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3165" windowWidth="15480" windowHeight="8220" firstSheet="1" activeTab="1"/>
  </bookViews>
  <sheets>
    <sheet name="6 programa" sheetId="9" state="hidden" r:id="rId1"/>
    <sheet name="2016 MVP" sheetId="5" r:id="rId2"/>
    <sheet name="Lyginamasis variantas" sheetId="10" r:id="rId3"/>
    <sheet name="Asignavimų valdytojų kodai" sheetId="3" state="hidden" r:id="rId4"/>
    <sheet name="Lapas1" sheetId="8" state="hidden" r:id="rId5"/>
  </sheets>
  <definedNames>
    <definedName name="_xlnm.Print_Area" localSheetId="1">'2016 MVP'!$A$1:$M$205</definedName>
    <definedName name="_xlnm.Print_Area" localSheetId="0">'6 programa'!$A$1:$N$195</definedName>
    <definedName name="_xlnm.Print_Area" localSheetId="2">'Lyginamasis variantas'!$A$1:$O$197</definedName>
    <definedName name="_xlnm.Print_Titles" localSheetId="1">'2016 MVP'!$9:$11</definedName>
    <definedName name="_xlnm.Print_Titles" localSheetId="0">'6 programa'!$5:$7</definedName>
    <definedName name="_xlnm.Print_Titles" localSheetId="2">'Lyginamasis variantas'!$7:$9</definedName>
  </definedNames>
  <calcPr calcId="145621" fullPrecision="0"/>
</workbook>
</file>

<file path=xl/calcChain.xml><?xml version="1.0" encoding="utf-8"?>
<calcChain xmlns="http://schemas.openxmlformats.org/spreadsheetml/2006/main">
  <c r="L133" i="10" l="1"/>
  <c r="M58" i="10" l="1"/>
  <c r="L30" i="10" l="1"/>
  <c r="M85" i="10"/>
  <c r="L103" i="10"/>
  <c r="L147" i="10"/>
  <c r="M170" i="10"/>
  <c r="M17" i="10"/>
  <c r="L17" i="10" l="1"/>
  <c r="L20" i="10"/>
  <c r="M20" i="10" s="1"/>
  <c r="L25" i="10"/>
  <c r="M25" i="10" s="1"/>
  <c r="L24" i="10"/>
  <c r="M24" i="10" s="1"/>
  <c r="L53" i="10"/>
  <c r="M53" i="10" s="1"/>
  <c r="M72" i="10"/>
  <c r="L71" i="10"/>
  <c r="M71" i="10" s="1"/>
  <c r="L83" i="10"/>
  <c r="M83" i="10" s="1"/>
  <c r="L100" i="10"/>
  <c r="M100" i="10" s="1"/>
  <c r="K153" i="5" l="1"/>
  <c r="L146" i="10"/>
  <c r="K146" i="10"/>
  <c r="M145" i="10"/>
  <c r="M146" i="10" s="1"/>
  <c r="L15" i="10" l="1"/>
  <c r="L170" i="10" l="1"/>
  <c r="M164" i="10" l="1"/>
  <c r="L164" i="10"/>
  <c r="M165" i="10"/>
  <c r="L165" i="10"/>
  <c r="L157" i="10"/>
  <c r="K171" i="5"/>
  <c r="M163" i="10"/>
  <c r="L163" i="10"/>
  <c r="M159" i="10" l="1"/>
  <c r="L159" i="10"/>
  <c r="K167" i="5"/>
  <c r="M154" i="10"/>
  <c r="L154" i="10"/>
  <c r="K130" i="5"/>
  <c r="M127" i="10"/>
  <c r="L127" i="10"/>
  <c r="M112" i="10"/>
  <c r="M133" i="10" s="1"/>
  <c r="M147" i="10" s="1"/>
  <c r="K122" i="5"/>
  <c r="K120" i="5"/>
  <c r="M118" i="10"/>
  <c r="L118" i="10"/>
  <c r="M120" i="10"/>
  <c r="L120" i="10"/>
  <c r="K30" i="10" l="1"/>
  <c r="K133" i="10"/>
  <c r="K103" i="10"/>
  <c r="K99" i="10"/>
  <c r="K85" i="10"/>
  <c r="K69" i="10"/>
  <c r="K60" i="10"/>
  <c r="K49" i="10"/>
  <c r="K42" i="10"/>
  <c r="M143" i="10"/>
  <c r="L143" i="10"/>
  <c r="K68" i="5" l="1"/>
  <c r="M69" i="10"/>
  <c r="L65" i="10"/>
  <c r="M65" i="10" s="1"/>
  <c r="M62" i="10"/>
  <c r="M55" i="10"/>
  <c r="M51" i="10"/>
  <c r="L47" i="10"/>
  <c r="M47" i="10" s="1"/>
  <c r="M44" i="10"/>
  <c r="M37" i="10"/>
  <c r="L32" i="10"/>
  <c r="M32" i="10" s="1"/>
  <c r="K19" i="5"/>
  <c r="M22" i="10"/>
  <c r="K170" i="10" l="1"/>
  <c r="K157" i="10"/>
  <c r="K150" i="10"/>
  <c r="K129" i="10"/>
  <c r="K131" i="5" l="1"/>
  <c r="K157" i="5"/>
  <c r="L129" i="10"/>
  <c r="L124" i="10" l="1"/>
  <c r="M157" i="10"/>
  <c r="M150" i="10"/>
  <c r="L150" i="10" l="1"/>
  <c r="K173" i="10" l="1"/>
  <c r="K155" i="10"/>
  <c r="K136" i="10"/>
  <c r="K134" i="10"/>
  <c r="K80" i="10"/>
  <c r="K25" i="10"/>
  <c r="K24" i="10"/>
  <c r="K174" i="5" l="1"/>
  <c r="L166" i="10"/>
  <c r="K138" i="5"/>
  <c r="K103" i="5"/>
  <c r="L101" i="10"/>
  <c r="K32" i="5" l="1"/>
  <c r="M28" i="10"/>
  <c r="K83" i="5"/>
  <c r="L80" i="10"/>
  <c r="M101" i="10"/>
  <c r="L136" i="10"/>
  <c r="L134" i="10"/>
  <c r="K137" i="5"/>
  <c r="K74" i="10"/>
  <c r="K162" i="5"/>
  <c r="L155" i="10"/>
  <c r="M30" i="10" l="1"/>
  <c r="K136" i="5" l="1"/>
  <c r="K148" i="5" l="1"/>
  <c r="L191" i="10"/>
  <c r="K143" i="10" l="1"/>
  <c r="K77" i="5"/>
  <c r="K84" i="5" s="1"/>
  <c r="L74" i="10"/>
  <c r="K58" i="10"/>
  <c r="K51" i="10"/>
  <c r="K34" i="10"/>
  <c r="M81" i="10" l="1"/>
  <c r="K93" i="5"/>
  <c r="L90" i="10"/>
  <c r="M99" i="10" l="1"/>
  <c r="K190" i="5" l="1"/>
  <c r="K178" i="5" l="1"/>
  <c r="K44" i="5" l="1"/>
  <c r="M103" i="10"/>
  <c r="M104" i="10" s="1"/>
  <c r="M60" i="10" l="1"/>
  <c r="M49" i="10"/>
  <c r="L34" i="10"/>
  <c r="L42" i="10" s="1"/>
  <c r="M42" i="10" l="1"/>
  <c r="M174" i="10" l="1"/>
  <c r="M86" i="10"/>
  <c r="M175" i="10" l="1"/>
  <c r="M176" i="10" s="1"/>
  <c r="L195" i="10"/>
  <c r="L194" i="10"/>
  <c r="L193" i="10"/>
  <c r="L192" i="10"/>
  <c r="L189" i="10"/>
  <c r="L188" i="10"/>
  <c r="L187" i="10"/>
  <c r="L186" i="10"/>
  <c r="L185" i="10"/>
  <c r="L184" i="10"/>
  <c r="L183" i="10"/>
  <c r="L182" i="10"/>
  <c r="L181" i="10" l="1"/>
  <c r="L180" i="10" s="1"/>
  <c r="L173" i="10"/>
  <c r="L140" i="10"/>
  <c r="L137" i="10"/>
  <c r="L99" i="10"/>
  <c r="L85" i="10"/>
  <c r="L81" i="10"/>
  <c r="L69" i="10"/>
  <c r="L60" i="10"/>
  <c r="L86" i="10" s="1"/>
  <c r="L49" i="10"/>
  <c r="K195" i="10"/>
  <c r="M195" i="10" s="1"/>
  <c r="K194" i="10"/>
  <c r="M194" i="10" s="1"/>
  <c r="K193" i="10"/>
  <c r="M193" i="10" s="1"/>
  <c r="K192" i="10"/>
  <c r="M192" i="10" s="1"/>
  <c r="K191" i="10"/>
  <c r="K189" i="10"/>
  <c r="M189" i="10" s="1"/>
  <c r="K188" i="10"/>
  <c r="M188" i="10" s="1"/>
  <c r="K187" i="10"/>
  <c r="M187" i="10" s="1"/>
  <c r="K186" i="10"/>
  <c r="M186" i="10" s="1"/>
  <c r="K185" i="10"/>
  <c r="M185" i="10" s="1"/>
  <c r="K184" i="10"/>
  <c r="M184" i="10" s="1"/>
  <c r="K183" i="10"/>
  <c r="M183" i="10" s="1"/>
  <c r="K182" i="10"/>
  <c r="K140" i="10"/>
  <c r="K137" i="10"/>
  <c r="K81" i="10"/>
  <c r="K147" i="10" l="1"/>
  <c r="K104" i="10"/>
  <c r="K190" i="10"/>
  <c r="K181" i="10"/>
  <c r="K180" i="10" s="1"/>
  <c r="L104" i="10"/>
  <c r="M182" i="10"/>
  <c r="M181" i="10" s="1"/>
  <c r="M180" i="10" s="1"/>
  <c r="M191" i="10"/>
  <c r="M190" i="10" s="1"/>
  <c r="L174" i="10"/>
  <c r="K86" i="10"/>
  <c r="K174" i="10"/>
  <c r="K196" i="10" l="1"/>
  <c r="M196" i="10"/>
  <c r="L175" i="10"/>
  <c r="L176" i="10" s="1"/>
  <c r="K175" i="10"/>
  <c r="K176" i="10" l="1"/>
  <c r="L190" i="10" l="1"/>
  <c r="L196" i="10" s="1"/>
  <c r="K101" i="5" l="1"/>
  <c r="K140" i="5" l="1"/>
  <c r="K88" i="5" l="1"/>
  <c r="K63" i="5" l="1"/>
  <c r="H32" i="9"/>
  <c r="H139" i="9" l="1"/>
  <c r="H76" i="9"/>
  <c r="I139" i="9" l="1"/>
  <c r="J139" i="9"/>
  <c r="I134" i="9"/>
  <c r="J134" i="9"/>
  <c r="H134" i="9"/>
  <c r="I67" i="9" l="1"/>
  <c r="H67" i="9"/>
  <c r="H87" i="9"/>
  <c r="I168" i="9" l="1"/>
  <c r="J168" i="9"/>
  <c r="H168" i="9"/>
  <c r="I106" i="9"/>
  <c r="J106" i="9"/>
  <c r="H106" i="9"/>
  <c r="H110" i="9"/>
  <c r="H111" i="9" l="1"/>
  <c r="K181" i="5"/>
  <c r="K182" i="5" l="1"/>
  <c r="J193" i="9"/>
  <c r="I193" i="9"/>
  <c r="H193" i="9"/>
  <c r="J192" i="9"/>
  <c r="I192" i="9"/>
  <c r="H192" i="9"/>
  <c r="J191" i="9"/>
  <c r="I191" i="9"/>
  <c r="H191" i="9"/>
  <c r="J190" i="9"/>
  <c r="I190" i="9"/>
  <c r="H190" i="9"/>
  <c r="J189" i="9"/>
  <c r="I189" i="9"/>
  <c r="H189" i="9"/>
  <c r="J187" i="9"/>
  <c r="I187" i="9"/>
  <c r="H187" i="9"/>
  <c r="J186" i="9"/>
  <c r="I186" i="9"/>
  <c r="H186" i="9"/>
  <c r="J181" i="9"/>
  <c r="I181" i="9"/>
  <c r="H181" i="9"/>
  <c r="J171" i="9"/>
  <c r="I171" i="9"/>
  <c r="H171" i="9"/>
  <c r="H172" i="9" s="1"/>
  <c r="J146" i="9"/>
  <c r="I146" i="9"/>
  <c r="H146" i="9"/>
  <c r="J142" i="9"/>
  <c r="I142" i="9"/>
  <c r="H142" i="9"/>
  <c r="J185" i="9"/>
  <c r="I185" i="9"/>
  <c r="H185" i="9"/>
  <c r="J184" i="9"/>
  <c r="I184" i="9"/>
  <c r="H184" i="9"/>
  <c r="J110" i="9"/>
  <c r="I110" i="9"/>
  <c r="I111" i="9"/>
  <c r="J183" i="9"/>
  <c r="I183" i="9"/>
  <c r="H183" i="9"/>
  <c r="J182" i="9"/>
  <c r="I182" i="9"/>
  <c r="H182" i="9"/>
  <c r="J180" i="9"/>
  <c r="I180" i="9"/>
  <c r="J91" i="9"/>
  <c r="I91" i="9"/>
  <c r="H91" i="9"/>
  <c r="J87" i="9"/>
  <c r="I87" i="9"/>
  <c r="J76" i="9"/>
  <c r="I76" i="9"/>
  <c r="J67" i="9"/>
  <c r="J56" i="9"/>
  <c r="I56" i="9"/>
  <c r="H56" i="9"/>
  <c r="J42" i="9"/>
  <c r="I42" i="9"/>
  <c r="H42" i="9"/>
  <c r="J32" i="9"/>
  <c r="I32" i="9"/>
  <c r="H147" i="9" l="1"/>
  <c r="I147" i="9"/>
  <c r="J147" i="9"/>
  <c r="H92" i="9"/>
  <c r="H188" i="9"/>
  <c r="I188" i="9"/>
  <c r="J188" i="9"/>
  <c r="J111" i="9"/>
  <c r="I172" i="9"/>
  <c r="J172" i="9"/>
  <c r="J92" i="9"/>
  <c r="H180" i="9"/>
  <c r="H179" i="9" s="1"/>
  <c r="H178" i="9" s="1"/>
  <c r="I92" i="9"/>
  <c r="J179" i="9"/>
  <c r="J178" i="9" s="1"/>
  <c r="I179" i="9"/>
  <c r="I178" i="9" s="1"/>
  <c r="H194" i="9" l="1"/>
  <c r="I173" i="9"/>
  <c r="I174" i="9" s="1"/>
  <c r="J194" i="9"/>
  <c r="H173" i="9"/>
  <c r="H174" i="9" s="1"/>
  <c r="I194" i="9"/>
  <c r="J173" i="9"/>
  <c r="J174" i="9" s="1"/>
  <c r="K192" i="5" l="1"/>
  <c r="K72" i="5" l="1"/>
  <c r="K52" i="5"/>
  <c r="K105" i="5" l="1"/>
  <c r="K143" i="5" l="1"/>
  <c r="K154" i="5" s="1"/>
  <c r="K191" i="5" l="1"/>
  <c r="K195" i="5" l="1"/>
  <c r="V199" i="8" l="1"/>
  <c r="U199" i="8"/>
  <c r="L199" i="8"/>
  <c r="K199" i="8"/>
  <c r="V198" i="8"/>
  <c r="U198" i="8"/>
  <c r="Q198" i="8"/>
  <c r="M198" i="8"/>
  <c r="L198" i="8"/>
  <c r="K198" i="8"/>
  <c r="V197" i="8"/>
  <c r="U197" i="8"/>
  <c r="L197" i="8"/>
  <c r="K197" i="8"/>
  <c r="V196" i="8"/>
  <c r="U196" i="8"/>
  <c r="Q196" i="8"/>
  <c r="M196" i="8"/>
  <c r="L196" i="8"/>
  <c r="V195" i="8"/>
  <c r="V194" i="8" s="1"/>
  <c r="U195" i="8"/>
  <c r="L195" i="8"/>
  <c r="L194" i="8" s="1"/>
  <c r="K195" i="8"/>
  <c r="V193" i="8"/>
  <c r="U193" i="8"/>
  <c r="Q193" i="8"/>
  <c r="M193" i="8"/>
  <c r="L193" i="8"/>
  <c r="K193" i="8"/>
  <c r="V192" i="8"/>
  <c r="U192" i="8"/>
  <c r="K192" i="8"/>
  <c r="V191" i="8"/>
  <c r="U191" i="8"/>
  <c r="M191" i="8"/>
  <c r="L191" i="8"/>
  <c r="K191" i="8"/>
  <c r="V190" i="8"/>
  <c r="U190" i="8"/>
  <c r="V189" i="8"/>
  <c r="U189" i="8"/>
  <c r="L189" i="8"/>
  <c r="K189" i="8"/>
  <c r="V188" i="8"/>
  <c r="U188" i="8"/>
  <c r="K188" i="8"/>
  <c r="V187" i="8"/>
  <c r="U187" i="8"/>
  <c r="Q187" i="8"/>
  <c r="M187" i="8"/>
  <c r="L187" i="8"/>
  <c r="K187" i="8"/>
  <c r="V186" i="8"/>
  <c r="K186" i="8"/>
  <c r="V176" i="8"/>
  <c r="U176" i="8"/>
  <c r="T176" i="8"/>
  <c r="S176" i="8"/>
  <c r="R176" i="8"/>
  <c r="P176" i="8"/>
  <c r="O176" i="8"/>
  <c r="N176" i="8"/>
  <c r="K176" i="8"/>
  <c r="Q174" i="8"/>
  <c r="M174" i="8"/>
  <c r="Q173" i="8"/>
  <c r="M173" i="8"/>
  <c r="L173" i="8"/>
  <c r="Q172" i="8"/>
  <c r="M172" i="8"/>
  <c r="L172" i="8"/>
  <c r="Q171" i="8"/>
  <c r="L171" i="8"/>
  <c r="Q169" i="8"/>
  <c r="M169" i="8"/>
  <c r="Q166" i="8"/>
  <c r="M166" i="8"/>
  <c r="L166" i="8"/>
  <c r="L164" i="8"/>
  <c r="L163" i="8"/>
  <c r="L162" i="8"/>
  <c r="L161" i="8"/>
  <c r="L159" i="8"/>
  <c r="Q158" i="8"/>
  <c r="M158" i="8"/>
  <c r="V153" i="8"/>
  <c r="U153" i="8"/>
  <c r="T153" i="8"/>
  <c r="S153" i="8"/>
  <c r="R153" i="8"/>
  <c r="P153" i="8"/>
  <c r="O153" i="8"/>
  <c r="N153" i="8"/>
  <c r="K153" i="8"/>
  <c r="M151" i="8"/>
  <c r="Q150" i="8"/>
  <c r="M150" i="8"/>
  <c r="Q149" i="8"/>
  <c r="M149" i="8"/>
  <c r="L147" i="8"/>
  <c r="L153" i="8" s="1"/>
  <c r="Q146" i="8"/>
  <c r="M146" i="8"/>
  <c r="V141" i="8"/>
  <c r="T141" i="8"/>
  <c r="S141" i="8"/>
  <c r="R141" i="8"/>
  <c r="P141" i="8"/>
  <c r="O141" i="8"/>
  <c r="N141" i="8"/>
  <c r="K141" i="8"/>
  <c r="Q140" i="8"/>
  <c r="Q141" i="8" s="1"/>
  <c r="U139" i="8"/>
  <c r="U186" i="8" s="1"/>
  <c r="U185" i="8" s="1"/>
  <c r="M139" i="8"/>
  <c r="M141" i="8" s="1"/>
  <c r="L139" i="8"/>
  <c r="L141" i="8" s="1"/>
  <c r="V138" i="8"/>
  <c r="U138" i="8"/>
  <c r="T138" i="8"/>
  <c r="S138" i="8"/>
  <c r="R138" i="8"/>
  <c r="P138" i="8"/>
  <c r="O138" i="8"/>
  <c r="N138" i="8"/>
  <c r="K138" i="8"/>
  <c r="Q137" i="8"/>
  <c r="M137" i="8"/>
  <c r="M135" i="8"/>
  <c r="L135" i="8"/>
  <c r="Q134" i="8"/>
  <c r="M134" i="8"/>
  <c r="M131" i="8"/>
  <c r="M130" i="8"/>
  <c r="Q129" i="8"/>
  <c r="Q138" i="8" s="1"/>
  <c r="M129" i="8"/>
  <c r="M128" i="8"/>
  <c r="M127" i="8"/>
  <c r="L127" i="8"/>
  <c r="M126" i="8"/>
  <c r="L126" i="8"/>
  <c r="M125" i="8"/>
  <c r="M124" i="8"/>
  <c r="M123" i="8"/>
  <c r="M121" i="8"/>
  <c r="Q119" i="8"/>
  <c r="M119" i="8"/>
  <c r="Q117" i="8"/>
  <c r="M117" i="8"/>
  <c r="Q116" i="8"/>
  <c r="M116" i="8"/>
  <c r="V115" i="8"/>
  <c r="U115" i="8"/>
  <c r="T115" i="8"/>
  <c r="S115" i="8"/>
  <c r="R115" i="8"/>
  <c r="P115" i="8"/>
  <c r="O115" i="8"/>
  <c r="N115" i="8"/>
  <c r="K115" i="8"/>
  <c r="Q114" i="8"/>
  <c r="M114" i="8"/>
  <c r="M113" i="8"/>
  <c r="Q112" i="8"/>
  <c r="M112" i="8"/>
  <c r="L112" i="8"/>
  <c r="L115" i="8" s="1"/>
  <c r="M111" i="8"/>
  <c r="Q110" i="8"/>
  <c r="M110" i="8"/>
  <c r="Q109" i="8"/>
  <c r="Q192" i="8" s="1"/>
  <c r="M108" i="8"/>
  <c r="Q107" i="8"/>
  <c r="M107" i="8"/>
  <c r="Q105" i="8"/>
  <c r="M105" i="8"/>
  <c r="Q104" i="8"/>
  <c r="M104" i="8"/>
  <c r="V101" i="8"/>
  <c r="V102" i="8" s="1"/>
  <c r="U101" i="8"/>
  <c r="U102" i="8" s="1"/>
  <c r="T101" i="8"/>
  <c r="T102" i="8" s="1"/>
  <c r="S101" i="8"/>
  <c r="S102" i="8" s="1"/>
  <c r="R101" i="8"/>
  <c r="R102" i="8" s="1"/>
  <c r="P101" i="8"/>
  <c r="P102" i="8" s="1"/>
  <c r="O101" i="8"/>
  <c r="O102" i="8" s="1"/>
  <c r="N101" i="8"/>
  <c r="N102" i="8" s="1"/>
  <c r="K101" i="8"/>
  <c r="K102" i="8" s="1"/>
  <c r="Q98" i="8"/>
  <c r="M98" i="8"/>
  <c r="L98" i="8"/>
  <c r="Q97" i="8"/>
  <c r="M97" i="8"/>
  <c r="L97" i="8"/>
  <c r="Q96" i="8"/>
  <c r="M96" i="8"/>
  <c r="L96" i="8"/>
  <c r="Q95" i="8"/>
  <c r="M95" i="8"/>
  <c r="Q94" i="8"/>
  <c r="M94" i="8"/>
  <c r="Q93" i="8"/>
  <c r="M93" i="8"/>
  <c r="L93" i="8"/>
  <c r="Q92" i="8"/>
  <c r="M92" i="8"/>
  <c r="L92" i="8"/>
  <c r="Q91" i="8"/>
  <c r="M91" i="8"/>
  <c r="L91" i="8"/>
  <c r="Q90" i="8"/>
  <c r="M90" i="8"/>
  <c r="Q89" i="8"/>
  <c r="M89" i="8"/>
  <c r="L89" i="8"/>
  <c r="V82" i="8"/>
  <c r="U82" i="8"/>
  <c r="T82" i="8"/>
  <c r="S82" i="8"/>
  <c r="R82" i="8"/>
  <c r="P82" i="8"/>
  <c r="O82" i="8"/>
  <c r="N82" i="8"/>
  <c r="L82" i="8"/>
  <c r="K82" i="8"/>
  <c r="Q79" i="8"/>
  <c r="Q82" i="8" s="1"/>
  <c r="M79" i="8"/>
  <c r="M82" i="8" s="1"/>
  <c r="V78" i="8"/>
  <c r="U78" i="8"/>
  <c r="T78" i="8"/>
  <c r="S78" i="8"/>
  <c r="R78" i="8"/>
  <c r="P78" i="8"/>
  <c r="O78" i="8"/>
  <c r="N78" i="8"/>
  <c r="L78" i="8"/>
  <c r="K78" i="8"/>
  <c r="Q76" i="8"/>
  <c r="Q197" i="8" s="1"/>
  <c r="M76" i="8"/>
  <c r="M197" i="8" s="1"/>
  <c r="Q75" i="8"/>
  <c r="Q195" i="8" s="1"/>
  <c r="M75" i="8"/>
  <c r="M195" i="8" s="1"/>
  <c r="Q73" i="8"/>
  <c r="Q78" i="8" s="1"/>
  <c r="M73" i="8"/>
  <c r="M78" i="8" s="1"/>
  <c r="V70" i="8"/>
  <c r="U70" i="8"/>
  <c r="T70" i="8"/>
  <c r="S70" i="8"/>
  <c r="R70" i="8"/>
  <c r="P70" i="8"/>
  <c r="O70" i="8"/>
  <c r="N70" i="8"/>
  <c r="K70" i="8"/>
  <c r="M69" i="8"/>
  <c r="M68" i="8"/>
  <c r="M67" i="8"/>
  <c r="L67" i="8"/>
  <c r="Q65" i="8"/>
  <c r="Q199" i="8" s="1"/>
  <c r="M65" i="8"/>
  <c r="Q62" i="8"/>
  <c r="M62" i="8"/>
  <c r="L62" i="8"/>
  <c r="L70" i="8" s="1"/>
  <c r="V60" i="8"/>
  <c r="U60" i="8"/>
  <c r="T60" i="8"/>
  <c r="S60" i="8"/>
  <c r="R60" i="8"/>
  <c r="P60" i="8"/>
  <c r="O60" i="8"/>
  <c r="N60" i="8"/>
  <c r="K60" i="8"/>
  <c r="Q58" i="8"/>
  <c r="M58" i="8"/>
  <c r="Q56" i="8"/>
  <c r="M56" i="8"/>
  <c r="L56" i="8"/>
  <c r="L60" i="8" s="1"/>
  <c r="Q54" i="8"/>
  <c r="M54" i="8"/>
  <c r="V52" i="8"/>
  <c r="U52" i="8"/>
  <c r="T52" i="8"/>
  <c r="S52" i="8"/>
  <c r="R52" i="8"/>
  <c r="P52" i="8"/>
  <c r="O52" i="8"/>
  <c r="N52" i="8"/>
  <c r="L52" i="8"/>
  <c r="K52" i="8"/>
  <c r="Q45" i="8"/>
  <c r="M45" i="8"/>
  <c r="Q44" i="8"/>
  <c r="M44" i="8"/>
  <c r="V42" i="8"/>
  <c r="U42" i="8"/>
  <c r="T42" i="8"/>
  <c r="S42" i="8"/>
  <c r="R42" i="8"/>
  <c r="P42" i="8"/>
  <c r="O42" i="8"/>
  <c r="N42" i="8"/>
  <c r="K42" i="8"/>
  <c r="Q41" i="8"/>
  <c r="M40" i="8"/>
  <c r="M39" i="8"/>
  <c r="M38" i="8"/>
  <c r="M37" i="8"/>
  <c r="Q35" i="8"/>
  <c r="M35" i="8"/>
  <c r="Q34" i="8"/>
  <c r="Q33" i="8"/>
  <c r="M33" i="8"/>
  <c r="L33" i="8"/>
  <c r="L42" i="8" s="1"/>
  <c r="Q32" i="8"/>
  <c r="M32" i="8"/>
  <c r="Q31" i="8"/>
  <c r="M31" i="8"/>
  <c r="Q30" i="8"/>
  <c r="V28" i="8"/>
  <c r="U28" i="8"/>
  <c r="T28" i="8"/>
  <c r="S28" i="8"/>
  <c r="R28" i="8"/>
  <c r="P28" i="8"/>
  <c r="O28" i="8"/>
  <c r="N28" i="8"/>
  <c r="L28" i="8"/>
  <c r="K28" i="8"/>
  <c r="M27" i="8"/>
  <c r="M26" i="8"/>
  <c r="M22" i="8"/>
  <c r="Q19" i="8"/>
  <c r="M19" i="8"/>
  <c r="M17" i="8"/>
  <c r="M16" i="8"/>
  <c r="Q14" i="8"/>
  <c r="Q28" i="8" s="1"/>
  <c r="M14" i="8"/>
  <c r="P177" i="8" l="1"/>
  <c r="U177" i="8"/>
  <c r="Q52" i="8"/>
  <c r="Q70" i="8"/>
  <c r="M176" i="8"/>
  <c r="V185" i="8"/>
  <c r="V184" i="8" s="1"/>
  <c r="V200" i="8" s="1"/>
  <c r="K194" i="8"/>
  <c r="Q186" i="8"/>
  <c r="M138" i="8"/>
  <c r="U184" i="8"/>
  <c r="M189" i="8"/>
  <c r="Q188" i="8"/>
  <c r="U194" i="8"/>
  <c r="Q60" i="8"/>
  <c r="M28" i="8"/>
  <c r="M42" i="8"/>
  <c r="M52" i="8"/>
  <c r="L190" i="8"/>
  <c r="M70" i="8"/>
  <c r="K83" i="8"/>
  <c r="P83" i="8"/>
  <c r="U83" i="8"/>
  <c r="M188" i="8"/>
  <c r="R142" i="8"/>
  <c r="Q176" i="8"/>
  <c r="N177" i="8"/>
  <c r="S177" i="8"/>
  <c r="K185" i="8"/>
  <c r="K184" i="8" s="1"/>
  <c r="K200" i="8" s="1"/>
  <c r="N142" i="8"/>
  <c r="S142" i="8"/>
  <c r="O177" i="8"/>
  <c r="T177" i="8"/>
  <c r="T178" i="8" s="1"/>
  <c r="T179" i="8" s="1"/>
  <c r="L83" i="8"/>
  <c r="R83" i="8"/>
  <c r="V83" i="8"/>
  <c r="M190" i="8"/>
  <c r="M60" i="8"/>
  <c r="M199" i="8"/>
  <c r="M194" i="8" s="1"/>
  <c r="N83" i="8"/>
  <c r="S83" i="8"/>
  <c r="L186" i="8"/>
  <c r="Q190" i="8"/>
  <c r="M115" i="8"/>
  <c r="O142" i="8"/>
  <c r="T142" i="8"/>
  <c r="Q153" i="8"/>
  <c r="Q177" i="8" s="1"/>
  <c r="M186" i="8"/>
  <c r="M185" i="8" s="1"/>
  <c r="O83" i="8"/>
  <c r="T83" i="8"/>
  <c r="M101" i="8"/>
  <c r="M102" i="8" s="1"/>
  <c r="L188" i="8"/>
  <c r="L185" i="8" s="1"/>
  <c r="Q115" i="8"/>
  <c r="Q142" i="8" s="1"/>
  <c r="L138" i="8"/>
  <c r="K142" i="8"/>
  <c r="P142" i="8"/>
  <c r="P178" i="8" s="1"/>
  <c r="P179" i="8" s="1"/>
  <c r="V142" i="8"/>
  <c r="V178" i="8" s="1"/>
  <c r="V179" i="8" s="1"/>
  <c r="M153" i="8"/>
  <c r="L176" i="8"/>
  <c r="L177" i="8" s="1"/>
  <c r="K177" i="8"/>
  <c r="K178" i="8" s="1"/>
  <c r="K179" i="8" s="1"/>
  <c r="R177" i="8"/>
  <c r="R178" i="8" s="1"/>
  <c r="R179" i="8" s="1"/>
  <c r="V177" i="8"/>
  <c r="Q194" i="8"/>
  <c r="M142" i="8"/>
  <c r="S178" i="8"/>
  <c r="S179" i="8" s="1"/>
  <c r="M177" i="8"/>
  <c r="M83" i="8"/>
  <c r="L142" i="8"/>
  <c r="U141" i="8"/>
  <c r="U142" i="8" s="1"/>
  <c r="U178" i="8" s="1"/>
  <c r="U179" i="8" s="1"/>
  <c r="Q191" i="8"/>
  <c r="L192" i="8"/>
  <c r="L101" i="8"/>
  <c r="L102" i="8" s="1"/>
  <c r="Q189" i="8"/>
  <c r="M192" i="8"/>
  <c r="M184" i="8" s="1"/>
  <c r="Q101" i="8"/>
  <c r="Q102" i="8" s="1"/>
  <c r="Q42" i="8"/>
  <c r="Q83" i="8" s="1"/>
  <c r="U200" i="8" l="1"/>
  <c r="O178" i="8"/>
  <c r="O179" i="8" s="1"/>
  <c r="N178" i="8"/>
  <c r="N179" i="8" s="1"/>
  <c r="Q184" i="8"/>
  <c r="Q200" i="8" s="1"/>
  <c r="M200" i="8"/>
  <c r="M178" i="8"/>
  <c r="M179" i="8" s="1"/>
  <c r="Q185" i="8"/>
  <c r="L184" i="8"/>
  <c r="L200" i="8" s="1"/>
  <c r="Q178" i="8"/>
  <c r="Q179" i="8" s="1"/>
  <c r="L178" i="8"/>
  <c r="L179" i="8" s="1"/>
  <c r="K197" i="5" l="1"/>
  <c r="K202" i="5" l="1"/>
  <c r="K196" i="5" l="1"/>
  <c r="K199" i="5" l="1"/>
  <c r="K193" i="5"/>
  <c r="K106" i="5" l="1"/>
  <c r="K194" i="5"/>
  <c r="K189" i="5" s="1"/>
  <c r="K188" i="5" s="1"/>
  <c r="K200" i="5"/>
  <c r="K89" i="5"/>
  <c r="K203" i="5"/>
  <c r="K201" i="5"/>
  <c r="K183" i="5" l="1"/>
  <c r="K198" i="5"/>
  <c r="K204" i="5" l="1"/>
  <c r="K184" i="5"/>
</calcChain>
</file>

<file path=xl/comments1.xml><?xml version="1.0" encoding="utf-8"?>
<comments xmlns="http://schemas.openxmlformats.org/spreadsheetml/2006/main">
  <authors>
    <author>Audra Cepiene</author>
    <author>Indre Buteniene</author>
  </authors>
  <commentList>
    <comment ref="E12" author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E14" author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18" author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23" authorId="0">
      <text>
        <r>
          <rPr>
            <sz val="9"/>
            <color indexed="81"/>
            <rFont val="Tahoma"/>
            <family val="2"/>
            <charset val="186"/>
          </rPr>
          <t>2.1.2.2 Plėtoti viešojo ir privataus transporto sąveikos sistemą įrengiant transporto priemonių laikymo aikšteles</t>
        </r>
      </text>
    </comment>
    <comment ref="E33" author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E43" author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E57" author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E68" author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H69" authorId="0">
      <text>
        <r>
          <rPr>
            <b/>
            <sz val="9"/>
            <color indexed="81"/>
            <rFont val="Tahoma"/>
            <family val="2"/>
            <charset val="186"/>
          </rPr>
          <t>Audra Cepiene:</t>
        </r>
        <r>
          <rPr>
            <sz val="9"/>
            <color indexed="81"/>
            <rFont val="Tahoma"/>
            <family val="2"/>
            <charset val="186"/>
          </rPr>
          <t xml:space="preserve">
koreguota po susirinkimo</t>
        </r>
      </text>
    </comment>
    <comment ref="E73" authorId="0">
      <text>
        <r>
          <rPr>
            <b/>
            <sz val="9"/>
            <color indexed="81"/>
            <rFont val="Tahoma"/>
            <family val="2"/>
            <charset val="186"/>
          </rPr>
          <t xml:space="preserve">P3.1.2.1 </t>
        </r>
        <r>
          <rPr>
            <sz val="9"/>
            <color indexed="81"/>
            <rFont val="Tahoma"/>
            <family val="2"/>
            <charset val="186"/>
          </rPr>
          <t xml:space="preserve">
Klaipėdos LEZ teritorijoje plėtoti susisiekimo ir inžinerinę infrastruktūrą, reikiamas plėtrai lėšas siekiant gauti iš ES bei valstybės fondų ir programų</t>
        </r>
      </text>
    </comment>
    <comment ref="E77" author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H80" authorId="1">
      <text>
        <r>
          <rPr>
            <b/>
            <sz val="9"/>
            <color indexed="81"/>
            <rFont val="Tahoma"/>
            <family val="2"/>
            <charset val="186"/>
          </rPr>
          <t>Indre Buteniene:</t>
        </r>
        <r>
          <rPr>
            <sz val="9"/>
            <color indexed="81"/>
            <rFont val="Tahoma"/>
            <family val="2"/>
            <charset val="186"/>
          </rPr>
          <t xml:space="preserve">
Lėšos bus kompensuotos KVJUD</t>
        </r>
      </text>
    </comment>
    <comment ref="E94" author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17" author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E143" authorId="0">
      <text>
        <r>
          <rPr>
            <b/>
            <sz val="9"/>
            <color indexed="81"/>
            <rFont val="Tahoma"/>
            <family val="2"/>
            <charset val="186"/>
          </rPr>
          <t>KSP 2.1.2.10</t>
        </r>
        <r>
          <rPr>
            <sz val="9"/>
            <color indexed="81"/>
            <rFont val="Tahoma"/>
            <family val="2"/>
            <charset val="186"/>
          </rPr>
          <t xml:space="preserve"> Parengti ir įdiegti koordinuotą šviesoforų reguliavimo ir valdymo sistemą 
</t>
        </r>
      </text>
    </comment>
  </commentList>
</comments>
</file>

<file path=xl/comments2.xml><?xml version="1.0" encoding="utf-8"?>
<comments xmlns="http://schemas.openxmlformats.org/spreadsheetml/2006/main">
  <authors>
    <author>Audra Cepiene</author>
    <author>Indre Buteniene</author>
  </authors>
  <commentList>
    <comment ref="F16" author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18" author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22" author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27" authorId="0">
      <text>
        <r>
          <rPr>
            <sz val="9"/>
            <color indexed="81"/>
            <rFont val="Tahoma"/>
            <family val="2"/>
            <charset val="186"/>
          </rPr>
          <t>2.1.2.2 Plėtoti viešojo ir privataus transporto sąveikos sistemą įrengiant transporto priemonių laikymo aikšteles</t>
        </r>
      </text>
    </comment>
    <comment ref="J28" author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F33" author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L41" authorId="0">
      <text>
        <r>
          <rPr>
            <b/>
            <sz val="9"/>
            <color indexed="81"/>
            <rFont val="Tahoma"/>
            <family val="2"/>
            <charset val="186"/>
          </rPr>
          <t>2019 m.</t>
        </r>
        <r>
          <rPr>
            <sz val="9"/>
            <color indexed="81"/>
            <rFont val="Tahoma"/>
            <family val="2"/>
            <charset val="186"/>
          </rPr>
          <t xml:space="preserve"> bus rekonstruotos Klaipėdos ir Debesų gatvės ir įrengta ištisinė asfalto danga pravažiuojamojo kelio į s/b „Tauras“ atkarpoje. </t>
        </r>
        <r>
          <rPr>
            <b/>
            <sz val="9"/>
            <color indexed="81"/>
            <rFont val="Tahoma"/>
            <family val="2"/>
            <charset val="186"/>
          </rPr>
          <t xml:space="preserve">2020 – 2022 m. </t>
        </r>
        <r>
          <rPr>
            <sz val="9"/>
            <color indexed="81"/>
            <rFont val="Tahoma"/>
            <family val="2"/>
            <charset val="186"/>
          </rPr>
          <t xml:space="preserve">siūlome įrengti likusias gatves (Žvaigždžių g., Vėjo g. II-ąjį etapą, Slengių g., Arimų g. atkarpą iki Slengių g., Griaustinio g., Lietaus g., Vaivorykštės g.). </t>
        </r>
      </text>
    </comment>
    <comment ref="F45" author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E50" authorId="0">
      <text>
        <r>
          <rPr>
            <sz val="9"/>
            <color indexed="81"/>
            <rFont val="Tahoma"/>
            <family val="2"/>
            <charset val="186"/>
          </rPr>
          <t>2014-10-22 Nr.TAR-109 M.ūkioir apl. Komiteto nutarimas ir 10-17 SPG3-22  įtraukta priemonė. Paskaičiavimai 10-30 VS-6054</t>
        </r>
      </text>
    </comment>
    <comment ref="F53" author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F64" author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F73" author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74" authorId="1">
      <text>
        <r>
          <rPr>
            <b/>
            <sz val="9"/>
            <color indexed="81"/>
            <rFont val="Tahoma"/>
            <family val="2"/>
            <charset val="186"/>
          </rPr>
          <t>Indre Buteniene:</t>
        </r>
        <r>
          <rPr>
            <sz val="9"/>
            <color indexed="81"/>
            <rFont val="Tahoma"/>
            <family val="2"/>
            <charset val="186"/>
          </rPr>
          <t xml:space="preserve">
A. Velykienė parašys raštą, nes 2016 m. reikalingi 23 tūkst. Eur.</t>
        </r>
      </text>
    </comment>
    <comment ref="J77" authorId="0">
      <text>
        <r>
          <rPr>
            <sz val="9"/>
            <color indexed="81"/>
            <rFont val="Tahoma"/>
            <family val="2"/>
            <charset val="186"/>
          </rPr>
          <t xml:space="preserve">Lėšos bus kompensuotos KVJUD
</t>
        </r>
      </text>
    </comment>
    <comment ref="F91" author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F109" author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L131" authorId="0">
      <text>
        <r>
          <rPr>
            <sz val="9"/>
            <color indexed="81"/>
            <rFont val="Tahoma"/>
            <family val="2"/>
            <charset val="186"/>
          </rPr>
          <t>Planuojama papildomai įrengti kryptinį apšvietimą 5 perėjose. Vietos bus patikslintos saugaus eismo komisijos posedyje.</t>
        </r>
      </text>
    </comment>
    <comment ref="E134" authorId="0">
      <text>
        <r>
          <rPr>
            <sz val="9"/>
            <color indexed="81"/>
            <rFont val="Tahoma"/>
            <family val="2"/>
            <charset val="186"/>
          </rPr>
          <t xml:space="preserve">Suformuota nauja papirmonė
</t>
        </r>
      </text>
    </comment>
    <comment ref="F139" authorId="0">
      <text>
        <r>
          <rPr>
            <b/>
            <sz val="9"/>
            <color indexed="81"/>
            <rFont val="Tahoma"/>
            <family val="2"/>
            <charset val="186"/>
          </rPr>
          <t>KSP 2.1.2.2.</t>
        </r>
        <r>
          <rPr>
            <sz val="9"/>
            <color indexed="81"/>
            <rFont val="Tahoma"/>
            <family val="2"/>
            <charset val="186"/>
          </rPr>
          <t xml:space="preserve">
Plėtoti viešojo ir privataus transporto sąveikos sistemą įrengiant transporto priemonių laikymo aikšteles</t>
        </r>
      </text>
    </comment>
    <comment ref="F144" authorId="0">
      <text>
        <r>
          <rPr>
            <sz val="9"/>
            <color indexed="81"/>
            <rFont val="Tahoma"/>
            <family val="2"/>
            <charset val="186"/>
          </rPr>
          <t>2.1.2.7. Vystyti dviračių, pėsčiųjų takų ir gatvių sistemą, didinant tinklo integralumą, rišlumą ir kokybę</t>
        </r>
      </text>
    </comment>
    <comment ref="F149" authorId="0">
      <text>
        <r>
          <rPr>
            <sz val="9"/>
            <color indexed="81"/>
            <rFont val="Tahoma"/>
            <family val="2"/>
            <charset val="186"/>
          </rPr>
          <t>2.1.2.7. Vystyti dviračių, pėsčiųjų takų ir gatvių sistemą, didinant tinklo integralumą, rišlumą ir kokybę</t>
        </r>
      </text>
    </comment>
    <comment ref="K189" authorId="0">
      <text>
        <r>
          <rPr>
            <sz val="9"/>
            <color indexed="81"/>
            <rFont val="Tahoma"/>
            <family val="2"/>
            <charset val="186"/>
          </rPr>
          <t xml:space="preserve">12990
</t>
        </r>
      </text>
    </comment>
  </commentList>
</comments>
</file>

<file path=xl/comments3.xml><?xml version="1.0" encoding="utf-8"?>
<comments xmlns="http://schemas.openxmlformats.org/spreadsheetml/2006/main">
  <authors>
    <author>Audra Cepiene</author>
    <author>Indre Buteniene</author>
  </authors>
  <commentList>
    <comment ref="F14" author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16" author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20" author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25" authorId="0">
      <text>
        <r>
          <rPr>
            <sz val="9"/>
            <color indexed="81"/>
            <rFont val="Tahoma"/>
            <family val="2"/>
            <charset val="186"/>
          </rPr>
          <t>2.1.2.2 Plėtoti viešojo ir privataus transporto sąveikos sistemą įrengiant transporto priemonių laikymo aikšteles</t>
        </r>
      </text>
    </comment>
    <comment ref="J26" author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F31" author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N39" authorId="0">
      <text>
        <r>
          <rPr>
            <b/>
            <sz val="9"/>
            <color indexed="81"/>
            <rFont val="Tahoma"/>
            <family val="2"/>
            <charset val="186"/>
          </rPr>
          <t>2019 m.</t>
        </r>
        <r>
          <rPr>
            <sz val="9"/>
            <color indexed="81"/>
            <rFont val="Tahoma"/>
            <family val="2"/>
            <charset val="186"/>
          </rPr>
          <t xml:space="preserve"> bus rekonstruotos Klaipėdos ir Debesų gatvės ir įrengta ištisinė asfalto danga pravažiuojamojo kelio į s/b „Tauras“ atkarpoje. </t>
        </r>
        <r>
          <rPr>
            <b/>
            <sz val="9"/>
            <color indexed="81"/>
            <rFont val="Tahoma"/>
            <family val="2"/>
            <charset val="186"/>
          </rPr>
          <t xml:space="preserve">2020 – 2022 m. </t>
        </r>
        <r>
          <rPr>
            <sz val="9"/>
            <color indexed="81"/>
            <rFont val="Tahoma"/>
            <family val="2"/>
            <charset val="186"/>
          </rPr>
          <t xml:space="preserve">siūlome įrengti likusias gatves (Žvaigždžių g., Vėjo g. II-ąjį etapą, Slengių g., Arimų g. atkarpą iki Slengių g., Griaustinio g., Lietaus g., Vaivorykštės g.). </t>
        </r>
      </text>
    </comment>
    <comment ref="K41" authorId="0">
      <text>
        <r>
          <rPr>
            <sz val="9"/>
            <color indexed="81"/>
            <rFont val="Tahoma"/>
            <family val="2"/>
            <charset val="186"/>
          </rPr>
          <t xml:space="preserve">Pagal biudžetą
</t>
        </r>
      </text>
    </comment>
    <comment ref="F43" author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E47" authorId="0">
      <text>
        <r>
          <rPr>
            <sz val="9"/>
            <color indexed="81"/>
            <rFont val="Tahoma"/>
            <family val="2"/>
            <charset val="186"/>
          </rPr>
          <t>2014-10-22 Nr.TAR-109 M.ūkioir apl. Komiteto nutarimas ir 10-17 SPG3-22  įtraukta priemonė. Paskaičiavimai 10-30 VS-6054</t>
        </r>
      </text>
    </comment>
    <comment ref="F50" author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F61" author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F70" author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71" authorId="1">
      <text>
        <r>
          <rPr>
            <b/>
            <sz val="9"/>
            <color indexed="81"/>
            <rFont val="Tahoma"/>
            <family val="2"/>
            <charset val="186"/>
          </rPr>
          <t>Indre Buteniene:</t>
        </r>
        <r>
          <rPr>
            <sz val="9"/>
            <color indexed="81"/>
            <rFont val="Tahoma"/>
            <family val="2"/>
            <charset val="186"/>
          </rPr>
          <t xml:space="preserve">
A. Velykienė parašys raštą, nes 2016 m. reikalingi 23 tūkst. Eur.</t>
        </r>
      </text>
    </comment>
    <comment ref="J74" authorId="0">
      <text>
        <r>
          <rPr>
            <sz val="9"/>
            <color indexed="81"/>
            <rFont val="Tahoma"/>
            <family val="2"/>
            <charset val="186"/>
          </rPr>
          <t xml:space="preserve">Lėšos bus kompensuotos KVJUD
</t>
        </r>
      </text>
    </comment>
    <comment ref="F88" author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F107" author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N128" authorId="0">
      <text>
        <r>
          <rPr>
            <sz val="9"/>
            <color indexed="81"/>
            <rFont val="Tahoma"/>
            <family val="2"/>
            <charset val="186"/>
          </rPr>
          <t>Planuojama papildomai įrengti kryptinį apšvietimą 6 perėjose. Vietos bus patikslintos saugaus eismo komisijos posedyje.</t>
        </r>
      </text>
    </comment>
    <comment ref="E131" authorId="0">
      <text>
        <r>
          <rPr>
            <sz val="9"/>
            <color indexed="81"/>
            <rFont val="Tahoma"/>
            <family val="2"/>
            <charset val="186"/>
          </rPr>
          <t xml:space="preserve">Suformuota nauja papirmonė
</t>
        </r>
      </text>
    </comment>
    <comment ref="F136" authorId="0">
      <text>
        <r>
          <rPr>
            <b/>
            <sz val="9"/>
            <color indexed="81"/>
            <rFont val="Tahoma"/>
            <family val="2"/>
            <charset val="186"/>
          </rPr>
          <t>KSP 2.1.2.2.</t>
        </r>
        <r>
          <rPr>
            <sz val="9"/>
            <color indexed="81"/>
            <rFont val="Tahoma"/>
            <family val="2"/>
            <charset val="186"/>
          </rPr>
          <t xml:space="preserve">
Plėtoti viešojo ir privataus transporto sąveikos sistemą įrengiant transporto priemonių laikymo aikšteles</t>
        </r>
      </text>
    </comment>
    <comment ref="F141" authorId="0">
      <text>
        <r>
          <rPr>
            <sz val="9"/>
            <color indexed="81"/>
            <rFont val="Tahoma"/>
            <family val="2"/>
            <charset val="186"/>
          </rPr>
          <t>2.1.2.7. Vystyti dviračių, pėsčiųjų takų ir gatvių sistemą, didinant tinklo integralumą, rišlumą ir kokybę</t>
        </r>
      </text>
    </comment>
    <comment ref="F144" authorId="0">
      <text>
        <r>
          <rPr>
            <sz val="9"/>
            <color indexed="81"/>
            <rFont val="Tahoma"/>
            <family val="2"/>
            <charset val="186"/>
          </rPr>
          <t>2.1.2.7. Vystyti dviračių, pėsčiųjų takų ir gatvių sistemą, didinant tinklo integralumą, rišlumą ir kokybę</t>
        </r>
      </text>
    </comment>
    <comment ref="L181" authorId="0">
      <text>
        <r>
          <rPr>
            <b/>
            <sz val="9"/>
            <color indexed="81"/>
            <rFont val="Tahoma"/>
            <family val="2"/>
            <charset val="186"/>
          </rPr>
          <t>Audra Cepiene:</t>
        </r>
        <r>
          <rPr>
            <sz val="9"/>
            <color indexed="81"/>
            <rFont val="Tahoma"/>
            <family val="2"/>
            <charset val="186"/>
          </rPr>
          <t xml:space="preserve">
13190</t>
        </r>
      </text>
    </comment>
  </commentList>
</comments>
</file>

<file path=xl/comments4.xml><?xml version="1.0" encoding="utf-8"?>
<comments xmlns="http://schemas.openxmlformats.org/spreadsheetml/2006/main">
  <authors>
    <author>Audra Cepiene</author>
    <author>Indre Buteniene</author>
  </authors>
  <commentList>
    <comment ref="F12" author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29" author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E37" authorId="0">
      <text>
        <r>
          <rPr>
            <b/>
            <sz val="9"/>
            <color indexed="81"/>
            <rFont val="Tahoma"/>
            <family val="2"/>
            <charset val="186"/>
          </rPr>
          <t>Audra Cepiene:</t>
        </r>
        <r>
          <rPr>
            <sz val="9"/>
            <color indexed="81"/>
            <rFont val="Tahoma"/>
            <family val="2"/>
            <charset val="186"/>
          </rPr>
          <t xml:space="preserve">
Tauralaukio gyvenvietė</t>
        </r>
      </text>
    </comment>
    <comment ref="F43" author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F53" author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F61" author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F71" author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F85" author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11" authorId="0">
      <text>
        <r>
          <rPr>
            <b/>
            <sz val="9"/>
            <color indexed="81"/>
            <rFont val="Tahoma"/>
            <family val="2"/>
            <charset val="186"/>
          </rPr>
          <t>Audra Cepiene:</t>
        </r>
        <r>
          <rPr>
            <sz val="9"/>
            <color indexed="81"/>
            <rFont val="Tahoma"/>
            <family val="2"/>
            <charset val="186"/>
          </rPr>
          <t xml:space="preserve">
16 straipsnis. Neįgaliųjų socialinės integracijos valdymas
Minijos gatvėje esamų trinkelių prie pėsčiųjų perėjų, sankryžų, autobusų sustojimo paviljonų pritaikymas silpnaregiams.</t>
        </r>
      </text>
    </comment>
    <comment ref="W121" authorId="0">
      <text>
        <r>
          <rPr>
            <b/>
            <sz val="9"/>
            <color indexed="81"/>
            <rFont val="Tahoma"/>
            <family val="2"/>
            <charset val="186"/>
          </rPr>
          <t>Audra Cepiene: 10-24 posėdis. Protokolo nėra. Svarstyta su direktore.</t>
        </r>
        <r>
          <rPr>
            <sz val="9"/>
            <color indexed="81"/>
            <rFont val="Tahoma"/>
            <family val="2"/>
            <charset val="186"/>
          </rPr>
          <t xml:space="preserve">
Siekiant atlikti aukščiau minėtas užduotis, būtina vykti į konkrečią vietą, fiksuoti esamą padėtį, lyginti su GIS sistema arba pasinaudoti Google žemėlapiais, bet šie žemėlapiai ir fiksuotas vaizdas daryti 2012 m ir toliau sensta, todėl dažnai nebeatitinka tikrovės.
Padėtį ištaisyti galėtų Street - U žemėlapiai, kurie būtų atnaujinami kas 1 metai.
Trūkstant informacijos Transporto specialistai priversti vykti į vieta tarnybinių automobiliu (kuro sąnaudos, dėvisi technika, užduočiai atlikti būtinas ne vienas darbuotojas) , tam gaištamas laikas, mažėja darbo našumas.
Vidutiniškai per 1 -ą mėnesį darbuotojui tenka nuvažiuoti apie 570 km, bei papildomai sugaišti apie 32 val. laiko. Važiavimas transportu vienam darbuotojui preliminariai kas mėnesį sudaro apie 180 Lt (570 km x 7 l / 100 x 4,5 Lt). 
Per metus visa tai leistų sutaupyti kelis tūkstančius litų.
</t>
        </r>
        <r>
          <rPr>
            <b/>
            <sz val="9"/>
            <color indexed="81"/>
            <rFont val="Tahoma"/>
            <family val="2"/>
            <charset val="186"/>
          </rPr>
          <t>Šios priemonės atnaujinimas 2016m., 2017m. metams kainuotų tik apie 20 % vertės.</t>
        </r>
        <r>
          <rPr>
            <sz val="9"/>
            <color indexed="81"/>
            <rFont val="Tahoma"/>
            <family val="2"/>
            <charset val="186"/>
          </rPr>
          <t xml:space="preserve">
</t>
        </r>
      </text>
    </comment>
    <comment ref="F127" authorId="0">
      <text>
        <r>
          <rPr>
            <b/>
            <sz val="9"/>
            <color indexed="81"/>
            <rFont val="Tahoma"/>
            <family val="2"/>
            <charset val="186"/>
          </rPr>
          <t>KSP 2.1.2.10</t>
        </r>
        <r>
          <rPr>
            <sz val="9"/>
            <color indexed="81"/>
            <rFont val="Tahoma"/>
            <family val="2"/>
            <charset val="186"/>
          </rPr>
          <t xml:space="preserve"> Parengti ir įdiegti koordinuotą šviesoforų reguliavimo ir valdymo sistemą 
</t>
        </r>
      </text>
    </comment>
    <comment ref="P134" authorId="1">
      <text>
        <r>
          <rPr>
            <b/>
            <sz val="9"/>
            <color indexed="81"/>
            <rFont val="Tahoma"/>
            <family val="2"/>
            <charset val="186"/>
          </rPr>
          <t>Indre Buteniene:</t>
        </r>
        <r>
          <rPr>
            <sz val="9"/>
            <color indexed="81"/>
            <rFont val="Tahoma"/>
            <family val="2"/>
            <charset val="186"/>
          </rPr>
          <t xml:space="preserve">
Sumažėjo poreikis</t>
        </r>
      </text>
    </comment>
    <comment ref="F135" authorId="0">
      <text>
        <r>
          <rPr>
            <sz val="9"/>
            <color indexed="81"/>
            <rFont val="Tahoma"/>
            <family val="2"/>
            <charset val="186"/>
          </rPr>
          <t>2.1.2.2 Plėtoti viešojo ir privataus transporto sąveikos sistemą įrengiant transporto priemonių laikymo aikšteles</t>
        </r>
      </text>
    </comment>
    <comment ref="N139" authorId="0">
      <text>
        <r>
          <rPr>
            <sz val="9"/>
            <color indexed="81"/>
            <rFont val="Tahoma"/>
            <family val="2"/>
            <charset val="186"/>
          </rPr>
          <t xml:space="preserve">iki 2016-07-09 J9-807 UAB "Technologinių paslaugų sprendimai" - </t>
        </r>
        <r>
          <rPr>
            <b/>
            <sz val="9"/>
            <color indexed="81"/>
            <rFont val="Tahoma"/>
            <family val="2"/>
            <charset val="186"/>
          </rPr>
          <t>200 tūkst. Lt;</t>
        </r>
        <r>
          <rPr>
            <sz val="9"/>
            <color indexed="81"/>
            <rFont val="Tahoma"/>
            <family val="2"/>
            <charset val="186"/>
          </rPr>
          <t xml:space="preserve"> komercinis pasiūlymas - </t>
        </r>
        <r>
          <rPr>
            <b/>
            <sz val="9"/>
            <color indexed="81"/>
            <rFont val="Tahoma"/>
            <family val="2"/>
            <charset val="186"/>
          </rPr>
          <t xml:space="preserve">140 tūkst. </t>
        </r>
        <r>
          <rPr>
            <sz val="9"/>
            <color indexed="81"/>
            <rFont val="Tahoma"/>
            <family val="2"/>
            <charset val="186"/>
          </rPr>
          <t xml:space="preserve">Lt 2 vnt. greičių matuokliam (iki 2017 metų 417 tūkst. lt)
</t>
        </r>
      </text>
    </comment>
    <comment ref="W140" authorId="0">
      <text>
        <r>
          <rPr>
            <sz val="9"/>
            <color indexed="81"/>
            <rFont val="Tahoma"/>
            <family val="2"/>
            <charset val="186"/>
          </rPr>
          <t xml:space="preserve">Naujos kartos greičio matuoklis su galimybe skaityti transporto priemones
</t>
        </r>
      </text>
    </comment>
    <comment ref="E151" authorId="0">
      <text>
        <r>
          <rPr>
            <b/>
            <sz val="9"/>
            <color indexed="81"/>
            <rFont val="Tahoma"/>
            <family val="2"/>
            <charset val="186"/>
          </rPr>
          <t>Audra Cepiene:</t>
        </r>
        <r>
          <rPr>
            <sz val="9"/>
            <color indexed="81"/>
            <rFont val="Tahoma"/>
            <family val="2"/>
            <charset val="186"/>
          </rPr>
          <t xml:space="preserve">
2014-10-22 Nr.TAR-109 M.ūkioir apl. Komiteto nutarimas ir 10-17 SPG3-22  įtraukta priemonė. Paskaičiavimai 10-30 VS-6054</t>
        </r>
      </text>
    </comment>
    <comment ref="K185" authorId="0">
      <text>
        <r>
          <rPr>
            <b/>
            <sz val="9"/>
            <color indexed="81"/>
            <rFont val="Tahoma"/>
            <family val="2"/>
            <charset val="186"/>
          </rPr>
          <t>pirminis biudžetas 6.539.615 Eur</t>
        </r>
        <r>
          <rPr>
            <sz val="9"/>
            <color indexed="81"/>
            <rFont val="Tahoma"/>
            <family val="2"/>
            <charset val="186"/>
          </rPr>
          <t xml:space="preserve">
</t>
        </r>
      </text>
    </comment>
    <comment ref="K196" authorId="0">
      <text>
        <r>
          <rPr>
            <b/>
            <sz val="9"/>
            <color indexed="81"/>
            <rFont val="Tahoma"/>
            <family val="2"/>
            <charset val="186"/>
          </rPr>
          <t>Audra Cepiene:</t>
        </r>
        <r>
          <rPr>
            <sz val="9"/>
            <color indexed="81"/>
            <rFont val="Tahoma"/>
            <family val="2"/>
            <charset val="186"/>
          </rPr>
          <t xml:space="preserve">
2765436 KPP Eur
</t>
        </r>
      </text>
    </comment>
  </commentList>
</comments>
</file>

<file path=xl/sharedStrings.xml><?xml version="1.0" encoding="utf-8"?>
<sst xmlns="http://schemas.openxmlformats.org/spreadsheetml/2006/main" count="2284" uniqueCount="491">
  <si>
    <t>tūkst. Lt</t>
  </si>
  <si>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</si>
  <si>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</si>
  <si>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</si>
  <si>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</si>
  <si>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</si>
  <si>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</si>
  <si>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</si>
  <si>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</si>
  <si>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</si>
  <si>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</si>
  <si>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</si>
  <si>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</si>
  <si>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</si>
  <si>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</si>
  <si>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</si>
  <si>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</si>
  <si>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</si>
  <si>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</si>
  <si>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</si>
  <si>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</si>
  <si>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</si>
  <si>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</si>
  <si>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</si>
  <si>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</si>
  <si>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</si>
  <si>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</si>
  <si>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</si>
  <si>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</si>
  <si>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</si>
  <si>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</si>
  <si>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</si>
  <si>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</si>
  <si>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</si>
  <si>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</si>
  <si>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</si>
  <si>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</si>
  <si>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</si>
  <si>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</si>
  <si>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</si>
  <si>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r>
      <t xml:space="preserve">Funkcinės klasifikacijos kodas </t>
    </r>
    <r>
      <rPr>
        <b/>
        <sz val="10"/>
        <rFont val="Times New Roman"/>
        <family val="1"/>
        <charset val="186"/>
      </rPr>
      <t xml:space="preserve"> *</t>
    </r>
  </si>
  <si>
    <t>SB</t>
  </si>
  <si>
    <t>06 Susisiekimo sistemos priežiūros ir plėtros programa</t>
  </si>
  <si>
    <t>Papriemonės kodas</t>
  </si>
  <si>
    <t>03</t>
  </si>
  <si>
    <t>SUSISIEKIMO SISTEMOS PRIEŽIŪROS IR PLĖTROS PROGRAMOS (NR. 06)</t>
  </si>
  <si>
    <t>Didinti gatvių tinklo pralaidumą ir užtikrinti jų tankumą</t>
  </si>
  <si>
    <t>Rekonstruoti ir tiesti gatves</t>
  </si>
  <si>
    <t xml:space="preserve"> Užtikrinti patogios viešojo transporto sistemos funkcionavimą</t>
  </si>
  <si>
    <t>04</t>
  </si>
  <si>
    <t>05</t>
  </si>
  <si>
    <t>Atlikti kasmetinius miesto susisiekimo infrastruktūros objektų priežiūros ir įrengimo darbus</t>
  </si>
  <si>
    <t>06</t>
  </si>
  <si>
    <t>07</t>
  </si>
  <si>
    <t>09</t>
  </si>
  <si>
    <t>6</t>
  </si>
  <si>
    <t>Eksploatuojama šviesoforų, vnt.</t>
  </si>
  <si>
    <t>Mokamo automobilių stovėjimo sistemos mieste sukūrimas ir išlaikymas</t>
  </si>
  <si>
    <t>Tiltų ir kelio statinių priežiūra</t>
  </si>
  <si>
    <t>Suremontuota šaligatvių, ha</t>
  </si>
  <si>
    <t>Suremontuota asfaltbetonio dangos duobių kiemuose, ha</t>
  </si>
  <si>
    <t>Suremontuota asfaltbetonio dangos duobių gatvėse, ha</t>
  </si>
  <si>
    <t>Suremontuota gatvių akmens grindinio dangos, ha</t>
  </si>
  <si>
    <t>10</t>
  </si>
  <si>
    <t>Parduota lengvatinių bilietų, mln. vnt.</t>
  </si>
  <si>
    <t>Viešojo transporto priežiūros ir paslaugų kokybės kontroliavimas</t>
  </si>
  <si>
    <t>Viešojo transporto (autobusų ir maršrutinių taksi) integravimas</t>
  </si>
  <si>
    <t>Subsidijuojami maršrutai, vnt.</t>
  </si>
  <si>
    <t>5</t>
  </si>
  <si>
    <t>Parengta galimybių studija, vnt.</t>
  </si>
  <si>
    <t>ES</t>
  </si>
  <si>
    <t>Kt</t>
  </si>
  <si>
    <t>Parengtas techninis projektas, vnt.</t>
  </si>
  <si>
    <t>SB(P)</t>
  </si>
  <si>
    <t>I</t>
  </si>
  <si>
    <t>KVJUD</t>
  </si>
  <si>
    <t>Automatinės eismo priežiūros prietaisų nuoma</t>
  </si>
  <si>
    <t>Centrinės miesto dalies gatvių tinklo modernizavimas:</t>
  </si>
  <si>
    <t>Šiaurinės miesto dalies gatvių tinklo modernizavimas:</t>
  </si>
  <si>
    <t>Pajūrio rekreacinių teritorijų gatvių tinklo modernizavimas:</t>
  </si>
  <si>
    <t>Eksploatuojamų bilietų automatų sk.</t>
  </si>
  <si>
    <t>Transporto kompensacijų mokėjimas:</t>
  </si>
  <si>
    <t>Asfaltuotų daugiabučių kiemų dangų remontas</t>
  </si>
  <si>
    <t>Asfaltbetonio dangos, žvyruotos dangos ir akmenimis grįstų gatvių  dangos remontas</t>
  </si>
  <si>
    <t>Miesto gatvių ir daugiabučių namų kiemų dangos remontas:</t>
  </si>
  <si>
    <t>Keleivinio transporto stotelių su įvažomis Klaipėdos miesto gatvėse projektavimas ir įrengimas</t>
  </si>
  <si>
    <t>Patikrinta viešojo transporto priemonių, tūkst. vnt.</t>
  </si>
  <si>
    <t>Įsigyta integruotų maršrutų transporto priemonių įrangos, vnt.</t>
  </si>
  <si>
    <t>Prižiūrima tiltų ir viadukų, vnt.</t>
  </si>
  <si>
    <t>Parengta techninių projektų, vnt.</t>
  </si>
  <si>
    <t>Įrengta stotelių, vnt.</t>
  </si>
  <si>
    <t>1</t>
  </si>
  <si>
    <t>Viešojo transporto paslaugų organizavimas:</t>
  </si>
  <si>
    <t>Smeltės gyvenvietės gatvių kapitalinis remontas</t>
  </si>
  <si>
    <t xml:space="preserve">Iš viso  programai:  </t>
  </si>
  <si>
    <t>Klaipėdos miesto gatvių pėsčiųjų perėjų kryptingas apšvietimas</t>
  </si>
  <si>
    <t>Užbaigtumas, proc.</t>
  </si>
  <si>
    <t>Pajūrio g. rekonstravimas</t>
  </si>
  <si>
    <t>Taikos pr. nuo Sausios 15-osios g. iki Kauno g. rekonstravimas</t>
  </si>
  <si>
    <t>Pamario gatvės rekonstravimas</t>
  </si>
  <si>
    <t>SB(L)</t>
  </si>
  <si>
    <t>Strateginis tikslas 02. Kurti mieste patrauklią, švarią ir saugią gyvenamąją aplinką</t>
  </si>
  <si>
    <t>Vykdytojas (skyrius / asmuo)</t>
  </si>
  <si>
    <t>Iš viso priemonei:</t>
  </si>
  <si>
    <t>Viešosios tvarkos skyrius</t>
  </si>
  <si>
    <t>2016-ieji metai</t>
  </si>
  <si>
    <t>Miesto gatvių saugaus eismo priemonių eksploatacija ir įrengimas</t>
  </si>
  <si>
    <t>Miesto gatvių ženklinimas</t>
  </si>
  <si>
    <t>Prižiūrima žvyruotos dangos, ha</t>
  </si>
  <si>
    <t>Maršrutų skaičius, vnt.</t>
  </si>
  <si>
    <t>Paklota ištisinio asfaltbetonio dangos, ha</t>
  </si>
  <si>
    <t>Eksploatuojama prietaisų, vnt.</t>
  </si>
  <si>
    <t>SB(VR)</t>
  </si>
  <si>
    <r>
      <t xml:space="preserve">Vietinių rinkliavų lėšos </t>
    </r>
    <r>
      <rPr>
        <b/>
        <sz val="10"/>
        <rFont val="Times New Roman"/>
        <family val="1"/>
        <charset val="186"/>
      </rPr>
      <t>SB(VR)</t>
    </r>
  </si>
  <si>
    <t>IED Statybos ir infrastruktūros plėtros skyrius</t>
  </si>
  <si>
    <t xml:space="preserve">IED Projektų skyrius </t>
  </si>
  <si>
    <t>Bendri KVJUD ir miesto projektai:</t>
  </si>
  <si>
    <t>MŪD Transporto skyrius</t>
  </si>
  <si>
    <t xml:space="preserve">MŪD Miesto tvarkymo skyrius </t>
  </si>
  <si>
    <t xml:space="preserve">IED Statybos ir infrastruktūros plėtros skyrius </t>
  </si>
  <si>
    <t>MŪD Miesto tvarkymo skyrius</t>
  </si>
  <si>
    <t>SB(VRL)</t>
  </si>
  <si>
    <t>P7</t>
  </si>
  <si>
    <t>P2.1.2.4</t>
  </si>
  <si>
    <t>P2.1.2.9</t>
  </si>
  <si>
    <t>P2.1.2.7</t>
  </si>
  <si>
    <r>
      <t>Savivaldybės privatizavimo fondo lėšos</t>
    </r>
    <r>
      <rPr>
        <b/>
        <sz val="10"/>
        <rFont val="Times New Roman"/>
        <family val="1"/>
        <charset val="186"/>
      </rPr>
      <t xml:space="preserve"> PF</t>
    </r>
  </si>
  <si>
    <t>P9</t>
  </si>
  <si>
    <t>Tilto per Danės upę Pilies gatvėje, Klaipėdoje, kapitalinis remontas</t>
  </si>
  <si>
    <t>Topografinių nuotraukų, išpildomųjų geodezinių nuotraukų įsigijimas, statinių projektų ekspertizių bei kitos inžinerinės paslaugos</t>
  </si>
  <si>
    <t>Nuostolių dėl keleivių vežimo vietinio ir priemiestinio reguliaraus susisiekimo autobusų maršrutais kompensavimas</t>
  </si>
  <si>
    <r>
      <t xml:space="preserve">Programų lėšų likučių lėšos </t>
    </r>
    <r>
      <rPr>
        <b/>
        <sz val="10"/>
        <rFont val="Times New Roman"/>
        <family val="1"/>
        <charset val="186"/>
      </rPr>
      <t xml:space="preserve">SB(L) </t>
    </r>
  </si>
  <si>
    <t xml:space="preserve"> - vežėjams už lengvatas turinčių keleivių vežimą</t>
  </si>
  <si>
    <t xml:space="preserve"> - moksleiviams</t>
  </si>
  <si>
    <t xml:space="preserve"> - profesinių mokyklų moksleiviams</t>
  </si>
  <si>
    <t>Eksploatuojama eismo reguliavimo priemonių, tūkst. vnt. (sudaro 65 % visų priemonių)</t>
  </si>
  <si>
    <t>Įrengta ir pakeista informacinių ženklų, tūkst. vnt.</t>
  </si>
  <si>
    <t>Švyturio gatvės rekonstravimo projekto parengimas ir įgyvendinimas (I etapas – nuo Naujosios Uosto g. iki Malūnininkų g.)</t>
  </si>
  <si>
    <t>Parengtas techninis projektas, vnt.
Atlikti gatvės (600 m) ir žiedinės sankryžos rekonstravimo darbai. 
Užbaigtumas, proc.</t>
  </si>
  <si>
    <t>2015-ųjų metų asignavimų planas</t>
  </si>
  <si>
    <t>2017-ųjų metų lėšų projektas</t>
  </si>
  <si>
    <t>2017-ieji metai</t>
  </si>
  <si>
    <t>2017-ųjų m. lėšų poreikis</t>
  </si>
  <si>
    <t>Suženklinta gatvių, ha</t>
  </si>
  <si>
    <t xml:space="preserve">Esamų dviračių takų ženklinimo bei jungčių (rišlumo), dviračių parkavimo vietų įrengimas bei bemotorio transporto skatinimas </t>
  </si>
  <si>
    <t xml:space="preserve">MŪD Transporto skyrius </t>
  </si>
  <si>
    <t>MŪD  Transporto skyrius</t>
  </si>
  <si>
    <t>Įrengta kelio ženklų (rinkliavai), autobusų stotelėms, sk.</t>
  </si>
  <si>
    <t>Elektromobilių infrastruktūros įrengimo galimybių studijos parengimas</t>
  </si>
  <si>
    <t>Eksploatuojama greičio matuoklių, vnt.</t>
  </si>
  <si>
    <r>
      <t xml:space="preserve">Kombinuotų kelionių jungčių (PARK&amp;RIDE) įrengimas </t>
    </r>
    <r>
      <rPr>
        <sz val="10"/>
        <rFont val="Times New Roman"/>
        <family val="1"/>
        <charset val="186"/>
      </rPr>
      <t>(šiaurinėje miesto dalyje)</t>
    </r>
  </si>
  <si>
    <t>Parengtas paviljono su aikštele techninis projektas, vnt.</t>
  </si>
  <si>
    <t>Atliktas paviljono statybos I etapas, proc.</t>
  </si>
  <si>
    <t>Įrengti elektromobilių greito įkrovimo įrenginiai, vnt.</t>
  </si>
  <si>
    <t>Įrengta viešojo transporto švieslentė, vnt.</t>
  </si>
  <si>
    <t>15,8</t>
  </si>
  <si>
    <t>6,7</t>
  </si>
  <si>
    <t>1,8</t>
  </si>
  <si>
    <t>Įsigyta kelio vaizdo (esamų eismo saugumo priemonių įkėlimas į sistemą) internetinė programa, vnt.</t>
  </si>
  <si>
    <t>Medžiagų tyrimas ir kontroliniai bandymai</t>
  </si>
  <si>
    <t>Įrengta aikštelė, vnt.</t>
  </si>
  <si>
    <t>Įrengta neregių vedimo sistemos priemonių, vnt.</t>
  </si>
  <si>
    <t>3</t>
  </si>
  <si>
    <t>1/1</t>
  </si>
  <si>
    <t>Atlikta gatvės (280 m) rekonstrukcija (I etapas).</t>
  </si>
  <si>
    <t>Atlikta gatvės (366 m)  rekonstrukcija (II etapas). Užbaigtumas, proc.</t>
  </si>
  <si>
    <t>2.1.2.14</t>
  </si>
  <si>
    <t>Laikino tilto per Danės upę įrengimas ir priežiūra</t>
  </si>
  <si>
    <t>Įrengtas laikinas tiltas per Danės upę, vnt.</t>
  </si>
  <si>
    <t>Rekonstruotos gatvės: Akmenų (350 m ), Smėlio (1000 m). Užbaigtumas, proc.</t>
  </si>
  <si>
    <t xml:space="preserve">Tauralaukio gyvenvietės gatvių (Akmenų g., Smėlio g., Vėjo g., Debesų g., Žvaigždžių g.) rekonstravimas </t>
  </si>
  <si>
    <t>Rekonstruotos Labrenciškių ir M. Jankaus gatvės. Užbaigtumas, proc.</t>
  </si>
  <si>
    <t>Parengtas technins projektas, vnt.</t>
  </si>
  <si>
    <t>Parengtas techn. projektas, vnt.</t>
  </si>
  <si>
    <t>Atliekami gatvių dangų, konstruktyvo ir betoninių gaminių kontroliniai bandymai, proc.</t>
  </si>
  <si>
    <t>Parengtas techninis projektas, vnt.
Rekonstruota gatvė (4600 m). Užbaigtumas proc.</t>
  </si>
  <si>
    <t>2.1.2.11</t>
  </si>
  <si>
    <t xml:space="preserve">IED Statybos ir infrastruktūros plėtros </t>
  </si>
  <si>
    <t>2.1.2.15</t>
  </si>
  <si>
    <t>2.1.2.13</t>
  </si>
  <si>
    <t>2.1.2.2</t>
  </si>
  <si>
    <t>Parengtas techn. projektas, vnt.
Atlikta gatvės  (1280 m) rekonstrukcija.  Užbaigtumas, proc.</t>
  </si>
  <si>
    <t>Parengtas techn. projektas, vnt.
Tiesiamos gatvės ilgis (500 m).
Užbaigtumas, proc.</t>
  </si>
  <si>
    <t>2.1.2.12</t>
  </si>
  <si>
    <t>Veterinarijos gatvės rekonstravimas</t>
  </si>
  <si>
    <t>Techninio projekto 
parengimas, vnt.
Rekonstruota gatvė (300 m ).
Užbaigtumas, proc.</t>
  </si>
  <si>
    <t>Savanorių g. rekonstravimas</t>
  </si>
  <si>
    <t>Parengtas technins projektas, vnt. Rekonstruota gatvė (800 m).
Užbaigtumas proc.</t>
  </si>
  <si>
    <t>P2.1.2.10</t>
  </si>
  <si>
    <t>P2.1.2.6</t>
  </si>
  <si>
    <t xml:space="preserve">Parengtas techninis projektas, vnt. 
</t>
  </si>
  <si>
    <t xml:space="preserve">Savivaldybės biudžetas, iš jo: </t>
  </si>
  <si>
    <t>Automobilių laikymo aikštelės teritorijoje Pilies g. 2A įrengimas</t>
  </si>
  <si>
    <t>Atlikti rekonstrukcijos darbai, proc.</t>
  </si>
  <si>
    <t>1
100</t>
  </si>
  <si>
    <t>Parengtas projektas, vnt.
Išasfaltuota 75 m gatvės, proc.</t>
  </si>
  <si>
    <t>Parengtas projektas, vnt.
Išasfaltuota 300 m gatvės su pėsčiųjų ir dviračių takais, proc.</t>
  </si>
  <si>
    <t>Neeksploatuojamų dviejų požeminių perėjų kapitalinio remonto Šilutės pl. projekto parengimas</t>
  </si>
  <si>
    <t>2015 m. asignavimų planas</t>
  </si>
  <si>
    <t>Atlikti žvalgomieji archeologiniai tyrimai, proc.</t>
  </si>
  <si>
    <t xml:space="preserve">Parengtas techninis projektas, vnt. </t>
  </si>
  <si>
    <t>Bastionų g. ir naujo tilto su pakeliamu mechanizmu per Danę statyba ir prieigų sutvarkymas šiaurinėje Danės pakrantėje:</t>
  </si>
  <si>
    <t>Techninio projekto parengimas (iki 2017 m.)</t>
  </si>
  <si>
    <t>Kompensuota bilietų profesinėms mokykloms, tūkst. vnt.</t>
  </si>
  <si>
    <t>Kompensuota bilietų mokykloms, tūkst. vnt.</t>
  </si>
  <si>
    <t>Parengtos techninės sąlygos, vnt.</t>
  </si>
  <si>
    <t>Statybos darbų atlikimas (darbų pradžia 2018 m.)</t>
  </si>
  <si>
    <t>Danės g. rekonstravimo (siekiant racionaliai suplanuoti jungtis su Bastionų g. ir nauju tiltu per Danės upę) priešprojektinių sprendinių parengimas</t>
  </si>
  <si>
    <t>Tomo gatvės rekonstravimas</t>
  </si>
  <si>
    <t>Stadiono g. ruožo tarp Malūnininkų g. 13 ir Stadiono g. 5 remontas</t>
  </si>
  <si>
    <t>Rokiškio g. rekonstravimas</t>
  </si>
  <si>
    <t>Klaipėdos g. ruožo tarp Uosių ir Virkučių g. kapitalinis remontas</t>
  </si>
  <si>
    <t>Dailidžių g. akligatvio kapitalinis remontas</t>
  </si>
  <si>
    <t>Rekonstruota sankryža  (atlikti I etapo darbai)
Užbaigtumas, proc.</t>
  </si>
  <si>
    <t>1                                     50</t>
  </si>
  <si>
    <t xml:space="preserve">Parengtas II etapo projektas, vnt. </t>
  </si>
  <si>
    <t>Parengti priešprojektiniai sprendiniai, vnt.</t>
  </si>
  <si>
    <t>Parengtas techninis projektas, vnt.
Išasfaltuota 300 m gatvės su pėsčiųjų ir dviračių takais, proc.</t>
  </si>
  <si>
    <t>Parengtas techninis projektas, vnt.
Išasfaltuota 200 m gatvės, proc.</t>
  </si>
  <si>
    <t>Parengtas techninis projektas, vnt. Rekonstruota gatvė (800 m).
Užbaigtumas proc.</t>
  </si>
  <si>
    <t>Tiesiosios g. (Rimkuose) rekonstravimas</t>
  </si>
  <si>
    <t>Parengtas techninis projektas</t>
  </si>
  <si>
    <t>Parengtas techninis projektas, vnt.  Atlikta gatvės (130 m) rekonstrukcija.  Užbaigtumas, proc.</t>
  </si>
  <si>
    <t xml:space="preserve">Remontuojama tilto ilgis – 37,4 m.  
Užbaigtumas, proc. </t>
  </si>
  <si>
    <t>P2 .1.2.3</t>
  </si>
  <si>
    <t>Planas</t>
  </si>
  <si>
    <t>Rekonstruotos kvartalo gatvės – 653 m: Upelio g. (212,0 m), Skirvytės g. (288,9 m), Dusetų g. (152,1 m). Užbaigtumas, proc.</t>
  </si>
  <si>
    <t>Patikslintas detalusis planas, vnt. / patikslintas tech. projektas, vnt.</t>
  </si>
  <si>
    <t>Dubliuojančios gatvės nuo Šiltnamių g. iki Klaipėdos g. su pėsčiųjų ir dviračių taku ir įvažiuojamaisiais keliais į Liepojos g. techninio projekto parengimas</t>
  </si>
  <si>
    <t>Šilutės plento rekonstravimas: (I etapas – nuo Tilžės g. iki Kauno g.; II etapas – nuo Kauno g. iki Dubysos g.)</t>
  </si>
  <si>
    <t>Rytų ir vakarų krypties gatvių tinklo modernizavimas:</t>
  </si>
  <si>
    <t>Joniškės g. rekonstravimas (II etapas – nuo Klemiškės g. iki Liepų g., Šienpjovių g.)</t>
  </si>
  <si>
    <t>Statybininkų prospekto tęsinio tiesimas nuo Šilutės pl. per LEZ teritoriją iki 141 kelio: II etapas – Lypkių gatvės ruožo nuo Šilutės plento tiesmas</t>
  </si>
  <si>
    <t>Pietinės jungties tarp Klaipėdos valstybinio jūrų uosto ir IXB transporto koridoriaus techninės dokumentacijos parengimas</t>
  </si>
  <si>
    <t>Nuostolingų maršrutų subsidijavimas priemiesčio maršrutus aptarnaujantiems vežėjams (s. b. „Dituva“, s. b. „Tolupis“, s. b. „Vaiteliai“–„Rasa“)</t>
  </si>
  <si>
    <t>Parengtas kelio tiesimo techn. projektas, vnt.</t>
  </si>
  <si>
    <t>Rekonstruota gatvė (1374 m ).
Užbaigtumas, proc.</t>
  </si>
  <si>
    <t>Bendras tiesiamos gatvės ilgis –   571 m (I etapas). Užbaigtumas, proc.</t>
  </si>
  <si>
    <t>Atlikti privažiuojamojo kelio tiesimo darbai, proc.</t>
  </si>
  <si>
    <t>Suremontuota kiemų ir privažiuojamųjų kelių, skaičius</t>
  </si>
  <si>
    <t xml:space="preserve">Naujo įvažiuojamojo kelio (Priešpilio g.) į piliavietę ir kruizinių laivų terminalą tiesimas  </t>
  </si>
  <si>
    <t>Šiaurės ir pietų transporto koridorių gatvių tinklo modernizavimas:</t>
  </si>
  <si>
    <t xml:space="preserve">Tilžės g. nuo Šilutės pl. iki geležinkelio pervažos rekonstravimas, pertvarkant žiedinę Mokyklos g. ir Šilutės pl. sankryžą </t>
  </si>
  <si>
    <t>Labrenciškių g., M. Jankaus g. rekonstravimas bei naujo kelio nuo M. Jankaus g. iki Pamario g. tiesimas</t>
  </si>
  <si>
    <t>Statybininkų prospekto tęsinio tiesimas nuo Šilutės pl. per LEZ teritoriją iki 141 kelio: I etapas – Lypkių gatvės tiesimas.</t>
  </si>
  <si>
    <t>Centrinio Klaipėdos valstybinio jūrų uosto įvado jungties  modernizavimas: Baltijos prospekto ir Minijos gatvės sankryžos rekonstrukcija (I etapas).</t>
  </si>
  <si>
    <t>Saugaus miesto susisiekimo infrastruktūros objektų priežiūros ir įrengimo darbų atlikimas</t>
  </si>
  <si>
    <r>
      <rPr>
        <b/>
        <sz val="10"/>
        <rFont val="Times New Roman"/>
        <family val="1"/>
        <charset val="186"/>
      </rPr>
      <t xml:space="preserve">Neįgaliųjų socialinės integracijos priemonė. </t>
    </r>
    <r>
      <rPr>
        <sz val="10"/>
        <rFont val="Times New Roman"/>
        <family val="1"/>
        <charset val="186"/>
      </rPr>
      <t xml:space="preserve"> Neregių vedimo sistemų įrengimas Minijos g.ruože nuo Jūrininkų pr. iki Sulupės g.</t>
    </r>
  </si>
  <si>
    <t>Privažiuojamojo kelio prie pastato Debreceno 48 g. įrengimas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</si>
  <si>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</si>
  <si>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Įrengta automobilių aikštelių (rinkliavai), sk.</t>
  </si>
  <si>
    <r>
      <t>Horizontaliai suženklinta  automobilių aikštelių (rinkliavai), m</t>
    </r>
    <r>
      <rPr>
        <sz val="10"/>
        <rFont val="Calibri"/>
        <family val="2"/>
        <charset val="186"/>
      </rPr>
      <t>²</t>
    </r>
  </si>
  <si>
    <t>Įrengta automobilių aikštelių kt. miesto dalyse, sk.</t>
  </si>
  <si>
    <t>Parengtas I. Kanto g. 11–17 kiemo techninis projektas/įrengta aikštelė, vnt.</t>
  </si>
  <si>
    <t>Apšviesta pėsčiųjų perėjų, sk.</t>
  </si>
  <si>
    <t>Įvažiavimo iš Lypkių g. į kelią Nr. 141 įrengimas</t>
  </si>
  <si>
    <t>Įrengtas įvažiavimas, proc.</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</si>
  <si>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</si>
  <si>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</si>
  <si>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r>
      <t xml:space="preserve">Kelių priežiūros ir plėtros programos lėšos </t>
    </r>
    <r>
      <rPr>
        <b/>
        <sz val="10"/>
        <rFont val="Times New Roman"/>
        <family val="1"/>
        <charset val="186"/>
      </rPr>
      <t>SB(KPP)</t>
    </r>
  </si>
  <si>
    <t>SB(ŽPL)</t>
  </si>
  <si>
    <t>SB(KPP)</t>
  </si>
  <si>
    <t>2015 m. asignavimų plano pakeitimas</t>
  </si>
  <si>
    <t>Lėšų poreikis biudžetiniams 
2016-iesiems metams</t>
  </si>
  <si>
    <t>2018-ųjų metų lėšų projektas</t>
  </si>
  <si>
    <t>2018-ieji metai</t>
  </si>
  <si>
    <t>2018-ųjų m. lėšų poreikis</t>
  </si>
  <si>
    <t xml:space="preserve"> 2015–2018 M. KLAIPĖDOS MIESTO SAVIVALDYBĖS</t>
  </si>
  <si>
    <t>Išmaniųjų transporto sistemų valdymo "Žaliosios bangos" principu įgyvendinimas</t>
  </si>
  <si>
    <t xml:space="preserve">Kitų automobilių stovėjimo aikštelių įrengimas </t>
  </si>
  <si>
    <t>0601050103</t>
  </si>
  <si>
    <t>MŪD Miesto tvarkymo sk.</t>
  </si>
  <si>
    <t>Smiltelės g. ruože nuo Šilutės plento iki Taikos prospekto;</t>
  </si>
  <si>
    <t>Pilies g. ruože nuo Žvejų g. iki Daržų g;</t>
  </si>
  <si>
    <t>Naujosios Uosto g. ruože nuo Naujojo Sodo g. iki Gegužės g.;</t>
  </si>
  <si>
    <t>Šiaurės prospekto ruože nuo Kretingos g. iki P. Lideikio g.</t>
  </si>
  <si>
    <t>Mokyklos g. ruože nuo Tilžės žiedo iki tilto</t>
  </si>
  <si>
    <t xml:space="preserve">Ištisinio asfaltbetonio dangos remontas: </t>
  </si>
  <si>
    <t>Kiemų ir privažiuojamųjų kelių  prie biudžetinių įstaigų dangos remontas</t>
  </si>
  <si>
    <r>
      <t xml:space="preserve">Akmenos-Danės upės vidaus vandens kelio </t>
    </r>
    <r>
      <rPr>
        <strike/>
        <sz val="10"/>
        <rFont val="Times New Roman"/>
        <family val="1"/>
        <charset val="186"/>
      </rPr>
      <t>valdytojo parinkimo techninių sąlygų parengimas</t>
    </r>
    <r>
      <rPr>
        <sz val="10"/>
        <rFont val="Times New Roman"/>
        <family val="1"/>
        <charset val="186"/>
      </rPr>
      <t xml:space="preserve"> administravimas</t>
    </r>
  </si>
  <si>
    <r>
      <t>Ištisinio asfaltbetonio dangos įrengimas miesto gatvėse</t>
    </r>
    <r>
      <rPr>
        <b/>
        <sz val="10"/>
        <color rgb="FFFF0000"/>
        <rFont val="Times New Roman"/>
        <family val="1"/>
        <charset val="186"/>
      </rPr>
      <t xml:space="preserve"> ir kiemuose:</t>
    </r>
  </si>
  <si>
    <t>Miesto susisiekimo infrastruktūros objektų įrengimas:</t>
  </si>
  <si>
    <r>
      <t>Diegti</t>
    </r>
    <r>
      <rPr>
        <b/>
        <sz val="10"/>
        <color rgb="FFFF0000"/>
        <rFont val="Times New Roman"/>
        <family val="1"/>
        <charset val="186"/>
      </rPr>
      <t xml:space="preserve"> Darnaus judumo priemones tobulinant eismo saugumą ir organizavimą,  bevariklio transporto integraciją ir judumo valdymą </t>
    </r>
    <r>
      <rPr>
        <b/>
        <sz val="10"/>
        <rFont val="Times New Roman"/>
        <family val="1"/>
        <charset val="186"/>
      </rPr>
      <t xml:space="preserve"> </t>
    </r>
    <r>
      <rPr>
        <b/>
        <strike/>
        <sz val="10"/>
        <rFont val="Times New Roman"/>
        <family val="1"/>
        <charset val="186"/>
      </rPr>
      <t>srautų reguliavimo ir saugumo priemones</t>
    </r>
  </si>
  <si>
    <t xml:space="preserve">Miesto automobilių stovėjimo ir išmaniųjų transporto sistemų gerinimas ir diegimas </t>
  </si>
  <si>
    <t>Pėsčiųjų, šaligatvių bei privažiuojamųjų kelių remonto bei įrengimo darbai</t>
  </si>
  <si>
    <t>Įstaigos, kuriose atlikti asfalto dangos remonto darbai, sk.</t>
  </si>
  <si>
    <t>Parengtas investicijų projektas, vnt.</t>
  </si>
  <si>
    <t>Atlikti naujo tilto su pakeliamu mechanizmu statybos rangos darbai, proc.</t>
  </si>
  <si>
    <t>Atlikti Bastionų gatvės tiesimo rangos darbai, proc.</t>
  </si>
  <si>
    <t>I etapas. Bastonų g. nuo Danės g. iki Danės upės ir nuo Danės upės iki Gluosnių gatvės tiesimas;</t>
  </si>
  <si>
    <t>II etapas. Bastionų g. nuo Gluosnių gatvės iki Bangų gatvės tiesimas</t>
  </si>
  <si>
    <t>LRVB</t>
  </si>
  <si>
    <t>Parengtas  techninis projektas, vnt.</t>
  </si>
  <si>
    <r>
      <t>Naujo tilto su pakeliamu mechanizmu per Danę statyba ir prieigų sutvarkymas Danės pakrantėje.</t>
    </r>
    <r>
      <rPr>
        <b/>
        <sz val="10"/>
        <rFont val="Times New Roman"/>
        <family val="1"/>
        <charset val="186"/>
      </rPr>
      <t xml:space="preserve"> Bastionų gatvės tiesimas:</t>
    </r>
  </si>
  <si>
    <t>Bendras tiesiamos gatvės ilgis –   571 m (II etapas). Užbaigtumas, proc.</t>
  </si>
  <si>
    <t>Atlikti darbai, proc.</t>
  </si>
  <si>
    <t>1    60</t>
  </si>
  <si>
    <t>Parengtas Šiaurinio rago teritorijos platinimo projektas/įrengta aikštelė, vnt.</t>
  </si>
  <si>
    <t>10,5</t>
  </si>
  <si>
    <t>0,9</t>
  </si>
  <si>
    <t>2,3</t>
  </si>
  <si>
    <t>1,4</t>
  </si>
  <si>
    <t>Asfaltbetonio dangos, žvyruotos dangos ir akmenimis grįstų miesto gatvių dangos remontas</t>
  </si>
  <si>
    <t>Ištisinio asfaltbetonio dangos įrengimas miesto gatvėse ir kiemuose:</t>
  </si>
  <si>
    <t xml:space="preserve">Danės g. rekonstravimas (siekiant racionaliai suplanuoti jungtis su Bastionų g. ir nauju tiltu per Danės upę) </t>
  </si>
  <si>
    <t>Atlikti kelio rekonstrukcijos darbai, proc.</t>
  </si>
  <si>
    <t xml:space="preserve">Koordinuotos šviesoforų valdymo sistemos įgyvendinimas, siekiant sumažinti oro taršą kietosiomis dalelėmis (KD10) (I etapas) </t>
  </si>
  <si>
    <t>Eismo reguliavimo infrastruktūros eksploatacija ir įrengimas</t>
  </si>
  <si>
    <t>Mokamo automobilių stovėjimo sistemos mieste kūrimas ir išlaikymas</t>
  </si>
  <si>
    <t xml:space="preserve">Tomo gatvės rekonstravimas </t>
  </si>
  <si>
    <t>Šilutės pl. ruože nuo Dubysos g. iki Baltijos pr.;</t>
  </si>
  <si>
    <t>Minijos g. ruože nuo Baltijos pr. žiedinės sankryžos į šiaurinę pusę;</t>
  </si>
  <si>
    <t xml:space="preserve">Stadiono g. ruože tarp Malūnininkų g. 13 ir Stadiono g. 5 </t>
  </si>
  <si>
    <t>Eismo srautų reguliavimo ir saugumo priemonių įgyvendinimas:</t>
  </si>
  <si>
    <t>150</t>
  </si>
  <si>
    <t>20 / 14/ 6</t>
  </si>
  <si>
    <t>19/ 14/ 6</t>
  </si>
  <si>
    <t>20/ 15/ 6</t>
  </si>
  <si>
    <t>1/20</t>
  </si>
  <si>
    <t>1/70</t>
  </si>
  <si>
    <t>Parengtas techninis projektas su detaliojo plano korekcija, vnt.</t>
  </si>
  <si>
    <t>Rekonstruotos gatvės: Akmenų (463 m ), Smėlio (824 m),  Vėjo (1727 m),  Debesų (820), Žvaigždžių (561 m). Užbaigtumas, proc.</t>
  </si>
  <si>
    <t>Savivaldybės nenaudojamų pastatų uosto plėtros teritorijoje nugriovimas (Strėvos g. 5, 9)</t>
  </si>
  <si>
    <t xml:space="preserve">Nugriauta pastatų, vnt. </t>
  </si>
  <si>
    <t xml:space="preserve">Parengta projektų, vnt. </t>
  </si>
  <si>
    <t>100</t>
  </si>
  <si>
    <t>2.1.2.8</t>
  </si>
  <si>
    <t>Parengiamieji darbai įgyvendinat gatvių rekonstrukcijos projektus</t>
  </si>
  <si>
    <t>Centrinio Klaipėdos valstybinio jūrų uosto įvado jungties  modernizavimas: Baltijos prospekto ir Minijos gatvės sankryžos rekonstrukcija (I etapas)</t>
  </si>
  <si>
    <t>2</t>
  </si>
  <si>
    <t>240</t>
  </si>
  <si>
    <t xml:space="preserve">Įgyvendintas informacinių kelių ženklų projektas, proc. </t>
  </si>
  <si>
    <t>Įrengtas paviljonas, vnt.</t>
  </si>
  <si>
    <t>Rekonstruotas viadukas, proc.</t>
  </si>
  <si>
    <t>Viaduko per geležinkelį Taikos prospekto tęsinyje rekonstrukcijos projekto parengimas</t>
  </si>
  <si>
    <t>tūkst. Eur</t>
  </si>
  <si>
    <t>Parengiamieji darbai įgyvendinat gatvių rekonstrukcijos projektus:</t>
  </si>
  <si>
    <t xml:space="preserve">Diegti eismo srautų reguliavimo ir saugumo priemones </t>
  </si>
  <si>
    <t xml:space="preserve">P3.1.2.1 </t>
  </si>
  <si>
    <t>2016-ųjų metų asignavimų planas</t>
  </si>
  <si>
    <t xml:space="preserve"> 2016–2018 M. KLAIPĖDOS MIESTO SAVIVALDYBĖS</t>
  </si>
  <si>
    <t>2016 m. asignavimų planas</t>
  </si>
  <si>
    <t>2017 m. lėšų poreikis</t>
  </si>
  <si>
    <t>2018 m. lėšų poreikis</t>
  </si>
  <si>
    <t>1                            50</t>
  </si>
  <si>
    <t>IED Projektų skyrių</t>
  </si>
  <si>
    <t xml:space="preserve"> </t>
  </si>
  <si>
    <t>Parengtas techninis projektas, vnt.                          Atlikta gatvės (400 m)  rekonstrukcija. Užbaigtumas, proc.</t>
  </si>
  <si>
    <t>Patikslintas detalusis planas, vnt. / patikslintas techninis projektas, vnt.</t>
  </si>
  <si>
    <t>Suteiktos gatvių dangų, konstruktyvo ir betoninių gaminių kontrolinių bandymų paslaugos, proc.</t>
  </si>
  <si>
    <t xml:space="preserve">Eksploatuojama eismo reguliavimo priemonių, tūkst. vnt. </t>
  </si>
  <si>
    <t>Įrengto neregių vedimo sistemos priemonių (prie Tiltų g. ir Herkaus Manto gatvių  autobusų stotelių ir pėsčiųjų perėjų) ruožo ilgis,  m</t>
  </si>
  <si>
    <t>Atlikti kelio ženklų, stulpų pažymėjimo šviečiančiomis juostelėmis (Tiltų g. ir Herkaus Manto gatvėse) darbai, proc.</t>
  </si>
  <si>
    <t>Paskelbta konkursų dėl originalių dviračių stovų projekto sukūrimo bei gamybos, vnt.</t>
  </si>
  <si>
    <t>Atlikta Tiltų g. dviračių tako dangos išlyginimo bei atribojimo nuo automobilių eismo darbų, proc.</t>
  </si>
  <si>
    <t xml:space="preserve">Automobilių stovėjimo aikštelių/kiemų/gatvių, kuriuose suremontuota asfaltbetonio danga, skaičius, vnt.
</t>
  </si>
  <si>
    <t>Įrengta elektromobilių greito įkrovimo įrenginių, vnt.</t>
  </si>
  <si>
    <t>Įgyvendinta viešinimo priemonių, vnt.</t>
  </si>
  <si>
    <t>Atlikta kelio įrengimo/aplinkos sutvarkymo darbų, proc.</t>
  </si>
  <si>
    <t xml:space="preserve">Dviračių takų rišlumo didinimas ir dviračių infrastruktūros tobulinimas </t>
  </si>
  <si>
    <t xml:space="preserve">Klaipėdos miesto gatvių pėsčiųjų perėjų kryptingas apšvietimas </t>
  </si>
  <si>
    <t>P2.1.2.3</t>
  </si>
  <si>
    <t xml:space="preserve">Viešojo transporto pirmenybės (A juostos) pažymėjimas </t>
  </si>
  <si>
    <t xml:space="preserve">Susisiekimo sistemos objektų pritaikymas neįgaliesiems  </t>
  </si>
  <si>
    <t xml:space="preserve">Kombinuotų kelionių jungčių (PARK&amp;RIDE) įrengimas (šiaurinėje miesto dalyje) </t>
  </si>
  <si>
    <t>P2.1.2.2.</t>
  </si>
  <si>
    <t>Statybininkų pr. žiedinėje sankryžoje ir Taikos pr.;</t>
  </si>
  <si>
    <t>Parengtas techninis projektas, vnt.
Atlikta gatvės (1280 m) rekonstrukcija.  Užbaigtumas, proc.</t>
  </si>
  <si>
    <t>Bendras tiesiamos gatvės ilgis – 571 m (II etapas). Užbaigtumas, proc.</t>
  </si>
  <si>
    <t xml:space="preserve">Automobilių stovėjimo aikštelių / kiemų / gatvių, kuriuose suremontuota asfaltbetonio danga, skaičius, vnt.
</t>
  </si>
  <si>
    <t xml:space="preserve">Įrengta automobilių stovėjimo aikštelių / vietų, vnt. </t>
  </si>
  <si>
    <t xml:space="preserve">Automobilių aikštelės teritorijoje Pilies g. 2A įrengimas  </t>
  </si>
  <si>
    <t>Daugiaaukščio garažo statyba su požemine aikštele Bangų g., Klaipėdoje</t>
  </si>
  <si>
    <t>Neeksploatuojamų požeminių perėjų Šilutės pl. rekonstravimas</t>
  </si>
  <si>
    <t>Privažiuojamojo kelio nuo Naikupės g. iki įvažiavimo į Taikos pr. 68 teritoriją rekonstrukcija ir lietaus nuotekų tinklų rekonstrukcija</t>
  </si>
  <si>
    <t>Privažiuojamojo kelio prie II perkėlos nuo kelio Smiltynė–Nida (rajoninis kelias Nr. 2254) rekonstravimas</t>
  </si>
  <si>
    <t>Įvažiuojamojo kelio iš Lypkių g. į kelią Nr. 141 įrengimas</t>
  </si>
  <si>
    <t>Įrengtas įvažiuojamasis kelias, proc.</t>
  </si>
  <si>
    <t>Eksploatuojamų bilietų automatų skaičius</t>
  </si>
  <si>
    <t>Apšviesta pėsčiųjų perėjų (2016 m. – prie Laukininkų g. 54 pastato, I. Simonaitytės g., Taikos pr. prie p. c. ,,Saturnas“, Smiltelės g. prie SODROS pastato, Kretingos g. prie LCC koledžo, Panevėžio g. prie Dailidžių g., Dailidžių g. ir Šviesos g. sankryžoje, prie Bijūnų g. 17 pastato,  Liepojos pl. ties Girininkijos g., Kauno g. prie Policijos komisariato pastato, Sausio 15-osios g. prie Rumpiškės g.), skaičius</t>
  </si>
  <si>
    <t>Labrenciškių g., Martyno Jankaus g. rekonstravimas bei naujo kelio nuo Martyno Jankaus g. iki Pamario g. tiesimas</t>
  </si>
  <si>
    <t>Rekonstruotos Labrenciškių ir Martyno Jankaus gatvės. Užbaigtumas, proc.</t>
  </si>
  <si>
    <t>Keleivinio transporto stotelių su įvažomis Klaipėdos miesto gatvėse projektavimas ir įrengimas  (Darnaus judumo metų paminėjimo plano  įgyvendinimas)</t>
  </si>
  <si>
    <t>Įrengta stotelių (Teatro, Luizės, Geležinkelio stoties, Miško, Studentų, S. Daukanto g., Tilžės g., Baltijos pr., Nemuno g., Bijūnų g. autobusų stotelės), vnt.</t>
  </si>
  <si>
    <t>Pažymėtos juostos Taikos pr., ruože nuo Kauno g. iki  Sausio 15-osios g., Herkaus Manto g. ruože nuo Lietuvininkų a. iki Dariaus ir Girėno g. viaduko, tūkst. m</t>
  </si>
  <si>
    <t>Atlikta dviračių takų  rišlumą užtikrinančių darbų (Smiltelės g., Statybininkų pr., Baltijos pr., Šilutės pl., Kauno g., Agluonos g., Minijos g. nuo Baltijos pr. iki Pilies g., Pilies g., Naujojoje Uosto g.), proc.</t>
  </si>
  <si>
    <t xml:space="preserve">Privažiuojamojo kelio prie pastato Debreceno g. 48  įrengimas ir pastato aplinkos sutvarkymas  </t>
  </si>
  <si>
    <r>
      <t xml:space="preserve">Laikino tilto per Danės upę įrengimas pėstiesiems ir dviratininkams ties būsima Bastionų g. </t>
    </r>
    <r>
      <rPr>
        <i/>
        <sz val="10"/>
        <rFont val="Times New Roman"/>
        <family val="1"/>
        <charset val="186"/>
      </rPr>
      <t>(Darnaus judumo metų paminėjimo plano  įgyvendinimas)</t>
    </r>
  </si>
  <si>
    <t>Parengtas techninis projektas, vnt.
Tiesiamos gatvės ilgis – 500 m.
Užbaigtumas, proc.</t>
  </si>
  <si>
    <t>2016 M. KLAIPĖDOS MIESTO SAVIVALDYBĖS ADMINISTRACIJOS</t>
  </si>
  <si>
    <t>2016-ųjų metų asignavimų planas*</t>
  </si>
  <si>
    <t>Apskaitos kodas</t>
  </si>
  <si>
    <t>06.010134</t>
  </si>
  <si>
    <t>06.010311</t>
  </si>
  <si>
    <t>Atlikta gatvės (280 m) rekonstrukcija (I etapas). Užbaigtumas, proc.</t>
  </si>
  <si>
    <t>06.010131</t>
  </si>
  <si>
    <t>06.010105</t>
  </si>
  <si>
    <t>06.010125</t>
  </si>
  <si>
    <t>06.010504</t>
  </si>
  <si>
    <t>06.010109</t>
  </si>
  <si>
    <t>06.010143</t>
  </si>
  <si>
    <t>06.010139</t>
  </si>
  <si>
    <t>06.010110</t>
  </si>
  <si>
    <t>06.010119</t>
  </si>
  <si>
    <t xml:space="preserve">IED Statybos ir infrastruk. plėtros sk. </t>
  </si>
  <si>
    <t>06.010128</t>
  </si>
  <si>
    <t>06.010132</t>
  </si>
  <si>
    <t>06.01050100</t>
  </si>
  <si>
    <t>06.010301</t>
  </si>
  <si>
    <t>06.010313</t>
  </si>
  <si>
    <t>06.01040400</t>
  </si>
  <si>
    <t>06.010411</t>
  </si>
  <si>
    <t>06.010413</t>
  </si>
  <si>
    <t xml:space="preserve">
06.010302</t>
  </si>
  <si>
    <t>06.010410</t>
  </si>
  <si>
    <t>06.010312</t>
  </si>
  <si>
    <t>06.010402</t>
  </si>
  <si>
    <t>06.010403</t>
  </si>
  <si>
    <t>06.010144</t>
  </si>
  <si>
    <t>06.010140</t>
  </si>
  <si>
    <t>IED Statybos ir infrastruktūros plėtros sk.</t>
  </si>
  <si>
    <t>Įrengta elektromobilių įkrovos stotelių, vnt.</t>
  </si>
  <si>
    <t>Rekonstruota gatvė (300 m ).
Užbaigtumas, proc.</t>
  </si>
  <si>
    <t>06.010137</t>
  </si>
  <si>
    <t>06.010150</t>
  </si>
  <si>
    <t>06.010148</t>
  </si>
  <si>
    <r>
      <t xml:space="preserve">Laikino tilto per Danės upę įrengimas pėstiesiems ir dviratininkams ties būsima Bastionų g. </t>
    </r>
    <r>
      <rPr>
        <i/>
        <sz val="10"/>
        <color theme="1" tint="0.34998626667073579"/>
        <rFont val="Times New Roman"/>
        <family val="1"/>
        <charset val="186"/>
      </rPr>
      <t>(Darnaus judumo metų paminėjimo plano  įgyvendinimas)</t>
    </r>
  </si>
  <si>
    <r>
      <t xml:space="preserve">Automobilių aikštelės teritorijoje Pilies g. 2A įrengimas </t>
    </r>
    <r>
      <rPr>
        <i/>
        <sz val="10"/>
        <color theme="1" tint="0.34998626667073579"/>
        <rFont val="Times New Roman"/>
        <family val="1"/>
        <charset val="186"/>
      </rPr>
      <t>(Darnaus judumo metų paminėjimo plano  įgyvendinimas)</t>
    </r>
  </si>
  <si>
    <t>06.010122</t>
  </si>
  <si>
    <r>
      <t>Neeksploatuojamų požeminių perėjų Šilutės pl. rekonstravimas</t>
    </r>
    <r>
      <rPr>
        <i/>
        <sz val="10"/>
        <color theme="1" tint="0.34998626667073579"/>
        <rFont val="Times New Roman"/>
        <family val="1"/>
        <charset val="186"/>
      </rPr>
      <t xml:space="preserve"> (Darnaus judumo metų paminėjimo plano  įgyvendinimas)</t>
    </r>
  </si>
  <si>
    <t>06.010149</t>
  </si>
  <si>
    <t>06.010601</t>
  </si>
  <si>
    <t>06.010506</t>
  </si>
  <si>
    <t>06.010303</t>
  </si>
  <si>
    <r>
      <t xml:space="preserve">Keleivinio transporto stotelių su įvažomis Klaipėdos miesto gatvėse projektavimas ir įrengimas </t>
    </r>
    <r>
      <rPr>
        <i/>
        <sz val="10"/>
        <color theme="1" tint="0.34998626667073579"/>
        <rFont val="Times New Roman"/>
        <family val="1"/>
        <charset val="186"/>
      </rPr>
      <t xml:space="preserve"> (Darnaus judumo metų paminėjimo plano  įgyvendinimas)</t>
    </r>
  </si>
  <si>
    <r>
      <t>Viešojo transporto pirmenybės (A juostos) pažymėjimas</t>
    </r>
    <r>
      <rPr>
        <i/>
        <sz val="10"/>
        <color theme="1" tint="0.34998626667073579"/>
        <rFont val="Times New Roman"/>
        <family val="1"/>
        <charset val="186"/>
      </rPr>
      <t xml:space="preserve"> (Darnaus judumo metų paminėjimo plano  įgyvendinimas)</t>
    </r>
  </si>
  <si>
    <r>
      <t xml:space="preserve">Susisiekimo sistemos objektų pritaikymas neįgaliesiems  </t>
    </r>
    <r>
      <rPr>
        <i/>
        <sz val="10"/>
        <color theme="1" tint="0.34998626667073579"/>
        <rFont val="Times New Roman"/>
        <family val="1"/>
        <charset val="186"/>
      </rPr>
      <t>(Darnaus judumo metų paminėjimo plano  įgyvendinimas)</t>
    </r>
  </si>
  <si>
    <t>06.010412</t>
  </si>
  <si>
    <r>
      <rPr>
        <sz val="10"/>
        <rFont val="Times New Roman"/>
        <family val="1"/>
        <charset val="186"/>
      </rPr>
      <t>Dviračių takų rišlumo didinimas ir dviračių infrastruktūros tobulinimas</t>
    </r>
    <r>
      <rPr>
        <sz val="10"/>
        <color rgb="FFFF0000"/>
        <rFont val="Times New Roman"/>
        <family val="1"/>
        <charset val="186"/>
      </rPr>
      <t xml:space="preserve"> </t>
    </r>
    <r>
      <rPr>
        <i/>
        <sz val="10"/>
        <color theme="1" tint="0.34998626667073579"/>
        <rFont val="Times New Roman"/>
        <family val="1"/>
        <charset val="186"/>
      </rPr>
      <t>(Darnaus judumo metų paminėjimo plano  įgyvendinimas)</t>
    </r>
  </si>
  <si>
    <r>
      <t>Klaipėdos miesto gatvių pėsčiųjų perėjų kryptingas apšvietimas</t>
    </r>
    <r>
      <rPr>
        <sz val="10"/>
        <color rgb="FFFF0000"/>
        <rFont val="Times New Roman"/>
        <family val="1"/>
        <charset val="186"/>
      </rPr>
      <t xml:space="preserve"> </t>
    </r>
    <r>
      <rPr>
        <i/>
        <sz val="10"/>
        <color theme="1" tint="0.34998626667073579"/>
        <rFont val="Times New Roman"/>
        <family val="1"/>
        <charset val="186"/>
      </rPr>
      <t>(Darnaus judumo metų paminėjimo plano  įgyvendinimas)</t>
    </r>
  </si>
  <si>
    <r>
      <t>Kombinuotų kelionių jungčių (PARK&amp;RIDE) įrengimas (šiaurinėje miesto dalyje)</t>
    </r>
    <r>
      <rPr>
        <sz val="10"/>
        <color rgb="FFFF0000"/>
        <rFont val="Times New Roman"/>
        <family val="1"/>
        <charset val="186"/>
      </rPr>
      <t xml:space="preserve"> </t>
    </r>
    <r>
      <rPr>
        <i/>
        <sz val="10"/>
        <color theme="1" tint="0.34998626667073579"/>
        <rFont val="Times New Roman"/>
        <family val="1"/>
        <charset val="186"/>
      </rPr>
      <t>(Darnaus judumo metų paminėjimo plano įgyvendinimas)</t>
    </r>
  </si>
  <si>
    <t>06.010406</t>
  </si>
  <si>
    <t>06.010405</t>
  </si>
  <si>
    <r>
      <t>Privažiuojamojo kelio prie pastato Debreceno g. 48  įrengimas ir pastato aplinkos sutvarkymas</t>
    </r>
    <r>
      <rPr>
        <sz val="10"/>
        <color rgb="FFFF0000"/>
        <rFont val="Times New Roman"/>
        <family val="1"/>
        <charset val="186"/>
      </rPr>
      <t xml:space="preserve"> </t>
    </r>
    <r>
      <rPr>
        <i/>
        <sz val="10"/>
        <color theme="1" tint="0.34998626667073579"/>
        <rFont val="Times New Roman"/>
        <family val="1"/>
        <charset val="186"/>
      </rPr>
      <t>(Darnaus judumo metų paminėjimo plano  įgyvendinimas)</t>
    </r>
  </si>
  <si>
    <t>06.010401</t>
  </si>
  <si>
    <t>Parengta galimybių studija dėl eismo optimizavimo H. Manto g. ruože nuo Biržos tilto iki J. Janonio g., vnt.</t>
  </si>
  <si>
    <t>Klaipėdos miesto viešojo transporto švieslenčių ir informacinių švieslenčių įrengimas ir atnaujinimas</t>
  </si>
  <si>
    <t>MŪD Transporto sk.</t>
  </si>
  <si>
    <t>Atlikta dvejų požeminių perėjų esančių Vingio g. ir Šilutės pl. (prie prekybos centro „Banginis“) atnaujinimo darbų, proc.</t>
  </si>
  <si>
    <t>Suremontuota I. Kanto g. šaligatvių, ha</t>
  </si>
  <si>
    <t>0,23</t>
  </si>
  <si>
    <t>Skirtumas</t>
  </si>
  <si>
    <t>Lyginamasis variantas</t>
  </si>
  <si>
    <t>Siūlomas keisti 2016-ųjų metų asignavimų planas*</t>
  </si>
  <si>
    <t>Statybininkų pr. vienos krypties ruože nuo Šilutės pl. iki Taikos pr.;</t>
  </si>
  <si>
    <t>Dangų remontas:</t>
  </si>
  <si>
    <t>Apšviesta pėsčiųjų perėjų (2016 m. – prie Laukininkų g. 54 prie prekybos centro „iki“, Taikos pr. prie prekybos centro ,,Saturnas“, Smiltelės g. prie SODROS pastato, Kretingos g. prie LCC koledžo, Panevėžio g. prie Dailidžių sankryžos, Dailidžių g. prie Šviesos g.(prie Aklųjų kombinato), prie Bijūnų g. 17 pastato, J.Janonio g. 32 (prie „Vitės pagrindinės mokyklos), Liepojos g. prie Girininkijos stotelės, Liepojos g. prie Vasaros estrados sustojimo (vaikšto aklieji), Sausio 15-osios  prie Rumpiškės g., Malūnininkų g., Sportininkų g., Kauno g. 9, Kauno g. prie Policijos komisariato pastato, Sausio 15-osios g. prie Rumpiškės g.), sk.</t>
  </si>
  <si>
    <t xml:space="preserve">Įrengta švieslenčių miesto autobusų stotelėse, vnt.  </t>
  </si>
  <si>
    <t>Atlikta dviračių takų  rišlumą užtikrinančių darbų (Smiltelės g., Statybininkų pr., Baltijos pr., Šilutės pl., Kauno g., Agluonos g.), proc.</t>
  </si>
  <si>
    <t>MŪD (IED Statybos ir infrastruktūros plėtros sk.)</t>
  </si>
  <si>
    <t>Parengta pėsčiųjų ir dviračių takų  Minijos g. nuo Baltijos pr., Pilies g., Naujojo Uosto g. rišlumo projektinių pasiūlymų, vnt.</t>
  </si>
  <si>
    <t>2016-ųjų metų asignavi-mų planas*</t>
  </si>
  <si>
    <t>Nuostolingų maršrutų skaičius, vnt.</t>
  </si>
  <si>
    <t xml:space="preserve"> - vežėjams už lengvatas turinčių keleivių vežimą </t>
  </si>
  <si>
    <t>- nuostolių, patirtų vykdant keleivinio kelių transporto viešųjų paslaugų sutartis, vežant keleivius vietinio (miesto) reguliaraus susisiekimo autobusų maršrutais, kompensavimas</t>
  </si>
  <si>
    <t xml:space="preserve">  Dangų remontas:</t>
  </si>
  <si>
    <t>Dalyvavimas projekte „Uostamiesčiai: darnaus judumo principų integravimas (PORT Cities: Integrating Sustainability, PORTIS)"</t>
  </si>
  <si>
    <t>Parengta projektų/galimybių studijų, vnt.</t>
  </si>
  <si>
    <t>Įdiegta transporto valdymo sistema, vnt.</t>
  </si>
  <si>
    <t>Suorganizuota renginių, vnt.</t>
  </si>
  <si>
    <r>
      <t xml:space="preserve">Įdiegta dalinimosi dviračiais </t>
    </r>
    <r>
      <rPr>
        <i/>
        <sz val="10"/>
        <rFont val="Times New Roman"/>
        <family val="1"/>
        <charset val="186"/>
      </rPr>
      <t>(bike-sharing)</t>
    </r>
    <r>
      <rPr>
        <sz val="10"/>
        <rFont val="Times New Roman"/>
        <family val="1"/>
        <charset val="186"/>
      </rPr>
      <t xml:space="preserve"> sistema, vnt.</t>
    </r>
  </si>
  <si>
    <t>Parengtas techninis projektas, vnt.
Užbaigtumas, proc.</t>
  </si>
  <si>
    <t>Atlikti gatvės (600 m) ir žiedinės sankryžos rekonstravimo darbai. Užbaigtumas, proc.</t>
  </si>
  <si>
    <t xml:space="preserve">PATVIRTINTA
Klaipėdos miesto savivaldybės administracijos direktoriaus 2016 m. kovo 4 d.                                    įsakymu Nr. AD1-654                                                    </t>
  </si>
  <si>
    <t>Atlikta Biržos tilto remonto darbų, proc.</t>
  </si>
  <si>
    <t>Automobilių stovėjimo aikštelės, esančios šalia Pempininkų aikštės (Taikos pr. 79), dangos atnaujinimo darbai</t>
  </si>
  <si>
    <t>Atlikta dangos atnaujinimo darbų, proc.</t>
  </si>
  <si>
    <t xml:space="preserve">Tilžės g. nuo Šilutės pl. iki geležinkelio pervažos rekonstrukcija, pertvarkant žiedinę Mokyklos g. ir Šilutės pl. sankryžą
I etapas. Tilžės g. nuo Šilutės pl. iki geležinkelio pervažos rekonstrukcija  </t>
  </si>
  <si>
    <t xml:space="preserve">Tauralaukio gyvenvietės gatvių rekonstravimas </t>
  </si>
  <si>
    <t xml:space="preserve">Danės g. rekonstravimas (siekiant racionaliai suplanuoti jungtis su Bastionų g., nauju tiltu per Danės upę ir Artojų g.) </t>
  </si>
  <si>
    <t xml:space="preserve">Parengti projektiniai pasiūlymai (nuo Laivų skersgatvio iki Artojų g.), vnt. </t>
  </si>
  <si>
    <t xml:space="preserve">Parengtas techninis projektas (nuo Atgimimo aikštės iki Laivų skersgatvio), vnt. </t>
  </si>
  <si>
    <t>Parengtas I etapo techninis projektas (Akmenų g., Smėlio g., Vėjo g., Debesų g., Žvaigždžių g.), vnt.</t>
  </si>
  <si>
    <t>Parengtas II etapo techninis projektas (Klaipėdos g., Virkučių g., Slengių g., Lietaus g., Vaivorykštės g., Griaustinio g. ir Arimų g.), vnt.</t>
  </si>
  <si>
    <t>Atlikta (2017 m.) Akmenų g. (463 m ) ir Vėjo g. (1250 m) rekonstrukcija. Užbaigtumas, proc.</t>
  </si>
  <si>
    <t>Atlikta (2018 m.) Smėlio g. (824 m) ir Virkučių g. (1004) rekonstrukcija. Užbaigtumas, proc.</t>
  </si>
  <si>
    <r>
      <rPr>
        <strike/>
        <sz val="10"/>
        <color rgb="FFFF0000"/>
        <rFont val="Times New Roman"/>
        <family val="1"/>
        <charset val="186"/>
      </rPr>
      <t xml:space="preserve">2,3 </t>
    </r>
    <r>
      <rPr>
        <sz val="10"/>
        <color rgb="FFFF0000"/>
        <rFont val="Times New Roman"/>
        <family val="1"/>
        <charset val="186"/>
      </rPr>
      <t xml:space="preserve"> 2,9</t>
    </r>
  </si>
  <si>
    <t>Parengta paraiška, vnt.</t>
  </si>
  <si>
    <t>Dalyvavimas projekte „Naujos transporto rūšies integravimas į miesto viešojo transporto sistemą (European Local Energy Assistance, ELENA)"</t>
  </si>
  <si>
    <t>* pagal Klaipėdos miesto savivaldybės tarybos 2016-11-24 sprendimą Nr. T2-267</t>
  </si>
  <si>
    <r>
      <t>(Klaipėdos miesto savivaldybės administracijos direktoriaus 2016 m.</t>
    </r>
    <r>
      <rPr>
        <sz val="10"/>
        <rFont val="Times New Roman"/>
        <family val="1"/>
        <charset val="186"/>
      </rPr>
      <t xml:space="preserve"> gruodžio 5 d.</t>
    </r>
    <r>
      <rPr>
        <sz val="10"/>
        <color theme="1"/>
        <rFont val="Times New Roman"/>
        <family val="1"/>
        <charset val="186"/>
      </rPr>
      <t xml:space="preserve"> įsakymo Nr. AD1-3700 redakcija)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</si>
</sst>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t_-;\-* #,##0.00\ _L_t_-;_-* &quot;-&quot;??\ _L_t_-;_-@_-"/>
    <numFmt numFmtId="165" formatCode="0.0"/>
    <numFmt numFmtId="166" formatCode="#,##0.0"/>
  </numFmts>
  <fonts count="47"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9"/>
      <name val="Times New Roman"/>
      <family val="1"/>
      <charset val="204"/>
    </font>
    <font>
      <b/>
      <sz val="9"/>
      <name val="Times New Roman"/>
      <family val="1"/>
      <charset val="186"/>
    </font>
    <font>
      <sz val="8"/>
      <name val="Arial"/>
      <family val="2"/>
      <charset val="186"/>
    </font>
    <font>
      <sz val="9"/>
      <name val="Arial"/>
      <family val="2"/>
      <charset val="186"/>
    </font>
    <font>
      <sz val="10"/>
      <name val="Times New Roman"/>
      <family val="1"/>
    </font>
    <font>
      <sz val="10"/>
      <color rgb="FFFF0000"/>
      <name val="Times New Roman"/>
      <family val="1"/>
      <charset val="186"/>
    </font>
    <font>
      <sz val="7"/>
      <name val="Times New Roman"/>
      <family val="1"/>
      <charset val="186"/>
    </font>
    <font>
      <sz val="10"/>
      <color theme="1"/>
      <name val="Times New Roman"/>
      <family val="1"/>
      <charset val="186"/>
    </font>
    <font>
      <b/>
      <sz val="10"/>
      <name val="Arial"/>
      <family val="2"/>
      <charset val="186"/>
    </font>
    <font>
      <sz val="10"/>
      <color rgb="FF00B050"/>
      <name val="Times New Roman"/>
      <family val="1"/>
      <charset val="186"/>
    </font>
    <font>
      <sz val="7"/>
      <name val="Arial"/>
      <family val="2"/>
      <charset val="186"/>
    </font>
    <font>
      <b/>
      <sz val="10"/>
      <color indexed="81"/>
      <name val="Tahoma"/>
      <family val="2"/>
      <charset val="186"/>
    </font>
    <font>
      <sz val="10"/>
      <color indexed="81"/>
      <name val="Tahoma"/>
      <family val="2"/>
      <charset val="186"/>
    </font>
    <font>
      <sz val="10"/>
      <name val="Calibri"/>
      <family val="2"/>
      <charset val="186"/>
    </font>
    <font>
      <strike/>
      <sz val="10"/>
      <color rgb="FFFF0000"/>
      <name val="Times New Roman"/>
      <family val="1"/>
      <charset val="186"/>
    </font>
    <font>
      <b/>
      <sz val="10"/>
      <color rgb="FFFF0000"/>
      <name val="Times New Roman"/>
      <family val="1"/>
      <charset val="186"/>
    </font>
    <font>
      <strike/>
      <sz val="10"/>
      <name val="Times New Roman"/>
      <family val="1"/>
      <charset val="186"/>
    </font>
    <font>
      <b/>
      <strike/>
      <sz val="10"/>
      <name val="Times New Roman"/>
      <family val="1"/>
      <charset val="186"/>
    </font>
    <font>
      <b/>
      <sz val="10"/>
      <color rgb="FFFF0000"/>
      <name val="Arial"/>
      <family val="2"/>
      <charset val="186"/>
    </font>
    <font>
      <sz val="10"/>
      <color rgb="FFFF0000"/>
      <name val="Arial"/>
      <family val="2"/>
      <charset val="186"/>
    </font>
    <font>
      <b/>
      <sz val="7"/>
      <name val="Times New Roman"/>
      <family val="1"/>
      <charset val="186"/>
    </font>
    <font>
      <i/>
      <sz val="10"/>
      <name val="Times New Roman"/>
      <family val="1"/>
      <charset val="186"/>
    </font>
    <font>
      <sz val="11"/>
      <name val="Times New Roman"/>
      <family val="1"/>
      <charset val="186"/>
    </font>
    <font>
      <b/>
      <sz val="11"/>
      <name val="Times New Roman"/>
      <family val="1"/>
      <charset val="186"/>
    </font>
    <font>
      <i/>
      <sz val="10"/>
      <color theme="1" tint="0.34998626667073579"/>
      <name val="Times New Roman"/>
      <family val="1"/>
      <charset val="186"/>
    </font>
    <font>
      <b/>
      <sz val="9"/>
      <name val="Arial"/>
      <family val="2"/>
      <charset val="186"/>
    </font>
    <font>
      <sz val="9"/>
      <color rgb="FFFF0000"/>
      <name val="Times New Roman"/>
      <family val="1"/>
      <charset val="186"/>
    </font>
    <font>
      <b/>
      <i/>
      <sz val="12"/>
      <name val="Times New Roman"/>
      <family val="1"/>
      <charset val="186"/>
    </font>
    <font>
      <sz val="10"/>
      <color theme="0"/>
      <name val="Times New Roman"/>
      <family val="1"/>
      <charset val="186"/>
    </font>
    <font>
      <sz val="10"/>
      <color theme="0"/>
      <name val="Arial"/>
      <family val="2"/>
      <charset val="186"/>
    </font>
    <font>
      <sz val="9"/>
      <color theme="0"/>
      <name val="Times New Roman"/>
      <family val="1"/>
      <charset val="186"/>
    </font>
    <font>
      <sz val="10"/>
      <color theme="0"/>
      <name val="Times New Roman"/>
      <family val="1"/>
    </font>
    <font>
      <b/>
      <strike/>
      <sz val="10"/>
      <color rgb="FFFF000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style="thin">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style="thin">
        <color indexed="64"/>
      </left>
      <right style="medium">
        <color indexed="64"/>
      </right>
      <top style="medium">
        <color indexed="64"/>
      </top>
      <bottom style="hair">
        <color indexed="64"/>
      </bottom>
      <diagonal/>
    </border>
  </borders>
  <cellStyleXfs count="2">
    <xf numFmtId="0" fontId="0" fillId="0" borderId="0"/>
    <xf numFmtId="164" fontId="11" fillId="0" borderId="0" applyFont="0" applyFill="0" applyBorder="0" applyAlignment="0" applyProtection="0"/>
  </cellStyleXfs>
  <cellXfs count="3266">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6" xfId="0" applyFont="1" applyBorder="1" applyAlignment="1">
      <alignment horizontal="center" vertical="top"/>
    </xf>
    <xf numFmtId="0" fontId="3" fillId="0" borderId="0" xfId="0" applyFont="1" applyBorder="1" applyAlignment="1">
      <alignment horizontal="left" vertical="top"/>
    </xf>
    <xf numFmtId="0" fontId="3" fillId="0" borderId="0" xfId="0" applyFont="1" applyFill="1" applyBorder="1" applyAlignment="1">
      <alignment vertical="top"/>
    </xf>
    <xf numFmtId="0" fontId="3" fillId="0" borderId="5" xfId="0" applyFont="1" applyFill="1" applyBorder="1" applyAlignment="1">
      <alignment vertical="top" wrapText="1"/>
    </xf>
    <xf numFmtId="0" fontId="3" fillId="0" borderId="6" xfId="0" applyFont="1" applyFill="1" applyBorder="1" applyAlignment="1">
      <alignment horizontal="center" vertical="top" wrapText="1"/>
    </xf>
    <xf numFmtId="0" fontId="3" fillId="0" borderId="9" xfId="0" applyFont="1" applyFill="1" applyBorder="1" applyAlignment="1">
      <alignment vertical="top" wrapText="1"/>
    </xf>
    <xf numFmtId="0" fontId="3" fillId="0" borderId="10" xfId="0" applyFont="1" applyFill="1" applyBorder="1" applyAlignment="1">
      <alignment horizontal="center" vertical="top"/>
    </xf>
    <xf numFmtId="0" fontId="3" fillId="0" borderId="6"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5" fontId="3" fillId="0" borderId="19" xfId="0" applyNumberFormat="1" applyFont="1" applyBorder="1" applyAlignment="1">
      <alignment horizontal="right" vertical="top"/>
    </xf>
    <xf numFmtId="0" fontId="3" fillId="0" borderId="23" xfId="0" applyFont="1" applyFill="1" applyBorder="1" applyAlignment="1">
      <alignment horizontal="center" vertical="top" wrapText="1"/>
    </xf>
    <xf numFmtId="0" fontId="3" fillId="0" borderId="23" xfId="0" applyFont="1" applyFill="1" applyBorder="1" applyAlignment="1">
      <alignment horizontal="center" vertical="top"/>
    </xf>
    <xf numFmtId="0" fontId="3" fillId="0" borderId="24" xfId="0" applyFont="1" applyFill="1" applyBorder="1" applyAlignment="1">
      <alignment horizontal="center" vertical="top" wrapText="1"/>
    </xf>
    <xf numFmtId="0" fontId="7" fillId="0" borderId="25" xfId="0" applyFont="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166" fontId="3" fillId="0" borderId="26" xfId="0" applyNumberFormat="1" applyFont="1" applyFill="1" applyBorder="1" applyAlignment="1">
      <alignment horizontal="center" vertical="top"/>
    </xf>
    <xf numFmtId="166" fontId="3" fillId="0" borderId="27" xfId="0" applyNumberFormat="1" applyFont="1" applyFill="1" applyBorder="1" applyAlignment="1">
      <alignment horizontal="center" vertical="top"/>
    </xf>
    <xf numFmtId="49" fontId="3" fillId="0" borderId="11" xfId="0" applyNumberFormat="1" applyFont="1" applyBorder="1" applyAlignment="1">
      <alignment vertical="top" wrapText="1"/>
    </xf>
    <xf numFmtId="3" fontId="3" fillId="0" borderId="31"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0" borderId="35" xfId="0" applyFont="1" applyBorder="1" applyAlignment="1">
      <alignment vertical="top"/>
    </xf>
    <xf numFmtId="3" fontId="3" fillId="0" borderId="29"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0" fontId="3" fillId="0" borderId="0" xfId="0" applyFont="1" applyAlignment="1">
      <alignment vertical="center"/>
    </xf>
    <xf numFmtId="164" fontId="3" fillId="0" borderId="10" xfId="1" applyFont="1" applyFill="1" applyBorder="1" applyAlignment="1">
      <alignment horizontal="center" vertical="top" wrapText="1"/>
    </xf>
    <xf numFmtId="164" fontId="3" fillId="0" borderId="11" xfId="1" applyFont="1" applyFill="1" applyBorder="1" applyAlignment="1">
      <alignment horizontal="center" vertical="top" wrapText="1"/>
    </xf>
    <xf numFmtId="164" fontId="3" fillId="0" borderId="18" xfId="1" applyFont="1" applyFill="1" applyBorder="1" applyAlignment="1">
      <alignment horizontal="center" vertical="top" wrapText="1"/>
    </xf>
    <xf numFmtId="164" fontId="3" fillId="0" borderId="0" xfId="1" applyFont="1" applyBorder="1" applyAlignment="1">
      <alignment vertical="top"/>
    </xf>
    <xf numFmtId="0" fontId="5" fillId="3" borderId="41" xfId="0" applyFont="1" applyFill="1" applyBorder="1" applyAlignment="1">
      <alignment horizontal="center" vertical="top"/>
    </xf>
    <xf numFmtId="3" fontId="3" fillId="0" borderId="20"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0" borderId="46" xfId="0" applyFont="1" applyBorder="1" applyAlignment="1">
      <alignment vertical="top"/>
    </xf>
    <xf numFmtId="0" fontId="3" fillId="0" borderId="26" xfId="0" applyFont="1" applyBorder="1" applyAlignment="1">
      <alignment vertical="top"/>
    </xf>
    <xf numFmtId="0" fontId="3" fillId="3" borderId="23" xfId="0" applyFont="1" applyFill="1" applyBorder="1" applyAlignment="1">
      <alignment horizontal="center" vertical="top"/>
    </xf>
    <xf numFmtId="0" fontId="3" fillId="3" borderId="6" xfId="0" applyFont="1" applyFill="1" applyBorder="1" applyAlignment="1">
      <alignment horizontal="center" vertical="top"/>
    </xf>
    <xf numFmtId="0" fontId="3" fillId="0" borderId="11" xfId="0" applyFont="1" applyBorder="1" applyAlignment="1">
      <alignment vertical="top"/>
    </xf>
    <xf numFmtId="0" fontId="3" fillId="0" borderId="18" xfId="0" applyFont="1" applyBorder="1" applyAlignment="1">
      <alignment vertical="top"/>
    </xf>
    <xf numFmtId="0" fontId="11" fillId="0" borderId="0" xfId="0" applyFont="1"/>
    <xf numFmtId="3" fontId="3" fillId="3" borderId="20" xfId="0" applyNumberFormat="1" applyFont="1" applyFill="1" applyBorder="1" applyAlignment="1">
      <alignment horizontal="center" vertical="top"/>
    </xf>
    <xf numFmtId="3" fontId="3" fillId="3" borderId="20"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0" fontId="5" fillId="0" borderId="0" xfId="0" applyNumberFormat="1" applyFont="1" applyAlignment="1">
      <alignment vertical="top"/>
    </xf>
    <xf numFmtId="0" fontId="3" fillId="0" borderId="27" xfId="0" applyFont="1" applyBorder="1" applyAlignment="1">
      <alignment vertical="top"/>
    </xf>
    <xf numFmtId="165" fontId="3" fillId="0" borderId="0" xfId="0" applyNumberFormat="1" applyFont="1" applyAlignment="1">
      <alignment vertical="top"/>
    </xf>
    <xf numFmtId="0" fontId="6" fillId="0" borderId="1" xfId="0" applyFont="1" applyBorder="1" applyAlignment="1">
      <alignment horizontal="center" vertical="top" wrapText="1"/>
    </xf>
    <xf numFmtId="165" fontId="5" fillId="0" borderId="38" xfId="0" applyNumberFormat="1" applyFont="1" applyFill="1" applyBorder="1" applyAlignment="1">
      <alignment horizontal="center" vertical="center" wrapText="1"/>
    </xf>
    <xf numFmtId="0" fontId="5" fillId="0" borderId="38" xfId="0" applyFont="1" applyBorder="1" applyAlignment="1">
      <alignment horizontal="center" vertical="center"/>
    </xf>
    <xf numFmtId="165" fontId="3" fillId="0" borderId="0" xfId="0" applyNumberFormat="1" applyFont="1" applyBorder="1" applyAlignment="1">
      <alignment vertical="top"/>
    </xf>
    <xf numFmtId="0" fontId="3" fillId="0" borderId="53" xfId="0" applyFont="1" applyBorder="1" applyAlignment="1">
      <alignment vertical="top"/>
    </xf>
    <xf numFmtId="0" fontId="3" fillId="0" borderId="29" xfId="0" applyFont="1" applyBorder="1" applyAlignment="1">
      <alignment vertical="top"/>
    </xf>
    <xf numFmtId="0" fontId="10" fillId="3" borderId="27" xfId="0" applyFont="1" applyFill="1" applyBorder="1" applyAlignment="1">
      <alignment horizontal="left" vertical="top" wrapText="1"/>
    </xf>
    <xf numFmtId="3" fontId="3" fillId="3" borderId="11" xfId="0" applyNumberFormat="1" applyFont="1" applyFill="1" applyBorder="1" applyAlignment="1">
      <alignment horizontal="center" vertical="top"/>
    </xf>
    <xf numFmtId="3" fontId="3" fillId="3" borderId="18" xfId="0" applyNumberFormat="1" applyFont="1" applyFill="1" applyBorder="1" applyAlignment="1">
      <alignment horizontal="center" vertical="top"/>
    </xf>
    <xf numFmtId="3" fontId="3" fillId="3" borderId="29"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3" fontId="3" fillId="3" borderId="21" xfId="0" applyNumberFormat="1" applyFont="1" applyFill="1" applyBorder="1" applyAlignment="1">
      <alignment horizontal="center" vertical="top"/>
    </xf>
    <xf numFmtId="49" fontId="3" fillId="3" borderId="20" xfId="0" applyNumberFormat="1" applyFont="1" applyFill="1" applyBorder="1" applyAlignment="1">
      <alignment horizontal="center" vertical="top" wrapText="1"/>
    </xf>
    <xf numFmtId="0" fontId="10" fillId="0" borderId="43" xfId="0" applyFont="1" applyFill="1" applyBorder="1" applyAlignment="1">
      <alignment horizontal="left" vertical="top" wrapText="1"/>
    </xf>
    <xf numFmtId="49" fontId="5" fillId="0" borderId="52" xfId="0" applyNumberFormat="1" applyFont="1" applyBorder="1" applyAlignment="1">
      <alignment horizontal="center" vertical="top"/>
    </xf>
    <xf numFmtId="49" fontId="5" fillId="0" borderId="34" xfId="0" applyNumberFormat="1" applyFont="1" applyBorder="1" applyAlignment="1">
      <alignment horizontal="center" vertical="top"/>
    </xf>
    <xf numFmtId="49" fontId="5" fillId="3" borderId="11" xfId="0" applyNumberFormat="1" applyFont="1" applyFill="1" applyBorder="1" applyAlignment="1">
      <alignment vertical="top"/>
    </xf>
    <xf numFmtId="49" fontId="3" fillId="3" borderId="26" xfId="0" applyNumberFormat="1" applyFont="1" applyFill="1" applyBorder="1" applyAlignment="1">
      <alignment horizontal="center" vertical="top"/>
    </xf>
    <xf numFmtId="49" fontId="5" fillId="0" borderId="41" xfId="0" applyNumberFormat="1" applyFont="1" applyBorder="1" applyAlignment="1">
      <alignment horizontal="center" vertical="top"/>
    </xf>
    <xf numFmtId="49" fontId="5" fillId="0" borderId="6" xfId="0" applyNumberFormat="1" applyFont="1" applyBorder="1" applyAlignment="1">
      <alignment horizontal="center" vertical="top"/>
    </xf>
    <xf numFmtId="49" fontId="5" fillId="5" borderId="56" xfId="0" applyNumberFormat="1" applyFont="1" applyFill="1" applyBorder="1" applyAlignment="1">
      <alignment horizontal="center" vertical="top"/>
    </xf>
    <xf numFmtId="166" fontId="3" fillId="0" borderId="29" xfId="0" applyNumberFormat="1" applyFont="1" applyFill="1" applyBorder="1" applyAlignment="1">
      <alignment horizontal="center" vertical="top"/>
    </xf>
    <xf numFmtId="49" fontId="5" fillId="2" borderId="36" xfId="0" applyNumberFormat="1" applyFont="1" applyFill="1" applyBorder="1" applyAlignment="1">
      <alignment horizontal="center" vertical="top"/>
    </xf>
    <xf numFmtId="49" fontId="5" fillId="3" borderId="13" xfId="0" applyNumberFormat="1" applyFont="1" applyFill="1" applyBorder="1" applyAlignment="1">
      <alignment horizontal="center" vertical="top"/>
    </xf>
    <xf numFmtId="0" fontId="10" fillId="3" borderId="15" xfId="0" applyFont="1" applyFill="1" applyBorder="1" applyAlignment="1">
      <alignment horizontal="left" vertical="top" wrapText="1"/>
    </xf>
    <xf numFmtId="49" fontId="3" fillId="3" borderId="14" xfId="0" applyNumberFormat="1" applyFont="1" applyFill="1" applyBorder="1" applyAlignment="1">
      <alignment horizontal="center" vertical="top" wrapText="1"/>
    </xf>
    <xf numFmtId="49" fontId="5" fillId="3" borderId="15" xfId="0" applyNumberFormat="1" applyFont="1" applyFill="1" applyBorder="1" applyAlignment="1">
      <alignment horizontal="center" vertical="top"/>
    </xf>
    <xf numFmtId="166" fontId="3" fillId="0" borderId="20" xfId="0" applyNumberFormat="1" applyFont="1" applyFill="1" applyBorder="1" applyAlignment="1">
      <alignment horizontal="center" vertical="top"/>
    </xf>
    <xf numFmtId="166" fontId="3" fillId="0" borderId="21" xfId="0" applyNumberFormat="1" applyFont="1" applyFill="1" applyBorder="1" applyAlignment="1">
      <alignment horizontal="center" vertical="top"/>
    </xf>
    <xf numFmtId="166" fontId="3" fillId="0" borderId="28" xfId="0" applyNumberFormat="1" applyFont="1" applyFill="1" applyBorder="1" applyAlignment="1">
      <alignment horizontal="center" vertical="top"/>
    </xf>
    <xf numFmtId="165" fontId="3" fillId="3" borderId="28" xfId="0" applyNumberFormat="1" applyFont="1" applyFill="1" applyBorder="1" applyAlignment="1">
      <alignment horizontal="right" vertical="top"/>
    </xf>
    <xf numFmtId="166" fontId="3" fillId="0" borderId="0" xfId="0" applyNumberFormat="1" applyFont="1" applyAlignment="1">
      <alignment vertical="top"/>
    </xf>
    <xf numFmtId="3" fontId="3" fillId="3" borderId="11" xfId="0" applyNumberFormat="1" applyFont="1" applyFill="1" applyBorder="1" applyAlignment="1">
      <alignment horizontal="center" vertical="top" wrapText="1"/>
    </xf>
    <xf numFmtId="3" fontId="3" fillId="7" borderId="11"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3" fontId="3" fillId="7" borderId="31" xfId="0" applyNumberFormat="1" applyFont="1" applyFill="1" applyBorder="1" applyAlignment="1">
      <alignment horizontal="center" vertical="top"/>
    </xf>
    <xf numFmtId="3" fontId="3" fillId="7" borderId="32" xfId="0" applyNumberFormat="1" applyFont="1" applyFill="1" applyBorder="1" applyAlignment="1">
      <alignment horizontal="center" vertical="top"/>
    </xf>
    <xf numFmtId="165" fontId="3" fillId="3" borderId="0" xfId="0" applyNumberFormat="1" applyFont="1" applyFill="1" applyBorder="1" applyAlignment="1">
      <alignment horizontal="right" vertical="top" wrapText="1"/>
    </xf>
    <xf numFmtId="3" fontId="3" fillId="0" borderId="20" xfId="0" applyNumberFormat="1" applyFont="1" applyFill="1" applyBorder="1" applyAlignment="1">
      <alignment horizontal="center" vertical="top"/>
    </xf>
    <xf numFmtId="3" fontId="3" fillId="0" borderId="21" xfId="0" applyNumberFormat="1" applyFont="1" applyFill="1" applyBorder="1" applyAlignment="1">
      <alignment horizontal="center" vertical="top"/>
    </xf>
    <xf numFmtId="0" fontId="3" fillId="3" borderId="72" xfId="0" applyFont="1" applyFill="1" applyBorder="1" applyAlignment="1">
      <alignment horizontal="center" vertical="top"/>
    </xf>
    <xf numFmtId="0" fontId="3" fillId="3" borderId="35" xfId="0" applyFont="1" applyFill="1" applyBorder="1" applyAlignment="1">
      <alignment horizontal="center" vertical="top"/>
    </xf>
    <xf numFmtId="49" fontId="5" fillId="3" borderId="43" xfId="0" applyNumberFormat="1" applyFont="1" applyFill="1" applyBorder="1" applyAlignment="1">
      <alignment horizontal="center" vertical="top"/>
    </xf>
    <xf numFmtId="49" fontId="5" fillId="3" borderId="41" xfId="0" applyNumberFormat="1" applyFont="1" applyFill="1" applyBorder="1" applyAlignment="1">
      <alignment horizontal="center" vertical="top"/>
    </xf>
    <xf numFmtId="0" fontId="3" fillId="0" borderId="71" xfId="0" applyFont="1" applyFill="1" applyBorder="1" applyAlignment="1">
      <alignment horizontal="center" vertical="top"/>
    </xf>
    <xf numFmtId="0" fontId="3" fillId="0" borderId="68" xfId="0" applyFont="1" applyFill="1" applyBorder="1" applyAlignment="1">
      <alignment horizontal="center" vertical="top"/>
    </xf>
    <xf numFmtId="165" fontId="3" fillId="3" borderId="6" xfId="0" applyNumberFormat="1" applyFont="1" applyFill="1" applyBorder="1" applyAlignment="1">
      <alignment horizontal="right" vertical="top" wrapText="1"/>
    </xf>
    <xf numFmtId="165" fontId="3" fillId="0" borderId="29" xfId="0" applyNumberFormat="1" applyFont="1" applyBorder="1" applyAlignment="1">
      <alignment horizontal="right" vertical="top"/>
    </xf>
    <xf numFmtId="0" fontId="3" fillId="0" borderId="24" xfId="0" applyFont="1" applyFill="1" applyBorder="1" applyAlignment="1">
      <alignment horizontal="center" vertical="top"/>
    </xf>
    <xf numFmtId="3" fontId="3" fillId="0" borderId="31"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0" fontId="18" fillId="0" borderId="7" xfId="0" applyFont="1" applyFill="1" applyBorder="1" applyAlignment="1">
      <alignment horizontal="left" vertical="top" wrapText="1"/>
    </xf>
    <xf numFmtId="0" fontId="18" fillId="0" borderId="16" xfId="0" applyFont="1" applyFill="1" applyBorder="1" applyAlignment="1">
      <alignment horizontal="left" vertical="top" wrapText="1"/>
    </xf>
    <xf numFmtId="0" fontId="3" fillId="0" borderId="8" xfId="0" applyFont="1" applyFill="1" applyBorder="1" applyAlignment="1">
      <alignment horizontal="center" vertical="top"/>
    </xf>
    <xf numFmtId="0" fontId="15" fillId="0" borderId="46" xfId="0" applyFont="1" applyFill="1" applyBorder="1" applyAlignment="1">
      <alignment horizontal="center" vertical="center" wrapText="1"/>
    </xf>
    <xf numFmtId="0" fontId="9" fillId="0" borderId="18" xfId="0" applyFont="1" applyFill="1" applyBorder="1" applyAlignment="1">
      <alignment horizontal="center" vertical="center" wrapText="1"/>
    </xf>
    <xf numFmtId="165" fontId="3" fillId="8" borderId="49" xfId="0" applyNumberFormat="1" applyFont="1" applyFill="1" applyBorder="1" applyAlignment="1">
      <alignment horizontal="right" vertical="top"/>
    </xf>
    <xf numFmtId="165" fontId="3" fillId="8" borderId="11" xfId="0" applyNumberFormat="1" applyFont="1" applyFill="1" applyBorder="1" applyAlignment="1">
      <alignment horizontal="right" vertical="top"/>
    </xf>
    <xf numFmtId="165" fontId="3" fillId="8" borderId="50" xfId="0" applyNumberFormat="1" applyFont="1" applyFill="1" applyBorder="1" applyAlignment="1">
      <alignment horizontal="right" vertical="top"/>
    </xf>
    <xf numFmtId="0" fontId="5" fillId="8" borderId="61" xfId="0" applyFont="1" applyFill="1" applyBorder="1" applyAlignment="1">
      <alignment horizontal="center" vertical="top"/>
    </xf>
    <xf numFmtId="49" fontId="5" fillId="0" borderId="0" xfId="0" applyNumberFormat="1" applyFont="1" applyBorder="1" applyAlignment="1">
      <alignment horizontal="center" vertical="top"/>
    </xf>
    <xf numFmtId="49" fontId="5" fillId="3" borderId="20" xfId="0" applyNumberFormat="1" applyFont="1" applyFill="1" applyBorder="1" applyAlignment="1">
      <alignment horizontal="center" vertical="top" wrapText="1"/>
    </xf>
    <xf numFmtId="49" fontId="5" fillId="0" borderId="1" xfId="0" applyNumberFormat="1" applyFont="1" applyBorder="1" applyAlignment="1">
      <alignment horizontal="center" vertical="top"/>
    </xf>
    <xf numFmtId="0" fontId="19" fillId="0" borderId="0" xfId="0" applyFont="1" applyAlignment="1">
      <alignment vertical="top"/>
    </xf>
    <xf numFmtId="165" fontId="19" fillId="0" borderId="0" xfId="0" applyNumberFormat="1" applyFont="1" applyAlignment="1">
      <alignment vertical="top"/>
    </xf>
    <xf numFmtId="166" fontId="19" fillId="0" borderId="0" xfId="0" applyNumberFormat="1" applyFont="1" applyAlignment="1">
      <alignment vertical="top"/>
    </xf>
    <xf numFmtId="0" fontId="3" fillId="0" borderId="33" xfId="0" applyFont="1" applyBorder="1" applyAlignment="1">
      <alignment vertical="top"/>
    </xf>
    <xf numFmtId="0" fontId="3" fillId="0" borderId="33" xfId="0" applyFont="1" applyBorder="1" applyAlignment="1">
      <alignment vertical="center"/>
    </xf>
    <xf numFmtId="0" fontId="5" fillId="0" borderId="33" xfId="0" applyNumberFormat="1" applyFont="1" applyBorder="1" applyAlignment="1">
      <alignment vertical="top"/>
    </xf>
    <xf numFmtId="0" fontId="9" fillId="0" borderId="11"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3" fillId="0" borderId="16" xfId="0" applyFont="1" applyFill="1" applyBorder="1" applyAlignment="1">
      <alignment vertical="top" wrapText="1"/>
    </xf>
    <xf numFmtId="3" fontId="3" fillId="0" borderId="29"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49" fontId="5" fillId="9" borderId="16" xfId="0" applyNumberFormat="1" applyFont="1" applyFill="1" applyBorder="1" applyAlignment="1">
      <alignment horizontal="center" vertical="top" wrapText="1"/>
    </xf>
    <xf numFmtId="49" fontId="5" fillId="9" borderId="16" xfId="0" applyNumberFormat="1" applyFont="1" applyFill="1" applyBorder="1" applyAlignment="1">
      <alignment horizontal="center" vertical="top"/>
    </xf>
    <xf numFmtId="49" fontId="5" fillId="9" borderId="56" xfId="0" applyNumberFormat="1" applyFont="1" applyFill="1" applyBorder="1" applyAlignment="1">
      <alignment horizontal="center" vertical="top"/>
    </xf>
    <xf numFmtId="49" fontId="5" fillId="9" borderId="57" xfId="0" applyNumberFormat="1" applyFont="1" applyFill="1" applyBorder="1" applyAlignment="1">
      <alignment horizontal="center" vertical="top"/>
    </xf>
    <xf numFmtId="49" fontId="3" fillId="10" borderId="62" xfId="0" applyNumberFormat="1" applyFont="1" applyFill="1" applyBorder="1" applyAlignment="1">
      <alignment horizontal="center" vertical="top"/>
    </xf>
    <xf numFmtId="0" fontId="3" fillId="10" borderId="60" xfId="0" applyFont="1" applyFill="1" applyBorder="1" applyAlignment="1">
      <alignment vertical="top" wrapText="1"/>
    </xf>
    <xf numFmtId="3" fontId="3" fillId="10" borderId="2" xfId="0" applyNumberFormat="1" applyFont="1" applyFill="1" applyBorder="1" applyAlignment="1">
      <alignment horizontal="center" vertical="top" wrapText="1"/>
    </xf>
    <xf numFmtId="3" fontId="3" fillId="10" borderId="3" xfId="0" applyNumberFormat="1" applyFont="1" applyFill="1" applyBorder="1" applyAlignment="1">
      <alignment horizontal="center" vertical="top" wrapText="1"/>
    </xf>
    <xf numFmtId="0" fontId="3" fillId="10" borderId="9" xfId="0" applyFont="1" applyFill="1" applyBorder="1" applyAlignment="1">
      <alignment vertical="top" wrapText="1"/>
    </xf>
    <xf numFmtId="3" fontId="3" fillId="10" borderId="31" xfId="0" applyNumberFormat="1" applyFont="1" applyFill="1" applyBorder="1" applyAlignment="1">
      <alignment horizontal="center" vertical="top" wrapText="1"/>
    </xf>
    <xf numFmtId="3" fontId="3" fillId="10" borderId="32" xfId="0" applyNumberFormat="1" applyFont="1" applyFill="1" applyBorder="1" applyAlignment="1">
      <alignment horizontal="center" vertical="top" wrapText="1"/>
    </xf>
    <xf numFmtId="49" fontId="3" fillId="10" borderId="33" xfId="0" applyNumberFormat="1" applyFont="1" applyFill="1" applyBorder="1" applyAlignment="1">
      <alignment horizontal="center" vertical="top"/>
    </xf>
    <xf numFmtId="49" fontId="3" fillId="10" borderId="58" xfId="0" applyNumberFormat="1" applyFont="1" applyFill="1" applyBorder="1" applyAlignment="1">
      <alignment horizontal="center" vertical="top"/>
    </xf>
    <xf numFmtId="3" fontId="3" fillId="10" borderId="31" xfId="0" applyNumberFormat="1" applyFont="1" applyFill="1" applyBorder="1" applyAlignment="1">
      <alignment horizontal="center" vertical="top"/>
    </xf>
    <xf numFmtId="3" fontId="3" fillId="10" borderId="32" xfId="0" applyNumberFormat="1" applyFont="1" applyFill="1" applyBorder="1" applyAlignment="1">
      <alignment horizontal="center" vertical="top"/>
    </xf>
    <xf numFmtId="0" fontId="3" fillId="7" borderId="30" xfId="0" applyFont="1" applyFill="1" applyBorder="1" applyAlignment="1">
      <alignment vertical="top" wrapText="1"/>
    </xf>
    <xf numFmtId="3" fontId="3" fillId="7" borderId="29" xfId="0" applyNumberFormat="1" applyFont="1" applyFill="1" applyBorder="1" applyAlignment="1">
      <alignment horizontal="center" vertical="top"/>
    </xf>
    <xf numFmtId="3" fontId="3" fillId="7" borderId="28" xfId="0" applyNumberFormat="1" applyFont="1" applyFill="1" applyBorder="1" applyAlignment="1">
      <alignment horizontal="center" vertical="top"/>
    </xf>
    <xf numFmtId="49" fontId="5" fillId="10" borderId="62" xfId="0" applyNumberFormat="1" applyFont="1" applyFill="1" applyBorder="1" applyAlignment="1">
      <alignment horizontal="center" vertical="top" wrapText="1"/>
    </xf>
    <xf numFmtId="0" fontId="11" fillId="10" borderId="9" xfId="0" applyFont="1" applyFill="1" applyBorder="1" applyAlignment="1">
      <alignment vertical="top" wrapText="1"/>
    </xf>
    <xf numFmtId="166" fontId="9" fillId="10" borderId="31" xfId="0" applyNumberFormat="1" applyFont="1" applyFill="1" applyBorder="1" applyAlignment="1">
      <alignment vertical="top"/>
    </xf>
    <xf numFmtId="166" fontId="9" fillId="10" borderId="32" xfId="0" applyNumberFormat="1" applyFont="1" applyFill="1" applyBorder="1" applyAlignment="1">
      <alignment vertical="top"/>
    </xf>
    <xf numFmtId="49" fontId="5" fillId="10" borderId="33" xfId="0" applyNumberFormat="1" applyFont="1" applyFill="1" applyBorder="1" applyAlignment="1">
      <alignment horizontal="center" vertical="top"/>
    </xf>
    <xf numFmtId="0" fontId="9" fillId="10" borderId="9" xfId="0" applyFont="1" applyFill="1" applyBorder="1" applyAlignment="1">
      <alignment horizontal="left" vertical="top" wrapText="1"/>
    </xf>
    <xf numFmtId="0" fontId="9" fillId="10" borderId="31" xfId="0" applyFont="1" applyFill="1" applyBorder="1" applyAlignment="1">
      <alignment horizontal="center" vertical="top" wrapText="1"/>
    </xf>
    <xf numFmtId="49" fontId="5" fillId="10" borderId="50" xfId="0" applyNumberFormat="1" applyFont="1" applyFill="1" applyBorder="1" applyAlignment="1">
      <alignment vertical="top"/>
    </xf>
    <xf numFmtId="49" fontId="5" fillId="10" borderId="33" xfId="0" applyNumberFormat="1" applyFont="1" applyFill="1" applyBorder="1" applyAlignment="1">
      <alignment vertical="top"/>
    </xf>
    <xf numFmtId="0" fontId="3" fillId="3" borderId="39" xfId="0" applyFont="1" applyFill="1" applyBorder="1" applyAlignment="1">
      <alignment vertical="top" wrapText="1"/>
    </xf>
    <xf numFmtId="0" fontId="3" fillId="0" borderId="71" xfId="0" applyFont="1" applyFill="1" applyBorder="1" applyAlignment="1">
      <alignment horizontal="center" vertical="center" textRotation="90" wrapText="1"/>
    </xf>
    <xf numFmtId="49" fontId="3" fillId="0" borderId="39" xfId="0" applyNumberFormat="1" applyFont="1" applyBorder="1" applyAlignment="1">
      <alignment horizontal="center" vertical="top" wrapText="1"/>
    </xf>
    <xf numFmtId="49" fontId="3" fillId="0" borderId="26" xfId="0" applyNumberFormat="1" applyFont="1" applyBorder="1" applyAlignment="1">
      <alignment vertical="top" wrapText="1"/>
    </xf>
    <xf numFmtId="49" fontId="3" fillId="0" borderId="29" xfId="0" applyNumberFormat="1" applyFont="1" applyBorder="1" applyAlignment="1">
      <alignment vertical="top" wrapText="1"/>
    </xf>
    <xf numFmtId="49" fontId="5" fillId="0" borderId="24" xfId="0" applyNumberFormat="1" applyFont="1" applyBorder="1" applyAlignment="1">
      <alignment horizontal="center" vertical="top"/>
    </xf>
    <xf numFmtId="0" fontId="3" fillId="0" borderId="68" xfId="0" applyFont="1" applyBorder="1" applyAlignment="1">
      <alignment vertical="top"/>
    </xf>
    <xf numFmtId="0" fontId="3" fillId="0" borderId="79" xfId="0" applyFont="1" applyBorder="1" applyAlignment="1">
      <alignment vertical="top"/>
    </xf>
    <xf numFmtId="0" fontId="3" fillId="0" borderId="28" xfId="0" applyFont="1" applyBorder="1" applyAlignment="1">
      <alignment vertical="top"/>
    </xf>
    <xf numFmtId="49" fontId="3" fillId="0" borderId="11" xfId="0" applyNumberFormat="1" applyFont="1" applyFill="1" applyBorder="1" applyAlignment="1">
      <alignment horizontal="center" vertical="top"/>
    </xf>
    <xf numFmtId="49" fontId="3" fillId="0" borderId="18" xfId="0" applyNumberFormat="1" applyFont="1" applyFill="1" applyBorder="1" applyAlignment="1">
      <alignment horizontal="center" vertical="top"/>
    </xf>
    <xf numFmtId="0" fontId="3" fillId="7" borderId="24" xfId="0" applyFont="1" applyFill="1" applyBorder="1" applyAlignment="1">
      <alignment horizontal="center" vertical="top"/>
    </xf>
    <xf numFmtId="0" fontId="3" fillId="0" borderId="81" xfId="0" applyFont="1" applyFill="1" applyBorder="1" applyAlignment="1">
      <alignment horizontal="center" vertical="top"/>
    </xf>
    <xf numFmtId="0" fontId="3" fillId="0" borderId="87" xfId="0" applyFont="1" applyFill="1" applyBorder="1" applyAlignment="1">
      <alignment vertical="top" wrapText="1"/>
    </xf>
    <xf numFmtId="3" fontId="3" fillId="0" borderId="88" xfId="0" applyNumberFormat="1" applyFont="1" applyFill="1" applyBorder="1" applyAlignment="1">
      <alignment horizontal="center" vertical="top"/>
    </xf>
    <xf numFmtId="3" fontId="3" fillId="0" borderId="89" xfId="0" applyNumberFormat="1" applyFont="1" applyFill="1" applyBorder="1" applyAlignment="1">
      <alignment horizontal="center" vertical="top"/>
    </xf>
    <xf numFmtId="0" fontId="3" fillId="0" borderId="16" xfId="0" applyFont="1" applyFill="1" applyBorder="1" applyAlignment="1">
      <alignment horizontal="left" vertical="top" wrapText="1"/>
    </xf>
    <xf numFmtId="3" fontId="3" fillId="0" borderId="17"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166" fontId="3" fillId="0" borderId="13" xfId="0" applyNumberFormat="1" applyFont="1" applyFill="1" applyBorder="1" applyAlignment="1">
      <alignment horizontal="center" vertical="top"/>
    </xf>
    <xf numFmtId="0" fontId="3" fillId="0" borderId="12" xfId="0" applyFont="1" applyFill="1" applyBorder="1" applyAlignment="1">
      <alignment horizontal="left" vertical="top" wrapText="1"/>
    </xf>
    <xf numFmtId="166" fontId="3" fillId="0" borderId="15" xfId="0" applyNumberFormat="1" applyFont="1" applyFill="1" applyBorder="1" applyAlignment="1">
      <alignment horizontal="center" vertical="top"/>
    </xf>
    <xf numFmtId="0" fontId="3" fillId="7" borderId="23" xfId="0" applyFont="1" applyFill="1" applyBorder="1" applyAlignment="1">
      <alignment horizontal="center" vertical="top"/>
    </xf>
    <xf numFmtId="0" fontId="3" fillId="0" borderId="1" xfId="0" applyNumberFormat="1" applyFont="1" applyFill="1" applyBorder="1" applyAlignment="1">
      <alignment horizontal="center" vertical="top"/>
    </xf>
    <xf numFmtId="0" fontId="3" fillId="0" borderId="17" xfId="0" applyNumberFormat="1" applyFont="1" applyFill="1" applyBorder="1" applyAlignment="1">
      <alignment horizontal="center" vertical="top"/>
    </xf>
    <xf numFmtId="0" fontId="3" fillId="7" borderId="39" xfId="0" applyFont="1" applyFill="1" applyBorder="1" applyAlignment="1">
      <alignment vertical="top" wrapText="1"/>
    </xf>
    <xf numFmtId="0" fontId="5" fillId="0" borderId="16" xfId="0" applyFont="1" applyFill="1" applyBorder="1" applyAlignment="1">
      <alignment horizontal="center" vertical="top" wrapText="1"/>
    </xf>
    <xf numFmtId="0" fontId="9" fillId="7" borderId="29" xfId="0" applyNumberFormat="1" applyFont="1" applyFill="1" applyBorder="1" applyAlignment="1">
      <alignment vertical="center" textRotation="90"/>
    </xf>
    <xf numFmtId="0" fontId="3" fillId="7" borderId="29" xfId="0" applyNumberFormat="1" applyFont="1" applyFill="1" applyBorder="1" applyAlignment="1">
      <alignment horizontal="center" vertical="top"/>
    </xf>
    <xf numFmtId="0" fontId="3" fillId="7" borderId="1" xfId="0" applyNumberFormat="1" applyFont="1" applyFill="1" applyBorder="1" applyAlignment="1">
      <alignment vertical="center"/>
    </xf>
    <xf numFmtId="0" fontId="3" fillId="7" borderId="17" xfId="0" applyNumberFormat="1" applyFont="1" applyFill="1" applyBorder="1" applyAlignment="1">
      <alignment vertical="center"/>
    </xf>
    <xf numFmtId="0" fontId="18" fillId="0" borderId="38" xfId="0" applyFont="1" applyFill="1" applyBorder="1" applyAlignment="1">
      <alignment horizontal="left" vertical="top" wrapText="1"/>
    </xf>
    <xf numFmtId="3" fontId="3" fillId="7" borderId="20"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3" fontId="3" fillId="7" borderId="1" xfId="0" applyNumberFormat="1" applyFont="1" applyFill="1" applyBorder="1" applyAlignment="1">
      <alignment horizontal="center" vertical="top"/>
    </xf>
    <xf numFmtId="3" fontId="3" fillId="7" borderId="17" xfId="0" applyNumberFormat="1" applyFont="1" applyFill="1" applyBorder="1" applyAlignment="1">
      <alignment horizontal="center" vertical="top"/>
    </xf>
    <xf numFmtId="0" fontId="3" fillId="0" borderId="51" xfId="0" applyFont="1" applyFill="1" applyBorder="1" applyAlignment="1">
      <alignment horizontal="center" vertical="top"/>
    </xf>
    <xf numFmtId="0" fontId="3" fillId="0" borderId="98" xfId="0" applyFont="1" applyFill="1" applyBorder="1" applyAlignment="1">
      <alignment horizontal="center" vertical="top"/>
    </xf>
    <xf numFmtId="0" fontId="3" fillId="0" borderId="96" xfId="0" applyFont="1" applyFill="1" applyBorder="1" applyAlignment="1">
      <alignment horizontal="center" vertical="top"/>
    </xf>
    <xf numFmtId="49" fontId="5" fillId="0" borderId="50" xfId="0" applyNumberFormat="1" applyFont="1" applyBorder="1" applyAlignment="1">
      <alignment horizontal="center" vertical="top" wrapText="1"/>
    </xf>
    <xf numFmtId="49" fontId="5" fillId="0" borderId="15" xfId="0" applyNumberFormat="1" applyFont="1" applyBorder="1" applyAlignment="1">
      <alignment horizontal="center" vertical="top"/>
    </xf>
    <xf numFmtId="49" fontId="3" fillId="0" borderId="29" xfId="0" applyNumberFormat="1" applyFont="1" applyFill="1" applyBorder="1" applyAlignment="1">
      <alignment horizontal="center" vertical="top"/>
    </xf>
    <xf numFmtId="49" fontId="3" fillId="0" borderId="28" xfId="0" applyNumberFormat="1" applyFont="1" applyFill="1" applyBorder="1" applyAlignment="1">
      <alignment horizontal="center" vertical="top"/>
    </xf>
    <xf numFmtId="0" fontId="3" fillId="0" borderId="93" xfId="0" applyFont="1" applyFill="1" applyBorder="1" applyAlignment="1">
      <alignment horizontal="left" vertical="top" wrapText="1"/>
    </xf>
    <xf numFmtId="49" fontId="3" fillId="0" borderId="94" xfId="0" applyNumberFormat="1" applyFont="1" applyFill="1" applyBorder="1" applyAlignment="1">
      <alignment horizontal="center" vertical="top"/>
    </xf>
    <xf numFmtId="49" fontId="3" fillId="0" borderId="95" xfId="0" applyNumberFormat="1" applyFont="1" applyFill="1" applyBorder="1" applyAlignment="1">
      <alignment horizontal="center" vertical="top"/>
    </xf>
    <xf numFmtId="0" fontId="5" fillId="3" borderId="15" xfId="0" applyFont="1" applyFill="1" applyBorder="1" applyAlignment="1">
      <alignment vertical="top" wrapText="1"/>
    </xf>
    <xf numFmtId="3" fontId="3" fillId="7" borderId="94" xfId="0" applyNumberFormat="1" applyFont="1" applyFill="1" applyBorder="1" applyAlignment="1">
      <alignment horizontal="center" vertical="top"/>
    </xf>
    <xf numFmtId="3" fontId="3" fillId="7" borderId="95" xfId="0" applyNumberFormat="1" applyFont="1" applyFill="1" applyBorder="1" applyAlignment="1">
      <alignment horizontal="center" vertical="top"/>
    </xf>
    <xf numFmtId="49" fontId="5" fillId="3" borderId="1" xfId="0" applyNumberFormat="1" applyFont="1" applyFill="1" applyBorder="1" applyAlignment="1">
      <alignment horizontal="center" vertical="top"/>
    </xf>
    <xf numFmtId="0" fontId="3" fillId="7" borderId="82" xfId="0" applyFont="1" applyFill="1" applyBorder="1" applyAlignment="1">
      <alignment horizontal="left" vertical="top" wrapText="1"/>
    </xf>
    <xf numFmtId="3" fontId="3" fillId="7" borderId="83" xfId="0" applyNumberFormat="1" applyFont="1" applyFill="1" applyBorder="1" applyAlignment="1">
      <alignment horizontal="center" vertical="top"/>
    </xf>
    <xf numFmtId="3" fontId="3" fillId="7" borderId="85" xfId="0" applyNumberFormat="1" applyFont="1" applyFill="1" applyBorder="1" applyAlignment="1">
      <alignment horizontal="center" vertical="top"/>
    </xf>
    <xf numFmtId="49" fontId="5" fillId="0" borderId="36" xfId="0" applyNumberFormat="1" applyFont="1" applyBorder="1" applyAlignment="1">
      <alignment vertical="top"/>
    </xf>
    <xf numFmtId="0" fontId="3" fillId="0" borderId="55" xfId="0" applyFont="1" applyFill="1" applyBorder="1" applyAlignment="1">
      <alignment horizontal="center" vertical="top"/>
    </xf>
    <xf numFmtId="0" fontId="3" fillId="0" borderId="30" xfId="0" applyFont="1" applyBorder="1" applyAlignment="1">
      <alignment horizontal="left" vertical="top" wrapText="1"/>
    </xf>
    <xf numFmtId="0" fontId="3" fillId="0" borderId="104" xfId="0" applyFont="1" applyFill="1" applyBorder="1" applyAlignment="1">
      <alignment horizontal="center" vertical="top"/>
    </xf>
    <xf numFmtId="49" fontId="3" fillId="0" borderId="13" xfId="0" applyNumberFormat="1" applyFont="1" applyBorder="1" applyAlignment="1">
      <alignment horizontal="center" vertical="top"/>
    </xf>
    <xf numFmtId="49" fontId="5" fillId="0" borderId="72" xfId="0" applyNumberFormat="1" applyFont="1" applyFill="1" applyBorder="1" applyAlignment="1">
      <alignment horizontal="center" vertical="top" wrapText="1"/>
    </xf>
    <xf numFmtId="0" fontId="5" fillId="3" borderId="10" xfId="0" applyFont="1" applyFill="1" applyBorder="1" applyAlignment="1">
      <alignment horizontal="center" vertical="top"/>
    </xf>
    <xf numFmtId="0" fontId="3" fillId="3" borderId="12" xfId="0" applyFont="1" applyFill="1" applyBorder="1" applyAlignment="1">
      <alignment vertical="top" wrapText="1"/>
    </xf>
    <xf numFmtId="3" fontId="3" fillId="0" borderId="13" xfId="0" applyNumberFormat="1" applyFont="1" applyFill="1" applyBorder="1" applyAlignment="1">
      <alignment horizontal="center" vertical="top"/>
    </xf>
    <xf numFmtId="3" fontId="3" fillId="0" borderId="15" xfId="0" applyNumberFormat="1" applyFont="1" applyFill="1" applyBorder="1" applyAlignment="1">
      <alignment horizontal="center" vertical="top"/>
    </xf>
    <xf numFmtId="0" fontId="14" fillId="0" borderId="7" xfId="0" applyFont="1" applyFill="1" applyBorder="1" applyAlignment="1">
      <alignment horizontal="center" vertical="center" textRotation="90" wrapText="1"/>
    </xf>
    <xf numFmtId="49" fontId="5" fillId="3" borderId="26" xfId="0" applyNumberFormat="1" applyFont="1" applyFill="1" applyBorder="1" applyAlignment="1">
      <alignment horizontal="center" vertical="top"/>
    </xf>
    <xf numFmtId="49" fontId="5" fillId="0" borderId="48" xfId="0" applyNumberFormat="1" applyFont="1" applyBorder="1" applyAlignment="1">
      <alignment horizontal="center" vertical="top"/>
    </xf>
    <xf numFmtId="0" fontId="3" fillId="7" borderId="87" xfId="0" applyFont="1" applyFill="1" applyBorder="1" applyAlignment="1">
      <alignment vertical="top" wrapText="1"/>
    </xf>
    <xf numFmtId="3" fontId="3" fillId="7" borderId="108" xfId="0" applyNumberFormat="1" applyFont="1" applyFill="1" applyBorder="1" applyAlignment="1">
      <alignment horizontal="center" vertical="top" wrapText="1"/>
    </xf>
    <xf numFmtId="3" fontId="3" fillId="7" borderId="88" xfId="0" applyNumberFormat="1" applyFont="1" applyFill="1" applyBorder="1" applyAlignment="1">
      <alignment horizontal="center" vertical="top" wrapText="1"/>
    </xf>
    <xf numFmtId="3" fontId="3" fillId="7" borderId="89"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wrapText="1"/>
    </xf>
    <xf numFmtId="0" fontId="3" fillId="7" borderId="104" xfId="0" applyFont="1" applyFill="1" applyBorder="1" applyAlignment="1">
      <alignment horizontal="center" vertical="top"/>
    </xf>
    <xf numFmtId="0" fontId="3" fillId="0" borderId="104" xfId="0" applyFont="1" applyFill="1" applyBorder="1" applyAlignment="1">
      <alignment horizontal="center" vertical="top" wrapText="1"/>
    </xf>
    <xf numFmtId="49" fontId="3" fillId="3" borderId="20" xfId="0" applyNumberFormat="1" applyFont="1" applyFill="1" applyBorder="1" applyAlignment="1">
      <alignment horizontal="center" vertical="top"/>
    </xf>
    <xf numFmtId="3" fontId="3" fillId="3" borderId="13" xfId="0" applyNumberFormat="1" applyFont="1" applyFill="1" applyBorder="1" applyAlignment="1">
      <alignment horizontal="center" vertical="top"/>
    </xf>
    <xf numFmtId="3" fontId="3" fillId="3" borderId="15" xfId="0" applyNumberFormat="1" applyFont="1" applyFill="1" applyBorder="1" applyAlignment="1">
      <alignment horizontal="center" vertical="top"/>
    </xf>
    <xf numFmtId="49" fontId="3" fillId="3" borderId="10" xfId="0" applyNumberFormat="1" applyFont="1" applyFill="1" applyBorder="1" applyAlignment="1">
      <alignment horizontal="center" vertical="top" wrapText="1"/>
    </xf>
    <xf numFmtId="0" fontId="3" fillId="7" borderId="93" xfId="0" applyFont="1" applyFill="1" applyBorder="1" applyAlignment="1">
      <alignment horizontal="left" vertical="top" wrapText="1"/>
    </xf>
    <xf numFmtId="0" fontId="3" fillId="0" borderId="81" xfId="0" applyFont="1" applyFill="1" applyBorder="1" applyAlignment="1">
      <alignment horizontal="center" vertical="top" wrapText="1"/>
    </xf>
    <xf numFmtId="0" fontId="3" fillId="0" borderId="81" xfId="0" applyFont="1" applyBorder="1" applyAlignment="1">
      <alignment horizontal="center" vertical="top"/>
    </xf>
    <xf numFmtId="0" fontId="9" fillId="0" borderId="29" xfId="0" applyFont="1" applyFill="1" applyBorder="1" applyAlignment="1">
      <alignment horizontal="center" vertical="center" wrapText="1"/>
    </xf>
    <xf numFmtId="0" fontId="3" fillId="0" borderId="104" xfId="0" applyFont="1" applyBorder="1" applyAlignment="1">
      <alignment horizontal="center" vertical="top"/>
    </xf>
    <xf numFmtId="3" fontId="3" fillId="3" borderId="11" xfId="0" applyNumberFormat="1" applyFont="1" applyFill="1" applyBorder="1" applyAlignment="1">
      <alignment horizontal="center" wrapText="1"/>
    </xf>
    <xf numFmtId="49" fontId="5" fillId="10" borderId="33" xfId="0" applyNumberFormat="1" applyFont="1" applyFill="1" applyBorder="1" applyAlignment="1">
      <alignment horizontal="center" vertical="top" wrapText="1"/>
    </xf>
    <xf numFmtId="3" fontId="3" fillId="7" borderId="19" xfId="0" applyNumberFormat="1" applyFont="1" applyFill="1" applyBorder="1" applyAlignment="1">
      <alignment horizontal="center" vertical="top" wrapText="1"/>
    </xf>
    <xf numFmtId="3" fontId="3" fillId="7" borderId="28" xfId="0" applyNumberFormat="1" applyFont="1" applyFill="1" applyBorder="1" applyAlignment="1">
      <alignment horizontal="center" vertical="top" wrapText="1"/>
    </xf>
    <xf numFmtId="0" fontId="3" fillId="0" borderId="82" xfId="0" applyFont="1" applyFill="1" applyBorder="1" applyAlignment="1">
      <alignment horizontal="left" vertical="top" wrapText="1"/>
    </xf>
    <xf numFmtId="3" fontId="3" fillId="0" borderId="29" xfId="0" applyNumberFormat="1" applyFont="1" applyFill="1" applyBorder="1" applyAlignment="1">
      <alignment horizontal="center" wrapText="1"/>
    </xf>
    <xf numFmtId="3" fontId="3" fillId="0" borderId="28" xfId="0" applyNumberFormat="1" applyFont="1" applyFill="1" applyBorder="1" applyAlignment="1">
      <alignment horizontal="center" wrapText="1"/>
    </xf>
    <xf numFmtId="0" fontId="3" fillId="0" borderId="30" xfId="0" applyFont="1" applyBorder="1" applyAlignment="1">
      <alignment vertical="top" wrapText="1"/>
    </xf>
    <xf numFmtId="0" fontId="3" fillId="7" borderId="38" xfId="0" applyFont="1" applyFill="1" applyBorder="1" applyAlignment="1">
      <alignment vertical="top" wrapText="1"/>
    </xf>
    <xf numFmtId="3" fontId="3" fillId="7" borderId="47"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wrapText="1"/>
    </xf>
    <xf numFmtId="3" fontId="3" fillId="7" borderId="21" xfId="0" applyNumberFormat="1" applyFont="1" applyFill="1" applyBorder="1" applyAlignment="1">
      <alignment horizontal="center" vertical="top" wrapText="1"/>
    </xf>
    <xf numFmtId="0" fontId="3" fillId="7" borderId="99" xfId="0" applyFont="1" applyFill="1" applyBorder="1" applyAlignment="1">
      <alignment horizontal="left" vertical="top" wrapText="1"/>
    </xf>
    <xf numFmtId="49" fontId="5" fillId="3" borderId="29" xfId="0" applyNumberFormat="1" applyFont="1" applyFill="1" applyBorder="1" applyAlignment="1">
      <alignment horizontal="center" vertical="top" wrapText="1"/>
    </xf>
    <xf numFmtId="3" fontId="3" fillId="3" borderId="11" xfId="0" applyNumberFormat="1" applyFont="1" applyFill="1" applyBorder="1" applyAlignment="1">
      <alignment horizontal="center" vertical="top" wrapText="1" shrinkToFit="1"/>
    </xf>
    <xf numFmtId="0" fontId="3" fillId="0" borderId="0" xfId="0" applyFont="1" applyBorder="1" applyAlignment="1"/>
    <xf numFmtId="3" fontId="3" fillId="3" borderId="18" xfId="0" applyNumberFormat="1" applyFont="1" applyFill="1" applyBorder="1" applyAlignment="1">
      <alignment horizontal="center"/>
    </xf>
    <xf numFmtId="0" fontId="15" fillId="0" borderId="38" xfId="0" applyFont="1" applyFill="1" applyBorder="1" applyAlignment="1">
      <alignment horizontal="center" vertical="top" wrapText="1"/>
    </xf>
    <xf numFmtId="0" fontId="3" fillId="0" borderId="111" xfId="0" applyFont="1" applyFill="1" applyBorder="1" applyAlignment="1">
      <alignment horizontal="center" vertical="top" wrapText="1"/>
    </xf>
    <xf numFmtId="3" fontId="3" fillId="7" borderId="29" xfId="0" applyNumberFormat="1" applyFont="1" applyFill="1" applyBorder="1" applyAlignment="1">
      <alignment horizontal="center" wrapText="1"/>
    </xf>
    <xf numFmtId="0" fontId="5" fillId="3" borderId="30" xfId="0" applyFont="1" applyFill="1" applyBorder="1" applyAlignment="1">
      <alignment vertical="top" wrapText="1"/>
    </xf>
    <xf numFmtId="49" fontId="3" fillId="3" borderId="29" xfId="0" applyNumberFormat="1" applyFont="1" applyFill="1" applyBorder="1" applyAlignment="1">
      <alignment vertical="top" wrapText="1"/>
    </xf>
    <xf numFmtId="49" fontId="5" fillId="3" borderId="36" xfId="0" applyNumberFormat="1" applyFont="1" applyFill="1" applyBorder="1" applyAlignment="1">
      <alignment vertical="top"/>
    </xf>
    <xf numFmtId="0" fontId="3" fillId="0" borderId="55" xfId="0" applyFont="1" applyBorder="1" applyAlignment="1">
      <alignment horizontal="center" vertical="top"/>
    </xf>
    <xf numFmtId="49" fontId="3" fillId="0" borderId="1" xfId="0" applyNumberFormat="1" applyFont="1" applyBorder="1" applyAlignment="1">
      <alignment horizontal="center" vertical="top"/>
    </xf>
    <xf numFmtId="3" fontId="3" fillId="3" borderId="1"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center"/>
    </xf>
    <xf numFmtId="3" fontId="3" fillId="3" borderId="28" xfId="0" applyNumberFormat="1" applyFont="1" applyFill="1" applyBorder="1" applyAlignment="1">
      <alignment horizontal="center" vertical="center"/>
    </xf>
    <xf numFmtId="3" fontId="3" fillId="3" borderId="83" xfId="0" applyNumberFormat="1" applyFont="1" applyFill="1" applyBorder="1" applyAlignment="1">
      <alignment horizontal="center" vertical="top"/>
    </xf>
    <xf numFmtId="3" fontId="3" fillId="3" borderId="85" xfId="0" applyNumberFormat="1" applyFont="1" applyFill="1" applyBorder="1" applyAlignment="1">
      <alignment horizontal="center" vertical="top"/>
    </xf>
    <xf numFmtId="0" fontId="3" fillId="0" borderId="30" xfId="0" applyFont="1" applyFill="1" applyBorder="1" applyAlignment="1">
      <alignment horizontal="center" vertical="center" textRotation="90" wrapText="1"/>
    </xf>
    <xf numFmtId="0" fontId="7" fillId="3" borderId="12" xfId="0" applyFont="1" applyFill="1" applyBorder="1" applyAlignment="1">
      <alignment horizontal="center" vertical="center" textRotation="90" wrapText="1"/>
    </xf>
    <xf numFmtId="0" fontId="9" fillId="0" borderId="20" xfId="0" applyFont="1" applyFill="1" applyBorder="1" applyAlignment="1">
      <alignment horizontal="center" vertical="top" wrapText="1"/>
    </xf>
    <xf numFmtId="0" fontId="9" fillId="0" borderId="21"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8" fillId="0" borderId="11" xfId="0" applyNumberFormat="1" applyFont="1" applyFill="1" applyBorder="1" applyAlignment="1">
      <alignment horizontal="center" vertical="top"/>
    </xf>
    <xf numFmtId="0" fontId="7" fillId="3" borderId="5" xfId="0" applyFont="1" applyFill="1" applyBorder="1" applyAlignment="1">
      <alignment horizontal="center" vertical="center" textRotation="90" wrapText="1"/>
    </xf>
    <xf numFmtId="0" fontId="7" fillId="0" borderId="46" xfId="0" applyFont="1" applyFill="1" applyBorder="1" applyAlignment="1">
      <alignment horizontal="center" vertical="center" textRotation="90" shrinkToFit="1"/>
    </xf>
    <xf numFmtId="0" fontId="7" fillId="0" borderId="7" xfId="0" applyFont="1" applyFill="1" applyBorder="1" applyAlignment="1">
      <alignment horizontal="center" vertical="center" textRotation="90" wrapText="1"/>
    </xf>
    <xf numFmtId="0" fontId="3" fillId="0" borderId="111" xfId="0" applyFont="1" applyFill="1" applyBorder="1" applyAlignment="1">
      <alignment horizontal="center" vertical="top"/>
    </xf>
    <xf numFmtId="0" fontId="3" fillId="7" borderId="44" xfId="0" applyFont="1" applyFill="1" applyBorder="1" applyAlignment="1">
      <alignment horizontal="center" vertical="top"/>
    </xf>
    <xf numFmtId="0" fontId="3" fillId="7" borderId="55" xfId="0" applyFont="1" applyFill="1" applyBorder="1" applyAlignment="1">
      <alignment horizontal="center" vertical="top"/>
    </xf>
    <xf numFmtId="0" fontId="9" fillId="7" borderId="28" xfId="0" applyNumberFormat="1" applyFont="1" applyFill="1" applyBorder="1" applyAlignment="1">
      <alignment vertical="center" textRotation="90"/>
    </xf>
    <xf numFmtId="0" fontId="3" fillId="0" borderId="18" xfId="0" applyFont="1" applyBorder="1" applyAlignment="1">
      <alignment horizontal="left" vertical="top" wrapText="1"/>
    </xf>
    <xf numFmtId="0" fontId="3" fillId="0" borderId="35" xfId="0" applyFont="1" applyFill="1" applyBorder="1" applyAlignment="1">
      <alignment horizontal="center" vertical="top"/>
    </xf>
    <xf numFmtId="3" fontId="3" fillId="0" borderId="94" xfId="0" applyNumberFormat="1" applyFont="1" applyFill="1" applyBorder="1" applyAlignment="1">
      <alignment horizontal="center" vertical="top"/>
    </xf>
    <xf numFmtId="3" fontId="3" fillId="0" borderId="95" xfId="0" applyNumberFormat="1" applyFont="1" applyFill="1" applyBorder="1" applyAlignment="1">
      <alignment horizontal="center" vertical="top"/>
    </xf>
    <xf numFmtId="0" fontId="3" fillId="3" borderId="95" xfId="0" applyFont="1" applyFill="1" applyBorder="1" applyAlignment="1">
      <alignment vertical="top" wrapText="1"/>
    </xf>
    <xf numFmtId="0" fontId="3" fillId="0" borderId="51" xfId="0" applyFont="1" applyFill="1" applyBorder="1" applyAlignment="1">
      <alignment horizontal="center" vertical="center" textRotation="90" wrapText="1"/>
    </xf>
    <xf numFmtId="49" fontId="5" fillId="0" borderId="43" xfId="0" applyNumberFormat="1" applyFont="1" applyBorder="1" applyAlignment="1">
      <alignment horizontal="center" vertical="top"/>
    </xf>
    <xf numFmtId="49" fontId="5" fillId="7" borderId="50" xfId="0" applyNumberFormat="1" applyFont="1" applyFill="1" applyBorder="1" applyAlignment="1">
      <alignment vertical="top"/>
    </xf>
    <xf numFmtId="166" fontId="3" fillId="0" borderId="11" xfId="0" applyNumberFormat="1" applyFont="1" applyFill="1" applyBorder="1" applyAlignment="1">
      <alignment horizontal="center" vertical="top"/>
    </xf>
    <xf numFmtId="166" fontId="3" fillId="0" borderId="18" xfId="0" applyNumberFormat="1" applyFont="1" applyFill="1" applyBorder="1" applyAlignment="1">
      <alignment horizontal="center" vertical="top"/>
    </xf>
    <xf numFmtId="0" fontId="3" fillId="0" borderId="90" xfId="0" applyFont="1" applyFill="1" applyBorder="1" applyAlignment="1">
      <alignment horizontal="center" vertical="top"/>
    </xf>
    <xf numFmtId="49" fontId="5" fillId="7" borderId="32" xfId="0" applyNumberFormat="1" applyFont="1" applyFill="1" applyBorder="1" applyAlignment="1">
      <alignment vertical="top"/>
    </xf>
    <xf numFmtId="49" fontId="3" fillId="7" borderId="20" xfId="0" applyNumberFormat="1" applyFont="1" applyFill="1" applyBorder="1" applyAlignment="1">
      <alignment horizontal="center" vertical="top"/>
    </xf>
    <xf numFmtId="0" fontId="3" fillId="0" borderId="68" xfId="0" applyFont="1" applyFill="1" applyBorder="1" applyAlignment="1">
      <alignment horizontal="center" vertical="top" wrapText="1"/>
    </xf>
    <xf numFmtId="0" fontId="3" fillId="0" borderId="11" xfId="0" applyFont="1" applyFill="1" applyBorder="1" applyAlignment="1">
      <alignment horizontal="center" vertical="center" wrapText="1"/>
    </xf>
    <xf numFmtId="49" fontId="5" fillId="0" borderId="36" xfId="0" applyNumberFormat="1" applyFont="1" applyBorder="1" applyAlignment="1">
      <alignment horizontal="center" vertical="top"/>
    </xf>
    <xf numFmtId="3" fontId="18" fillId="0" borderId="29" xfId="0" applyNumberFormat="1" applyFont="1" applyFill="1" applyBorder="1" applyAlignment="1">
      <alignment horizontal="center" vertical="top"/>
    </xf>
    <xf numFmtId="0" fontId="3" fillId="7" borderId="7" xfId="0" applyFont="1" applyFill="1" applyBorder="1" applyAlignment="1">
      <alignment horizontal="left" vertical="top" wrapText="1"/>
    </xf>
    <xf numFmtId="165" fontId="3" fillId="7" borderId="93" xfId="0" applyNumberFormat="1" applyFont="1" applyFill="1" applyBorder="1" applyAlignment="1">
      <alignment horizontal="left" vertical="top" wrapText="1"/>
    </xf>
    <xf numFmtId="0" fontId="3" fillId="0" borderId="94" xfId="0" applyNumberFormat="1" applyFont="1" applyFill="1" applyBorder="1" applyAlignment="1">
      <alignment horizontal="center" vertical="top"/>
    </xf>
    <xf numFmtId="0" fontId="3" fillId="0" borderId="95" xfId="0" applyNumberFormat="1" applyFont="1" applyBorder="1" applyAlignment="1">
      <alignment horizontal="center" vertical="top"/>
    </xf>
    <xf numFmtId="49" fontId="5" fillId="0" borderId="50" xfId="0" applyNumberFormat="1" applyFont="1" applyBorder="1" applyAlignment="1">
      <alignment horizontal="center" vertical="top"/>
    </xf>
    <xf numFmtId="0" fontId="3" fillId="0" borderId="93" xfId="0" applyFont="1" applyFill="1" applyBorder="1" applyAlignment="1">
      <alignment vertical="top" wrapText="1"/>
    </xf>
    <xf numFmtId="3" fontId="3" fillId="0" borderId="94" xfId="0" applyNumberFormat="1" applyFont="1" applyFill="1" applyBorder="1" applyAlignment="1">
      <alignment horizontal="center" vertical="center"/>
    </xf>
    <xf numFmtId="3" fontId="3" fillId="0" borderId="95" xfId="0" applyNumberFormat="1" applyFont="1" applyFill="1" applyBorder="1" applyAlignment="1">
      <alignment horizontal="center" vertical="center"/>
    </xf>
    <xf numFmtId="0" fontId="3" fillId="0" borderId="100" xfId="0" applyFont="1" applyBorder="1" applyAlignment="1">
      <alignment vertical="top"/>
    </xf>
    <xf numFmtId="0" fontId="3" fillId="7" borderId="6" xfId="0" applyFont="1" applyFill="1" applyBorder="1" applyAlignment="1">
      <alignment horizontal="center" vertical="top"/>
    </xf>
    <xf numFmtId="0" fontId="5" fillId="0" borderId="114" xfId="0" applyFont="1" applyFill="1" applyBorder="1" applyAlignment="1">
      <alignment horizontal="center" vertical="top" wrapText="1"/>
    </xf>
    <xf numFmtId="0" fontId="3" fillId="0" borderId="87" xfId="0" applyFont="1" applyFill="1" applyBorder="1" applyAlignment="1">
      <alignment horizontal="left" vertical="top" wrapText="1"/>
    </xf>
    <xf numFmtId="0" fontId="3" fillId="3" borderId="82" xfId="0" applyFont="1" applyFill="1" applyBorder="1" applyAlignment="1">
      <alignment horizontal="left" vertical="top" wrapText="1"/>
    </xf>
    <xf numFmtId="3" fontId="3" fillId="3" borderId="83" xfId="0" applyNumberFormat="1" applyFont="1" applyFill="1" applyBorder="1" applyAlignment="1">
      <alignment horizontal="center" vertical="top" wrapText="1"/>
    </xf>
    <xf numFmtId="3" fontId="3" fillId="0" borderId="83" xfId="0" applyNumberFormat="1" applyFont="1" applyFill="1" applyBorder="1" applyAlignment="1">
      <alignment horizontal="center" vertical="top" wrapText="1"/>
    </xf>
    <xf numFmtId="3" fontId="3" fillId="0" borderId="85" xfId="0" applyNumberFormat="1" applyFont="1" applyFill="1" applyBorder="1" applyAlignment="1">
      <alignment horizontal="center" vertical="top" wrapText="1"/>
    </xf>
    <xf numFmtId="0" fontId="3" fillId="0" borderId="83" xfId="0" applyFont="1" applyFill="1" applyBorder="1" applyAlignment="1">
      <alignment horizontal="center" vertical="center" wrapText="1"/>
    </xf>
    <xf numFmtId="0" fontId="3" fillId="0" borderId="111" xfId="0" applyFont="1" applyBorder="1" applyAlignment="1">
      <alignment horizontal="center" vertical="top"/>
    </xf>
    <xf numFmtId="0" fontId="3" fillId="0" borderId="95" xfId="0" applyFont="1" applyBorder="1" applyAlignment="1">
      <alignment horizontal="left" vertical="top" wrapText="1"/>
    </xf>
    <xf numFmtId="0" fontId="3" fillId="0" borderId="24" xfId="0" applyFont="1" applyBorder="1" applyAlignment="1">
      <alignment horizontal="center" vertical="top"/>
    </xf>
    <xf numFmtId="49" fontId="3" fillId="3" borderId="29" xfId="0" applyNumberFormat="1" applyFont="1" applyFill="1" applyBorder="1" applyAlignment="1">
      <alignment horizontal="center" vertical="top"/>
    </xf>
    <xf numFmtId="0" fontId="3" fillId="3" borderId="93" xfId="0" applyFont="1" applyFill="1" applyBorder="1" applyAlignment="1">
      <alignment horizontal="left" vertical="top" wrapText="1"/>
    </xf>
    <xf numFmtId="3" fontId="3" fillId="3" borderId="94" xfId="0" applyNumberFormat="1" applyFont="1" applyFill="1" applyBorder="1" applyAlignment="1">
      <alignment horizontal="center" vertical="top"/>
    </xf>
    <xf numFmtId="49" fontId="3" fillId="3" borderId="94" xfId="0" applyNumberFormat="1" applyFont="1" applyFill="1" applyBorder="1" applyAlignment="1">
      <alignment horizontal="center" vertical="top"/>
    </xf>
    <xf numFmtId="3" fontId="3" fillId="3" borderId="95" xfId="0" applyNumberFormat="1" applyFont="1" applyFill="1" applyBorder="1" applyAlignment="1">
      <alignment horizontal="center" vertical="top"/>
    </xf>
    <xf numFmtId="0" fontId="3" fillId="7" borderId="17" xfId="0" applyFont="1" applyFill="1" applyBorder="1" applyAlignment="1">
      <alignment horizontal="left" vertical="top" wrapText="1"/>
    </xf>
    <xf numFmtId="0" fontId="3" fillId="7" borderId="16" xfId="0" applyFont="1" applyFill="1" applyBorder="1" applyAlignment="1">
      <alignment horizontal="left" vertical="top" wrapText="1"/>
    </xf>
    <xf numFmtId="0" fontId="18" fillId="0" borderId="71" xfId="0" applyFont="1" applyFill="1" applyBorder="1" applyAlignment="1">
      <alignment vertical="top" wrapText="1"/>
    </xf>
    <xf numFmtId="0" fontId="18" fillId="0" borderId="39" xfId="0" applyFont="1" applyFill="1" applyBorder="1" applyAlignment="1">
      <alignment horizontal="center" vertical="top" wrapText="1"/>
    </xf>
    <xf numFmtId="3" fontId="18" fillId="0" borderId="1" xfId="0" applyNumberFormat="1" applyFont="1" applyFill="1" applyBorder="1" applyAlignment="1">
      <alignment horizontal="center" vertical="top"/>
    </xf>
    <xf numFmtId="0" fontId="18" fillId="0" borderId="115" xfId="0" applyFont="1" applyFill="1" applyBorder="1" applyAlignment="1">
      <alignment vertical="top" wrapText="1"/>
    </xf>
    <xf numFmtId="0" fontId="18" fillId="0" borderId="112" xfId="0" applyFont="1" applyFill="1" applyBorder="1" applyAlignment="1">
      <alignment horizontal="center" vertical="top" wrapText="1"/>
    </xf>
    <xf numFmtId="3" fontId="3" fillId="3" borderId="119" xfId="0" applyNumberFormat="1" applyFont="1" applyFill="1" applyBorder="1" applyAlignment="1">
      <alignment horizontal="center" vertical="top" wrapText="1"/>
    </xf>
    <xf numFmtId="3" fontId="3" fillId="0" borderId="119" xfId="0" applyNumberFormat="1" applyFont="1" applyFill="1" applyBorder="1" applyAlignment="1">
      <alignment horizontal="center" vertical="top" wrapText="1"/>
    </xf>
    <xf numFmtId="3" fontId="3" fillId="0" borderId="122" xfId="0" applyNumberFormat="1" applyFont="1" applyFill="1" applyBorder="1" applyAlignment="1">
      <alignment horizontal="center" vertical="top" wrapText="1"/>
    </xf>
    <xf numFmtId="0" fontId="18" fillId="0" borderId="36" xfId="0"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3" fontId="18" fillId="0" borderId="88" xfId="0" applyNumberFormat="1" applyFont="1" applyFill="1" applyBorder="1" applyAlignment="1">
      <alignment horizontal="center" vertical="top"/>
    </xf>
    <xf numFmtId="49" fontId="5" fillId="7" borderId="21"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5" fillId="7" borderId="18" xfId="0" applyNumberFormat="1" applyFont="1" applyFill="1" applyBorder="1" applyAlignment="1">
      <alignment horizontal="center" vertical="top"/>
    </xf>
    <xf numFmtId="49" fontId="3" fillId="7" borderId="29" xfId="0" applyNumberFormat="1" applyFont="1" applyFill="1" applyBorder="1" applyAlignment="1">
      <alignment horizontal="center" vertical="top"/>
    </xf>
    <xf numFmtId="49" fontId="5" fillId="7" borderId="28" xfId="0" applyNumberFormat="1" applyFont="1" applyFill="1" applyBorder="1" applyAlignment="1">
      <alignment horizontal="center" vertical="top"/>
    </xf>
    <xf numFmtId="0" fontId="3" fillId="7" borderId="24" xfId="0" applyFont="1" applyFill="1" applyBorder="1" applyAlignment="1">
      <alignment horizontal="center" vertical="top" wrapText="1"/>
    </xf>
    <xf numFmtId="0" fontId="18" fillId="7" borderId="95" xfId="0" applyFont="1" applyFill="1" applyBorder="1" applyAlignment="1">
      <alignment vertical="top" wrapText="1"/>
    </xf>
    <xf numFmtId="0" fontId="3" fillId="7" borderId="35" xfId="0" applyFont="1" applyFill="1" applyBorder="1" applyAlignment="1">
      <alignment horizontal="center" vertical="center" textRotation="90" wrapText="1"/>
    </xf>
    <xf numFmtId="49" fontId="3" fillId="7" borderId="50" xfId="0" applyNumberFormat="1" applyFont="1" applyFill="1" applyBorder="1" applyAlignment="1">
      <alignment horizontal="center" vertical="top" wrapText="1"/>
    </xf>
    <xf numFmtId="0" fontId="3" fillId="3" borderId="24" xfId="0" applyFont="1" applyFill="1" applyBorder="1" applyAlignment="1">
      <alignment horizontal="center" vertical="top"/>
    </xf>
    <xf numFmtId="0" fontId="18" fillId="7" borderId="55" xfId="0" applyFont="1" applyFill="1" applyBorder="1" applyAlignment="1">
      <alignment vertical="top" wrapText="1"/>
    </xf>
    <xf numFmtId="0" fontId="3" fillId="0" borderId="87" xfId="0" applyFont="1" applyFill="1" applyBorder="1" applyAlignment="1">
      <alignment horizontal="center" vertical="center" textRotation="90" wrapText="1"/>
    </xf>
    <xf numFmtId="0" fontId="3" fillId="0" borderId="87" xfId="0" applyFont="1" applyFill="1" applyBorder="1" applyAlignment="1">
      <alignment horizontal="left" vertical="center" wrapText="1"/>
    </xf>
    <xf numFmtId="3" fontId="3" fillId="0" borderId="88" xfId="0" applyNumberFormat="1" applyFont="1" applyFill="1" applyBorder="1" applyAlignment="1">
      <alignment horizontal="center" vertical="top" wrapText="1"/>
    </xf>
    <xf numFmtId="3" fontId="3" fillId="0" borderId="88" xfId="0" applyNumberFormat="1" applyFont="1" applyFill="1" applyBorder="1" applyAlignment="1">
      <alignment horizontal="center" wrapText="1"/>
    </xf>
    <xf numFmtId="3" fontId="3" fillId="0" borderId="89" xfId="0" applyNumberFormat="1" applyFont="1" applyFill="1" applyBorder="1" applyAlignment="1">
      <alignment horizontal="center" wrapText="1"/>
    </xf>
    <xf numFmtId="0" fontId="5" fillId="0" borderId="38" xfId="0" applyFont="1" applyBorder="1" applyAlignment="1">
      <alignment horizontal="center" vertical="top"/>
    </xf>
    <xf numFmtId="0" fontId="10" fillId="7" borderId="45" xfId="0" applyFont="1" applyFill="1" applyBorder="1" applyAlignment="1">
      <alignment vertical="top" wrapText="1"/>
    </xf>
    <xf numFmtId="0" fontId="3" fillId="0" borderId="1" xfId="0" applyNumberFormat="1" applyFont="1" applyFill="1" applyBorder="1" applyAlignment="1">
      <alignment vertical="center" textRotation="90"/>
    </xf>
    <xf numFmtId="0" fontId="3" fillId="0" borderId="17" xfId="0" applyNumberFormat="1" applyFont="1" applyFill="1" applyBorder="1" applyAlignment="1">
      <alignment vertical="center" textRotation="90"/>
    </xf>
    <xf numFmtId="3" fontId="3" fillId="3" borderId="18" xfId="0" applyNumberFormat="1" applyFont="1" applyFill="1" applyBorder="1" applyAlignment="1">
      <alignment horizontal="center" vertical="center" wrapText="1"/>
    </xf>
    <xf numFmtId="0" fontId="3" fillId="7" borderId="95" xfId="0" applyFont="1" applyFill="1" applyBorder="1" applyAlignment="1">
      <alignment horizontal="left" vertical="top" wrapText="1"/>
    </xf>
    <xf numFmtId="0" fontId="11" fillId="7" borderId="28" xfId="0" applyFont="1" applyFill="1" applyBorder="1" applyAlignment="1">
      <alignment horizontal="left" vertical="top" wrapText="1"/>
    </xf>
    <xf numFmtId="0" fontId="10" fillId="3" borderId="43" xfId="0" applyFont="1" applyFill="1" applyBorder="1" applyAlignment="1">
      <alignment horizontal="left" vertical="top" wrapText="1"/>
    </xf>
    <xf numFmtId="0" fontId="3" fillId="0" borderId="36" xfId="0" applyFont="1" applyBorder="1" applyAlignment="1">
      <alignment horizontal="left" vertical="top" wrapText="1"/>
    </xf>
    <xf numFmtId="0" fontId="24" fillId="0" borderId="16" xfId="0" applyFont="1" applyBorder="1" applyAlignment="1">
      <alignment horizontal="center" vertical="center" wrapText="1"/>
    </xf>
    <xf numFmtId="49" fontId="5" fillId="0" borderId="10" xfId="0" applyNumberFormat="1" applyFont="1" applyFill="1" applyBorder="1" applyAlignment="1">
      <alignment horizontal="center" vertical="top" wrapText="1"/>
    </xf>
    <xf numFmtId="165" fontId="3" fillId="7" borderId="0" xfId="0" applyNumberFormat="1" applyFont="1" applyFill="1" applyBorder="1" applyAlignment="1">
      <alignment horizontal="right" vertical="top"/>
    </xf>
    <xf numFmtId="0" fontId="18" fillId="7" borderId="68" xfId="0" applyFont="1" applyFill="1" applyBorder="1" applyAlignment="1">
      <alignment vertical="top" wrapText="1"/>
    </xf>
    <xf numFmtId="0" fontId="3" fillId="0" borderId="23" xfId="0" applyFont="1" applyBorder="1" applyAlignment="1">
      <alignment horizontal="center" vertical="top" wrapText="1"/>
    </xf>
    <xf numFmtId="0" fontId="20" fillId="0" borderId="16" xfId="0" applyFont="1" applyFill="1" applyBorder="1" applyAlignment="1">
      <alignment horizontal="center" vertical="center" textRotation="90" wrapText="1"/>
    </xf>
    <xf numFmtId="3" fontId="3" fillId="3" borderId="8" xfId="0" applyNumberFormat="1" applyFont="1" applyFill="1" applyBorder="1" applyAlignment="1">
      <alignment horizontal="right" vertical="top" wrapText="1"/>
    </xf>
    <xf numFmtId="3" fontId="3" fillId="3" borderId="24" xfId="0" applyNumberFormat="1" applyFont="1" applyFill="1" applyBorder="1" applyAlignment="1">
      <alignment horizontal="right" vertical="top" wrapText="1"/>
    </xf>
    <xf numFmtId="3" fontId="3" fillId="3" borderId="55" xfId="0" applyNumberFormat="1" applyFont="1" applyFill="1" applyBorder="1" applyAlignment="1">
      <alignment horizontal="right" vertical="top" wrapText="1"/>
    </xf>
    <xf numFmtId="3" fontId="3" fillId="8" borderId="24" xfId="0" applyNumberFormat="1" applyFont="1" applyFill="1" applyBorder="1" applyAlignment="1">
      <alignment horizontal="right" vertical="top"/>
    </xf>
    <xf numFmtId="3" fontId="3" fillId="3" borderId="6" xfId="0" applyNumberFormat="1" applyFont="1" applyFill="1" applyBorder="1" applyAlignment="1">
      <alignment horizontal="right" vertical="top" wrapText="1"/>
    </xf>
    <xf numFmtId="3" fontId="3" fillId="3" borderId="23" xfId="0" applyNumberFormat="1" applyFont="1" applyFill="1" applyBorder="1" applyAlignment="1">
      <alignment horizontal="right" vertical="top" wrapText="1"/>
    </xf>
    <xf numFmtId="3" fontId="5" fillId="8" borderId="61" xfId="0" applyNumberFormat="1" applyFont="1" applyFill="1" applyBorder="1" applyAlignment="1">
      <alignment horizontal="right" vertical="top"/>
    </xf>
    <xf numFmtId="3" fontId="5" fillId="8" borderId="59" xfId="0" applyNumberFormat="1" applyFont="1" applyFill="1" applyBorder="1" applyAlignment="1">
      <alignment horizontal="right" vertical="top"/>
    </xf>
    <xf numFmtId="3" fontId="3" fillId="3" borderId="45" xfId="0" applyNumberFormat="1" applyFont="1" applyFill="1" applyBorder="1" applyAlignment="1">
      <alignment horizontal="right" vertical="top" wrapText="1"/>
    </xf>
    <xf numFmtId="3" fontId="5" fillId="8" borderId="65" xfId="0" applyNumberFormat="1" applyFont="1" applyFill="1" applyBorder="1" applyAlignment="1">
      <alignment horizontal="right" vertical="top"/>
    </xf>
    <xf numFmtId="3" fontId="5" fillId="2" borderId="25" xfId="0" applyNumberFormat="1" applyFont="1" applyFill="1" applyBorder="1" applyAlignment="1">
      <alignment horizontal="right" vertical="top"/>
    </xf>
    <xf numFmtId="3" fontId="3" fillId="8" borderId="79" xfId="0" applyNumberFormat="1" applyFont="1" applyFill="1" applyBorder="1" applyAlignment="1">
      <alignment horizontal="right" vertical="top"/>
    </xf>
    <xf numFmtId="3" fontId="3" fillId="8" borderId="0" xfId="0" applyNumberFormat="1" applyFont="1" applyFill="1" applyBorder="1" applyAlignment="1">
      <alignment horizontal="right" vertical="top"/>
    </xf>
    <xf numFmtId="3" fontId="5" fillId="2" borderId="22" xfId="0" applyNumberFormat="1" applyFont="1" applyFill="1" applyBorder="1" applyAlignment="1">
      <alignment horizontal="right" vertical="top"/>
    </xf>
    <xf numFmtId="3" fontId="3" fillId="8" borderId="66" xfId="0" applyNumberFormat="1" applyFont="1" applyFill="1" applyBorder="1" applyAlignment="1">
      <alignment vertical="top"/>
    </xf>
    <xf numFmtId="3" fontId="5" fillId="5" borderId="10" xfId="0" applyNumberFormat="1" applyFont="1" applyFill="1" applyBorder="1" applyAlignment="1">
      <alignment horizontal="right" vertical="top"/>
    </xf>
    <xf numFmtId="3" fontId="5" fillId="8" borderId="24" xfId="0" applyNumberFormat="1" applyFont="1" applyFill="1" applyBorder="1" applyAlignment="1">
      <alignment horizontal="right" vertical="top"/>
    </xf>
    <xf numFmtId="3" fontId="3" fillId="7" borderId="24" xfId="0" applyNumberFormat="1" applyFont="1" applyFill="1" applyBorder="1" applyAlignment="1">
      <alignment horizontal="right" vertical="top"/>
    </xf>
    <xf numFmtId="3" fontId="3" fillId="0" borderId="24" xfId="0" applyNumberFormat="1" applyFont="1" applyBorder="1" applyAlignment="1">
      <alignment horizontal="right" vertical="top"/>
    </xf>
    <xf numFmtId="3" fontId="5" fillId="5" borderId="24" xfId="0" applyNumberFormat="1" applyFont="1" applyFill="1" applyBorder="1" applyAlignment="1">
      <alignment horizontal="right" vertical="top"/>
    </xf>
    <xf numFmtId="3" fontId="5" fillId="4" borderId="70" xfId="0" applyNumberFormat="1" applyFont="1" applyFill="1" applyBorder="1" applyAlignment="1">
      <alignment horizontal="right" vertical="top"/>
    </xf>
    <xf numFmtId="0" fontId="3" fillId="3" borderId="87" xfId="0" applyFont="1" applyFill="1" applyBorder="1" applyAlignment="1">
      <alignment horizontal="left" vertical="top" wrapText="1"/>
    </xf>
    <xf numFmtId="3" fontId="3" fillId="3" borderId="88" xfId="0" applyNumberFormat="1" applyFont="1" applyFill="1" applyBorder="1" applyAlignment="1">
      <alignment horizontal="center" vertical="top" wrapText="1"/>
    </xf>
    <xf numFmtId="3" fontId="3" fillId="3" borderId="88" xfId="0" applyNumberFormat="1" applyFont="1" applyFill="1" applyBorder="1" applyAlignment="1">
      <alignment horizontal="center" vertical="top"/>
    </xf>
    <xf numFmtId="3" fontId="3" fillId="3" borderId="89" xfId="0" applyNumberFormat="1" applyFont="1" applyFill="1" applyBorder="1" applyAlignment="1">
      <alignment horizontal="center" vertical="top"/>
    </xf>
    <xf numFmtId="0" fontId="11" fillId="0" borderId="7" xfId="0" applyFont="1" applyBorder="1" applyAlignment="1">
      <alignment horizontal="center" textRotation="90" wrapText="1"/>
    </xf>
    <xf numFmtId="0" fontId="24" fillId="0" borderId="38" xfId="0" applyFont="1" applyBorder="1" applyAlignment="1">
      <alignment horizontal="center" vertical="top" wrapText="1"/>
    </xf>
    <xf numFmtId="0" fontId="3" fillId="0" borderId="28" xfId="0" applyNumberFormat="1" applyFont="1" applyFill="1" applyBorder="1" applyAlignment="1">
      <alignment horizontal="center" vertical="top"/>
    </xf>
    <xf numFmtId="0" fontId="3" fillId="0" borderId="88" xfId="0" applyFont="1" applyBorder="1" applyAlignment="1">
      <alignment vertical="top"/>
    </xf>
    <xf numFmtId="0" fontId="3" fillId="0" borderId="116" xfId="0" applyFont="1" applyBorder="1" applyAlignment="1">
      <alignment vertical="top"/>
    </xf>
    <xf numFmtId="0" fontId="18" fillId="0" borderId="87" xfId="0" applyFont="1" applyFill="1" applyBorder="1" applyAlignment="1">
      <alignment horizontal="left" vertical="top" wrapText="1"/>
    </xf>
    <xf numFmtId="49" fontId="3" fillId="7" borderId="88" xfId="0" applyNumberFormat="1" applyFont="1" applyFill="1" applyBorder="1" applyAlignment="1">
      <alignment horizontal="center" vertical="top"/>
    </xf>
    <xf numFmtId="0" fontId="3" fillId="0" borderId="99" xfId="0" applyFont="1" applyBorder="1" applyAlignment="1">
      <alignment vertical="top"/>
    </xf>
    <xf numFmtId="0" fontId="3" fillId="0" borderId="102" xfId="0" applyFont="1" applyBorder="1" applyAlignment="1">
      <alignment vertical="top"/>
    </xf>
    <xf numFmtId="0" fontId="3" fillId="0" borderId="55" xfId="0" applyFont="1" applyBorder="1" applyAlignment="1">
      <alignment vertical="top"/>
    </xf>
    <xf numFmtId="3" fontId="3" fillId="8" borderId="108" xfId="0" applyNumberFormat="1" applyFont="1" applyFill="1" applyBorder="1" applyAlignment="1">
      <alignment horizontal="right" vertical="top"/>
    </xf>
    <xf numFmtId="3" fontId="3" fillId="3" borderId="111" xfId="0" applyNumberFormat="1" applyFont="1" applyFill="1" applyBorder="1" applyAlignment="1">
      <alignment horizontal="right" vertical="top" wrapText="1"/>
    </xf>
    <xf numFmtId="3" fontId="3" fillId="3" borderId="116" xfId="0" applyNumberFormat="1" applyFont="1" applyFill="1" applyBorder="1" applyAlignment="1">
      <alignment horizontal="right" vertical="top" wrapText="1"/>
    </xf>
    <xf numFmtId="3" fontId="3" fillId="8" borderId="106" xfId="0" applyNumberFormat="1" applyFont="1" applyFill="1" applyBorder="1" applyAlignment="1">
      <alignment horizontal="right" vertical="top"/>
    </xf>
    <xf numFmtId="3" fontId="3" fillId="3" borderId="104" xfId="0" applyNumberFormat="1" applyFont="1" applyFill="1" applyBorder="1" applyAlignment="1">
      <alignment horizontal="right" vertical="top" wrapText="1"/>
    </xf>
    <xf numFmtId="3" fontId="3" fillId="3" borderId="107" xfId="0" applyNumberFormat="1" applyFont="1" applyFill="1" applyBorder="1" applyAlignment="1">
      <alignment horizontal="right" vertical="top" wrapText="1"/>
    </xf>
    <xf numFmtId="3" fontId="3" fillId="8" borderId="19" xfId="0" applyNumberFormat="1" applyFont="1" applyFill="1" applyBorder="1" applyAlignment="1">
      <alignment horizontal="right" vertical="top"/>
    </xf>
    <xf numFmtId="3" fontId="3" fillId="3" borderId="79" xfId="0" applyNumberFormat="1" applyFont="1" applyFill="1" applyBorder="1" applyAlignment="1">
      <alignment horizontal="right" vertical="top" wrapText="1"/>
    </xf>
    <xf numFmtId="3" fontId="3" fillId="8" borderId="49" xfId="0" applyNumberFormat="1" applyFont="1" applyFill="1" applyBorder="1" applyAlignment="1">
      <alignment horizontal="right" vertical="top"/>
    </xf>
    <xf numFmtId="3" fontId="3" fillId="7" borderId="6" xfId="0" applyNumberFormat="1" applyFont="1" applyFill="1" applyBorder="1" applyAlignment="1">
      <alignment horizontal="right" vertical="top"/>
    </xf>
    <xf numFmtId="3" fontId="3" fillId="8" borderId="86" xfId="0" applyNumberFormat="1" applyFont="1" applyFill="1" applyBorder="1" applyAlignment="1">
      <alignment horizontal="right" vertical="top"/>
    </xf>
    <xf numFmtId="3" fontId="3" fillId="3" borderId="81" xfId="0" applyNumberFormat="1" applyFont="1" applyFill="1" applyBorder="1" applyAlignment="1">
      <alignment horizontal="right" vertical="top" wrapText="1"/>
    </xf>
    <xf numFmtId="3" fontId="3" fillId="3" borderId="103" xfId="0" applyNumberFormat="1" applyFont="1" applyFill="1" applyBorder="1" applyAlignment="1">
      <alignment horizontal="right" vertical="top" wrapText="1"/>
    </xf>
    <xf numFmtId="3" fontId="3" fillId="8" borderId="47" xfId="0" applyNumberFormat="1" applyFont="1" applyFill="1" applyBorder="1" applyAlignment="1">
      <alignment horizontal="right" vertical="top"/>
    </xf>
    <xf numFmtId="3" fontId="3" fillId="3" borderId="63" xfId="0" applyNumberFormat="1" applyFont="1" applyFill="1" applyBorder="1" applyAlignment="1">
      <alignment horizontal="right" vertical="top" wrapText="1"/>
    </xf>
    <xf numFmtId="3" fontId="3" fillId="3" borderId="44" xfId="0" applyNumberFormat="1" applyFont="1" applyFill="1" applyBorder="1" applyAlignment="1">
      <alignment horizontal="right" vertical="top" wrapText="1"/>
    </xf>
    <xf numFmtId="3" fontId="3" fillId="3" borderId="66" xfId="0" applyNumberFormat="1" applyFont="1" applyFill="1" applyBorder="1" applyAlignment="1">
      <alignment horizontal="right" vertical="top" wrapText="1"/>
    </xf>
    <xf numFmtId="3" fontId="3" fillId="3" borderId="0" xfId="0" applyNumberFormat="1" applyFont="1" applyFill="1" applyBorder="1" applyAlignment="1">
      <alignment horizontal="right" vertical="top" wrapText="1"/>
    </xf>
    <xf numFmtId="3" fontId="3" fillId="0" borderId="104" xfId="0" applyNumberFormat="1" applyFont="1" applyFill="1" applyBorder="1" applyAlignment="1">
      <alignment horizontal="right" vertical="top"/>
    </xf>
    <xf numFmtId="3" fontId="3" fillId="0" borderId="97" xfId="0" applyNumberFormat="1" applyFont="1" applyFill="1" applyBorder="1" applyAlignment="1">
      <alignment horizontal="right" vertical="top"/>
    </xf>
    <xf numFmtId="3" fontId="5" fillId="8" borderId="60" xfId="0" applyNumberFormat="1" applyFont="1" applyFill="1" applyBorder="1" applyAlignment="1">
      <alignment horizontal="right" vertical="top"/>
    </xf>
    <xf numFmtId="3" fontId="5" fillId="3" borderId="52" xfId="0" applyNumberFormat="1" applyFont="1" applyFill="1" applyBorder="1" applyAlignment="1">
      <alignment horizontal="right" vertical="top"/>
    </xf>
    <xf numFmtId="3" fontId="3" fillId="0" borderId="8" xfId="0" applyNumberFormat="1" applyFont="1" applyFill="1" applyBorder="1" applyAlignment="1">
      <alignment horizontal="right" vertical="top"/>
    </xf>
    <xf numFmtId="3" fontId="3" fillId="7" borderId="63" xfId="0" applyNumberFormat="1" applyFont="1" applyFill="1" applyBorder="1" applyAlignment="1">
      <alignment horizontal="right" vertical="top"/>
    </xf>
    <xf numFmtId="3" fontId="3" fillId="0" borderId="81" xfId="0" applyNumberFormat="1" applyFont="1" applyFill="1" applyBorder="1" applyAlignment="1">
      <alignment horizontal="right" vertical="top"/>
    </xf>
    <xf numFmtId="3" fontId="3" fillId="0" borderId="103" xfId="0" applyNumberFormat="1" applyFont="1" applyFill="1" applyBorder="1" applyAlignment="1">
      <alignment horizontal="right" vertical="top"/>
    </xf>
    <xf numFmtId="3" fontId="3" fillId="0" borderId="24" xfId="0" applyNumberFormat="1" applyFont="1" applyFill="1" applyBorder="1" applyAlignment="1">
      <alignment horizontal="right" vertical="top"/>
    </xf>
    <xf numFmtId="3" fontId="3" fillId="0" borderId="55" xfId="0" applyNumberFormat="1" applyFont="1" applyFill="1" applyBorder="1" applyAlignment="1">
      <alignment horizontal="right" vertical="top"/>
    </xf>
    <xf numFmtId="3" fontId="3" fillId="8" borderId="37" xfId="0" applyNumberFormat="1" applyFont="1" applyFill="1" applyBorder="1" applyAlignment="1">
      <alignment horizontal="right" vertical="top"/>
    </xf>
    <xf numFmtId="3" fontId="3" fillId="0" borderId="23" xfId="0" applyNumberFormat="1" applyFont="1" applyFill="1" applyBorder="1" applyAlignment="1">
      <alignment horizontal="right" vertical="top"/>
    </xf>
    <xf numFmtId="3" fontId="3" fillId="0" borderId="44" xfId="0" applyNumberFormat="1" applyFont="1" applyFill="1" applyBorder="1" applyAlignment="1">
      <alignment horizontal="right" vertical="top"/>
    </xf>
    <xf numFmtId="3" fontId="3" fillId="3" borderId="6" xfId="0" applyNumberFormat="1" applyFont="1" applyFill="1" applyBorder="1" applyAlignment="1">
      <alignment horizontal="right" vertical="top"/>
    </xf>
    <xf numFmtId="3" fontId="3" fillId="3" borderId="45" xfId="0" applyNumberFormat="1" applyFont="1" applyFill="1" applyBorder="1" applyAlignment="1">
      <alignment horizontal="right" vertical="top"/>
    </xf>
    <xf numFmtId="3" fontId="5" fillId="3" borderId="10" xfId="0" applyNumberFormat="1" applyFont="1" applyFill="1" applyBorder="1" applyAlignment="1">
      <alignment horizontal="right" vertical="top"/>
    </xf>
    <xf numFmtId="3" fontId="3" fillId="3" borderId="109" xfId="0" applyNumberFormat="1" applyFont="1" applyFill="1" applyBorder="1" applyAlignment="1">
      <alignment horizontal="right" vertical="top" wrapText="1"/>
    </xf>
    <xf numFmtId="3" fontId="3" fillId="3" borderId="81" xfId="0" applyNumberFormat="1" applyFont="1" applyFill="1" applyBorder="1" applyAlignment="1">
      <alignment horizontal="right" vertical="top"/>
    </xf>
    <xf numFmtId="3" fontId="3" fillId="3" borderId="110" xfId="0" applyNumberFormat="1" applyFont="1" applyFill="1" applyBorder="1" applyAlignment="1">
      <alignment horizontal="right" vertical="top" wrapText="1"/>
    </xf>
    <xf numFmtId="3" fontId="3" fillId="3" borderId="97" xfId="0" applyNumberFormat="1" applyFont="1" applyFill="1" applyBorder="1" applyAlignment="1">
      <alignment horizontal="right" vertical="top"/>
    </xf>
    <xf numFmtId="3" fontId="5" fillId="3" borderId="73" xfId="0" applyNumberFormat="1" applyFont="1" applyFill="1" applyBorder="1" applyAlignment="1">
      <alignment horizontal="right" vertical="top"/>
    </xf>
    <xf numFmtId="3" fontId="3" fillId="3" borderId="10" xfId="0" applyNumberFormat="1" applyFont="1" applyFill="1" applyBorder="1" applyAlignment="1">
      <alignment horizontal="right" vertical="top"/>
    </xf>
    <xf numFmtId="3" fontId="3" fillId="0" borderId="45" xfId="0" applyNumberFormat="1" applyFont="1" applyFill="1" applyBorder="1" applyAlignment="1">
      <alignment horizontal="right" vertical="top"/>
    </xf>
    <xf numFmtId="3" fontId="5" fillId="8" borderId="49" xfId="0" applyNumberFormat="1" applyFont="1" applyFill="1" applyBorder="1" applyAlignment="1">
      <alignment horizontal="right" vertical="top"/>
    </xf>
    <xf numFmtId="3" fontId="5" fillId="3" borderId="41" xfId="0" applyNumberFormat="1" applyFont="1" applyFill="1" applyBorder="1" applyAlignment="1">
      <alignment horizontal="right" vertical="top"/>
    </xf>
    <xf numFmtId="3" fontId="3" fillId="0" borderId="23" xfId="0" applyNumberFormat="1" applyFont="1" applyBorder="1" applyAlignment="1">
      <alignment horizontal="right" vertical="top"/>
    </xf>
    <xf numFmtId="3" fontId="3" fillId="0" borderId="6" xfId="0" applyNumberFormat="1" applyFont="1" applyBorder="1" applyAlignment="1">
      <alignment horizontal="right" vertical="top"/>
    </xf>
    <xf numFmtId="3" fontId="3" fillId="0" borderId="45" xfId="0" applyNumberFormat="1" applyFont="1" applyBorder="1" applyAlignment="1">
      <alignment horizontal="right" vertical="top"/>
    </xf>
    <xf numFmtId="3" fontId="3" fillId="3" borderId="10" xfId="0" applyNumberFormat="1" applyFont="1" applyFill="1" applyBorder="1" applyAlignment="1">
      <alignment horizontal="right" vertical="top" wrapText="1"/>
    </xf>
    <xf numFmtId="3" fontId="3" fillId="7" borderId="23" xfId="0" applyNumberFormat="1" applyFont="1" applyFill="1" applyBorder="1" applyAlignment="1">
      <alignment horizontal="right" vertical="top" wrapText="1"/>
    </xf>
    <xf numFmtId="3" fontId="3" fillId="7" borderId="66" xfId="0" applyNumberFormat="1" applyFont="1" applyFill="1" applyBorder="1" applyAlignment="1">
      <alignment horizontal="right" vertical="top" wrapText="1"/>
    </xf>
    <xf numFmtId="3" fontId="3" fillId="0" borderId="6" xfId="0" applyNumberFormat="1" applyFont="1" applyFill="1" applyBorder="1" applyAlignment="1">
      <alignment horizontal="right" vertical="top"/>
    </xf>
    <xf numFmtId="3" fontId="5" fillId="8" borderId="62" xfId="0" applyNumberFormat="1" applyFont="1" applyFill="1" applyBorder="1" applyAlignment="1">
      <alignment horizontal="right" vertical="top"/>
    </xf>
    <xf numFmtId="3" fontId="3" fillId="3" borderId="55" xfId="0" applyNumberFormat="1" applyFont="1" applyFill="1" applyBorder="1" applyAlignment="1">
      <alignment horizontal="right" vertical="top"/>
    </xf>
    <xf numFmtId="3" fontId="3" fillId="7" borderId="23" xfId="0" applyNumberFormat="1" applyFont="1" applyFill="1" applyBorder="1" applyAlignment="1">
      <alignment horizontal="right" vertical="top"/>
    </xf>
    <xf numFmtId="3" fontId="3" fillId="3" borderId="73" xfId="0" applyNumberFormat="1" applyFont="1" applyFill="1" applyBorder="1" applyAlignment="1">
      <alignment horizontal="right" vertical="top" wrapText="1"/>
    </xf>
    <xf numFmtId="3" fontId="3" fillId="7" borderId="66" xfId="0" applyNumberFormat="1" applyFont="1" applyFill="1" applyBorder="1" applyAlignment="1">
      <alignment horizontal="right" vertical="top"/>
    </xf>
    <xf numFmtId="3" fontId="3" fillId="8" borderId="0" xfId="0" applyNumberFormat="1" applyFont="1" applyFill="1" applyBorder="1" applyAlignment="1">
      <alignment vertical="top"/>
    </xf>
    <xf numFmtId="3" fontId="3" fillId="8" borderId="79" xfId="0" applyNumberFormat="1" applyFont="1" applyFill="1" applyBorder="1" applyAlignment="1">
      <alignment vertical="top"/>
    </xf>
    <xf numFmtId="165" fontId="3" fillId="0" borderId="30" xfId="0" applyNumberFormat="1" applyFont="1" applyFill="1" applyBorder="1" applyAlignment="1">
      <alignment horizontal="left" vertical="center" textRotation="90" wrapText="1"/>
    </xf>
    <xf numFmtId="0" fontId="3" fillId="3" borderId="16" xfId="0" applyFont="1" applyFill="1" applyBorder="1" applyAlignment="1">
      <alignment horizontal="left" vertical="top" wrapText="1"/>
    </xf>
    <xf numFmtId="49" fontId="5" fillId="0" borderId="39" xfId="0" applyNumberFormat="1" applyFont="1" applyBorder="1" applyAlignment="1">
      <alignment horizontal="center" vertical="top"/>
    </xf>
    <xf numFmtId="3" fontId="3" fillId="3" borderId="121" xfId="0" applyNumberFormat="1" applyFont="1" applyFill="1" applyBorder="1" applyAlignment="1">
      <alignment horizontal="right" vertical="top"/>
    </xf>
    <xf numFmtId="3" fontId="3" fillId="3" borderId="111" xfId="0" applyNumberFormat="1" applyFont="1" applyFill="1" applyBorder="1" applyAlignment="1">
      <alignment horizontal="right" vertical="top"/>
    </xf>
    <xf numFmtId="0" fontId="3" fillId="0" borderId="120" xfId="0" applyFont="1" applyFill="1" applyBorder="1" applyAlignment="1">
      <alignment horizontal="center" vertical="top"/>
    </xf>
    <xf numFmtId="3" fontId="3" fillId="3" borderId="120" xfId="0" applyNumberFormat="1" applyFont="1" applyFill="1" applyBorder="1" applyAlignment="1">
      <alignment horizontal="right" vertical="top" wrapText="1"/>
    </xf>
    <xf numFmtId="0" fontId="3" fillId="0" borderId="95" xfId="0" applyFont="1" applyBorder="1" applyAlignment="1">
      <alignment vertical="top" wrapText="1"/>
    </xf>
    <xf numFmtId="3" fontId="3" fillId="0" borderId="83" xfId="0" applyNumberFormat="1" applyFont="1" applyFill="1" applyBorder="1" applyAlignment="1">
      <alignment horizontal="center" vertical="top"/>
    </xf>
    <xf numFmtId="3" fontId="3" fillId="0" borderId="85" xfId="0" applyNumberFormat="1" applyFont="1" applyFill="1" applyBorder="1" applyAlignment="1">
      <alignment horizontal="center" vertical="top"/>
    </xf>
    <xf numFmtId="3" fontId="3" fillId="3" borderId="125" xfId="0" applyNumberFormat="1" applyFont="1" applyFill="1" applyBorder="1" applyAlignment="1">
      <alignment horizontal="right" vertical="top" wrapText="1"/>
    </xf>
    <xf numFmtId="0" fontId="3" fillId="7" borderId="120" xfId="0" applyFont="1" applyFill="1" applyBorder="1" applyAlignment="1">
      <alignment horizontal="center" vertical="top"/>
    </xf>
    <xf numFmtId="3" fontId="3" fillId="0" borderId="122" xfId="0" applyNumberFormat="1" applyFont="1" applyFill="1" applyBorder="1" applyAlignment="1">
      <alignment horizontal="center" vertical="top"/>
    </xf>
    <xf numFmtId="0" fontId="3" fillId="7" borderId="103" xfId="0" applyFont="1" applyFill="1" applyBorder="1" applyAlignment="1">
      <alignment horizontal="center" vertical="top"/>
    </xf>
    <xf numFmtId="3" fontId="3" fillId="8" borderId="126" xfId="0" applyNumberFormat="1" applyFont="1" applyFill="1" applyBorder="1" applyAlignment="1">
      <alignment horizontal="right" vertical="top"/>
    </xf>
    <xf numFmtId="3" fontId="3" fillId="8" borderId="20" xfId="0" applyNumberFormat="1" applyFont="1" applyFill="1" applyBorder="1" applyAlignment="1">
      <alignment horizontal="right" vertical="top"/>
    </xf>
    <xf numFmtId="3" fontId="3" fillId="7" borderId="8" xfId="0" applyNumberFormat="1" applyFont="1" applyFill="1" applyBorder="1" applyAlignment="1">
      <alignment horizontal="right" vertical="top"/>
    </xf>
    <xf numFmtId="3" fontId="3" fillId="7" borderId="6" xfId="0" applyNumberFormat="1" applyFont="1" applyFill="1" applyBorder="1" applyAlignment="1">
      <alignment vertical="top"/>
    </xf>
    <xf numFmtId="3" fontId="3" fillId="7" borderId="0" xfId="0" applyNumberFormat="1" applyFont="1" applyFill="1" applyBorder="1" applyAlignment="1">
      <alignment vertical="top"/>
    </xf>
    <xf numFmtId="49" fontId="5" fillId="9" borderId="76" xfId="0" applyNumberFormat="1" applyFont="1" applyFill="1" applyBorder="1" applyAlignment="1">
      <alignment horizontal="center" vertical="top"/>
    </xf>
    <xf numFmtId="3" fontId="3" fillId="7" borderId="86" xfId="0" applyNumberFormat="1" applyFont="1" applyFill="1" applyBorder="1" applyAlignment="1">
      <alignment horizontal="right" vertical="top"/>
    </xf>
    <xf numFmtId="3" fontId="3" fillId="7" borderId="83" xfId="0" applyNumberFormat="1" applyFont="1" applyFill="1" applyBorder="1" applyAlignment="1">
      <alignment horizontal="right" vertical="top"/>
    </xf>
    <xf numFmtId="3" fontId="3" fillId="7" borderId="84" xfId="0" applyNumberFormat="1" applyFont="1" applyFill="1" applyBorder="1" applyAlignment="1">
      <alignment horizontal="right" vertical="top"/>
    </xf>
    <xf numFmtId="3" fontId="3" fillId="7" borderId="82" xfId="0" applyNumberFormat="1" applyFont="1" applyFill="1" applyBorder="1" applyAlignment="1">
      <alignment horizontal="right" vertical="top"/>
    </xf>
    <xf numFmtId="3" fontId="3" fillId="0" borderId="83" xfId="0" applyNumberFormat="1" applyFont="1" applyBorder="1" applyAlignment="1">
      <alignment horizontal="right" vertical="top"/>
    </xf>
    <xf numFmtId="3" fontId="3" fillId="0" borderId="85" xfId="0" applyNumberFormat="1" applyFont="1" applyBorder="1" applyAlignment="1">
      <alignment horizontal="right" vertical="top"/>
    </xf>
    <xf numFmtId="3" fontId="3" fillId="8" borderId="83" xfId="0" applyNumberFormat="1" applyFont="1" applyFill="1" applyBorder="1" applyAlignment="1">
      <alignment horizontal="right" vertical="top"/>
    </xf>
    <xf numFmtId="3" fontId="3" fillId="8" borderId="84" xfId="0" applyNumberFormat="1" applyFont="1" applyFill="1" applyBorder="1" applyAlignment="1">
      <alignment horizontal="right" vertical="top"/>
    </xf>
    <xf numFmtId="3" fontId="3" fillId="7" borderId="108" xfId="0" applyNumberFormat="1" applyFont="1" applyFill="1" applyBorder="1" applyAlignment="1">
      <alignment horizontal="right" vertical="top"/>
    </xf>
    <xf numFmtId="3" fontId="3" fillId="7" borderId="88" xfId="0" applyNumberFormat="1" applyFont="1" applyFill="1" applyBorder="1" applyAlignment="1">
      <alignment horizontal="right" vertical="top"/>
    </xf>
    <xf numFmtId="3" fontId="3" fillId="7" borderId="87" xfId="0" applyNumberFormat="1" applyFont="1" applyFill="1" applyBorder="1" applyAlignment="1">
      <alignment horizontal="right" vertical="top"/>
    </xf>
    <xf numFmtId="3" fontId="3" fillId="0" borderId="88" xfId="0" applyNumberFormat="1" applyFont="1" applyBorder="1" applyAlignment="1">
      <alignment horizontal="right" vertical="top"/>
    </xf>
    <xf numFmtId="3" fontId="3" fillId="0" borderId="89" xfId="0" applyNumberFormat="1" applyFont="1" applyBorder="1" applyAlignment="1">
      <alignment horizontal="right" vertical="top"/>
    </xf>
    <xf numFmtId="3" fontId="3" fillId="8" borderId="88" xfId="0" applyNumberFormat="1" applyFont="1" applyFill="1" applyBorder="1" applyAlignment="1">
      <alignment horizontal="right" vertical="top"/>
    </xf>
    <xf numFmtId="3" fontId="3" fillId="8" borderId="112" xfId="0" applyNumberFormat="1" applyFont="1" applyFill="1" applyBorder="1" applyAlignment="1">
      <alignment horizontal="right" vertical="top"/>
    </xf>
    <xf numFmtId="3" fontId="3" fillId="7" borderId="19" xfId="0" applyNumberFormat="1" applyFont="1" applyFill="1" applyBorder="1" applyAlignment="1">
      <alignment horizontal="right" vertical="top"/>
    </xf>
    <xf numFmtId="3" fontId="3" fillId="7" borderId="29" xfId="0" applyNumberFormat="1" applyFont="1" applyFill="1" applyBorder="1" applyAlignment="1">
      <alignment horizontal="right" vertical="top"/>
    </xf>
    <xf numFmtId="3" fontId="3" fillId="7" borderId="36" xfId="0" applyNumberFormat="1" applyFont="1" applyFill="1" applyBorder="1" applyAlignment="1">
      <alignment horizontal="right" vertical="top"/>
    </xf>
    <xf numFmtId="3" fontId="3" fillId="7" borderId="30" xfId="0" applyNumberFormat="1" applyFont="1" applyFill="1" applyBorder="1" applyAlignment="1">
      <alignment horizontal="right" vertical="top"/>
    </xf>
    <xf numFmtId="3" fontId="3" fillId="0" borderId="29" xfId="0" applyNumberFormat="1" applyFont="1" applyBorder="1" applyAlignment="1">
      <alignment horizontal="right" vertical="top"/>
    </xf>
    <xf numFmtId="3" fontId="3" fillId="0" borderId="28" xfId="0" applyNumberFormat="1" applyFont="1" applyBorder="1" applyAlignment="1">
      <alignment horizontal="right" vertical="top"/>
    </xf>
    <xf numFmtId="3" fontId="3" fillId="8" borderId="29" xfId="0" applyNumberFormat="1" applyFont="1" applyFill="1" applyBorder="1" applyAlignment="1">
      <alignment horizontal="right" vertical="top"/>
    </xf>
    <xf numFmtId="3" fontId="3" fillId="8" borderId="36" xfId="0" applyNumberFormat="1" applyFont="1" applyFill="1" applyBorder="1" applyAlignment="1">
      <alignment horizontal="right" vertical="top"/>
    </xf>
    <xf numFmtId="3" fontId="3" fillId="7" borderId="49" xfId="0" applyNumberFormat="1" applyFont="1" applyFill="1" applyBorder="1" applyAlignment="1">
      <alignment horizontal="right" vertical="top"/>
    </xf>
    <xf numFmtId="3" fontId="3" fillId="7" borderId="11" xfId="0" applyNumberFormat="1" applyFont="1" applyFill="1" applyBorder="1" applyAlignment="1">
      <alignment horizontal="right" vertical="top"/>
    </xf>
    <xf numFmtId="3" fontId="3" fillId="7" borderId="50" xfId="0" applyNumberFormat="1" applyFont="1" applyFill="1" applyBorder="1" applyAlignment="1">
      <alignment horizontal="right" vertical="top"/>
    </xf>
    <xf numFmtId="3" fontId="3" fillId="7" borderId="7" xfId="0" applyNumberFormat="1" applyFont="1" applyFill="1" applyBorder="1" applyAlignment="1">
      <alignment horizontal="right" vertical="top"/>
    </xf>
    <xf numFmtId="3" fontId="3" fillId="7" borderId="18" xfId="0" applyNumberFormat="1" applyFont="1" applyFill="1" applyBorder="1" applyAlignment="1">
      <alignment horizontal="right" vertical="top"/>
    </xf>
    <xf numFmtId="3" fontId="3" fillId="7" borderId="0" xfId="0" applyNumberFormat="1" applyFont="1" applyFill="1" applyBorder="1" applyAlignment="1">
      <alignment horizontal="right" vertical="top"/>
    </xf>
    <xf numFmtId="3" fontId="3" fillId="7" borderId="85" xfId="0" applyNumberFormat="1" applyFont="1" applyFill="1" applyBorder="1" applyAlignment="1">
      <alignment horizontal="right" vertical="top"/>
    </xf>
    <xf numFmtId="3" fontId="3" fillId="7" borderId="81" xfId="0" applyNumberFormat="1" applyFont="1" applyFill="1" applyBorder="1" applyAlignment="1">
      <alignment horizontal="right" vertical="top" wrapText="1"/>
    </xf>
    <xf numFmtId="3" fontId="3" fillId="0" borderId="30" xfId="0" applyNumberFormat="1" applyFont="1" applyBorder="1" applyAlignment="1">
      <alignment horizontal="right" vertical="top"/>
    </xf>
    <xf numFmtId="3" fontId="21" fillId="7" borderId="47" xfId="0" applyNumberFormat="1" applyFont="1" applyFill="1" applyBorder="1" applyAlignment="1">
      <alignment horizontal="right" vertical="top"/>
    </xf>
    <xf numFmtId="3" fontId="21" fillId="7" borderId="20" xfId="0" applyNumberFormat="1" applyFont="1" applyFill="1" applyBorder="1" applyAlignment="1">
      <alignment horizontal="right" vertical="top"/>
    </xf>
    <xf numFmtId="3" fontId="21" fillId="7" borderId="48" xfId="0" applyNumberFormat="1" applyFont="1" applyFill="1" applyBorder="1" applyAlignment="1">
      <alignment horizontal="right" vertical="top"/>
    </xf>
    <xf numFmtId="3" fontId="3" fillId="7" borderId="20" xfId="0" applyNumberFormat="1" applyFont="1" applyFill="1" applyBorder="1" applyAlignment="1">
      <alignment horizontal="right" vertical="top"/>
    </xf>
    <xf numFmtId="3" fontId="3" fillId="7" borderId="21" xfId="0" applyNumberFormat="1" applyFont="1" applyFill="1" applyBorder="1" applyAlignment="1">
      <alignment horizontal="right" vertical="top"/>
    </xf>
    <xf numFmtId="3" fontId="3" fillId="7" borderId="8" xfId="0" applyNumberFormat="1" applyFont="1" applyFill="1" applyBorder="1" applyAlignment="1">
      <alignment horizontal="right" vertical="top" wrapText="1"/>
    </xf>
    <xf numFmtId="3" fontId="21" fillId="7" borderId="106" xfId="0" applyNumberFormat="1" applyFont="1" applyFill="1" applyBorder="1" applyAlignment="1">
      <alignment horizontal="right" vertical="top"/>
    </xf>
    <xf numFmtId="3" fontId="21" fillId="7" borderId="94" xfId="0" applyNumberFormat="1" applyFont="1" applyFill="1" applyBorder="1" applyAlignment="1">
      <alignment horizontal="right" vertical="top"/>
    </xf>
    <xf numFmtId="3" fontId="21" fillId="7" borderId="105" xfId="0" applyNumberFormat="1" applyFont="1" applyFill="1" applyBorder="1" applyAlignment="1">
      <alignment horizontal="right" vertical="top"/>
    </xf>
    <xf numFmtId="3" fontId="3" fillId="7" borderId="94" xfId="0" applyNumberFormat="1" applyFont="1" applyFill="1" applyBorder="1" applyAlignment="1">
      <alignment horizontal="right" vertical="top"/>
    </xf>
    <xf numFmtId="3" fontId="3" fillId="7" borderId="95" xfId="0" applyNumberFormat="1" applyFont="1" applyFill="1" applyBorder="1" applyAlignment="1">
      <alignment horizontal="right" vertical="top"/>
    </xf>
    <xf numFmtId="3" fontId="3" fillId="7" borderId="104" xfId="0" applyNumberFormat="1" applyFont="1" applyFill="1" applyBorder="1" applyAlignment="1">
      <alignment horizontal="right" vertical="top" wrapText="1"/>
    </xf>
    <xf numFmtId="3" fontId="21" fillId="7" borderId="19" xfId="0" applyNumberFormat="1" applyFont="1" applyFill="1" applyBorder="1" applyAlignment="1">
      <alignment horizontal="right" vertical="top"/>
    </xf>
    <xf numFmtId="3" fontId="21" fillId="7" borderId="29" xfId="0" applyNumberFormat="1" applyFont="1" applyFill="1" applyBorder="1" applyAlignment="1">
      <alignment horizontal="right" vertical="top"/>
    </xf>
    <xf numFmtId="3" fontId="21" fillId="7" borderId="36" xfId="0" applyNumberFormat="1" applyFont="1" applyFill="1" applyBorder="1" applyAlignment="1">
      <alignment horizontal="right" vertical="top"/>
    </xf>
    <xf numFmtId="3" fontId="3" fillId="7" borderId="28" xfId="0" applyNumberFormat="1" applyFont="1" applyFill="1" applyBorder="1" applyAlignment="1">
      <alignment horizontal="right" vertical="top"/>
    </xf>
    <xf numFmtId="3" fontId="3" fillId="7" borderId="24" xfId="0" applyNumberFormat="1" applyFont="1" applyFill="1" applyBorder="1" applyAlignment="1">
      <alignment horizontal="right" vertical="top" wrapText="1"/>
    </xf>
    <xf numFmtId="3" fontId="3" fillId="7" borderId="105" xfId="0" applyNumberFormat="1" applyFont="1" applyFill="1" applyBorder="1" applyAlignment="1">
      <alignment horizontal="right" vertical="top"/>
    </xf>
    <xf numFmtId="3" fontId="3" fillId="7" borderId="106" xfId="0" applyNumberFormat="1" applyFont="1" applyFill="1" applyBorder="1" applyAlignment="1">
      <alignment horizontal="right" vertical="top"/>
    </xf>
    <xf numFmtId="3" fontId="3" fillId="0" borderId="82" xfId="0" applyNumberFormat="1" applyFont="1" applyBorder="1" applyAlignment="1">
      <alignment horizontal="right" vertical="top"/>
    </xf>
    <xf numFmtId="3" fontId="3" fillId="0" borderId="83" xfId="0" applyNumberFormat="1" applyFont="1" applyFill="1" applyBorder="1" applyAlignment="1">
      <alignment horizontal="right" vertical="top"/>
    </xf>
    <xf numFmtId="3" fontId="3" fillId="3" borderId="85" xfId="0" applyNumberFormat="1" applyFont="1" applyFill="1" applyBorder="1" applyAlignment="1">
      <alignment horizontal="right" vertical="top"/>
    </xf>
    <xf numFmtId="3" fontId="3" fillId="0" borderId="20" xfId="0" applyNumberFormat="1" applyFont="1" applyFill="1" applyBorder="1" applyAlignment="1">
      <alignment horizontal="right" vertical="top"/>
    </xf>
    <xf numFmtId="3" fontId="3" fillId="3" borderId="48" xfId="0" applyNumberFormat="1" applyFont="1" applyFill="1" applyBorder="1" applyAlignment="1">
      <alignment horizontal="right" vertical="top"/>
    </xf>
    <xf numFmtId="3" fontId="3" fillId="8" borderId="38" xfId="0" applyNumberFormat="1" applyFont="1" applyFill="1" applyBorder="1" applyAlignment="1">
      <alignment horizontal="right" vertical="top"/>
    </xf>
    <xf numFmtId="3" fontId="3" fillId="8" borderId="48" xfId="0" applyNumberFormat="1" applyFont="1" applyFill="1" applyBorder="1" applyAlignment="1">
      <alignment horizontal="right" vertical="top"/>
    </xf>
    <xf numFmtId="3" fontId="3" fillId="3" borderId="8" xfId="0" applyNumberFormat="1" applyFont="1" applyFill="1" applyBorder="1" applyAlignment="1">
      <alignment horizontal="right" vertical="top"/>
    </xf>
    <xf numFmtId="3" fontId="3" fillId="3" borderId="40" xfId="0" applyNumberFormat="1" applyFont="1" applyFill="1" applyBorder="1" applyAlignment="1">
      <alignment horizontal="right" vertical="top"/>
    </xf>
    <xf numFmtId="3" fontId="3" fillId="0" borderId="94" xfId="0" applyNumberFormat="1" applyFont="1" applyFill="1" applyBorder="1" applyAlignment="1">
      <alignment horizontal="right" vertical="top"/>
    </xf>
    <xf numFmtId="3" fontId="3" fillId="3" borderId="105" xfId="0" applyNumberFormat="1" applyFont="1" applyFill="1" applyBorder="1" applyAlignment="1">
      <alignment horizontal="right" vertical="top"/>
    </xf>
    <xf numFmtId="3" fontId="3" fillId="8" borderId="93" xfId="0" applyNumberFormat="1" applyFont="1" applyFill="1" applyBorder="1" applyAlignment="1">
      <alignment horizontal="right" vertical="top"/>
    </xf>
    <xf numFmtId="3" fontId="3" fillId="8" borderId="94" xfId="0" applyNumberFormat="1" applyFont="1" applyFill="1" applyBorder="1" applyAlignment="1">
      <alignment horizontal="right" vertical="top"/>
    </xf>
    <xf numFmtId="3" fontId="3" fillId="8" borderId="105" xfId="0" applyNumberFormat="1" applyFont="1" applyFill="1" applyBorder="1" applyAlignment="1">
      <alignment horizontal="right" vertical="top"/>
    </xf>
    <xf numFmtId="3" fontId="3" fillId="3" borderId="104" xfId="0" applyNumberFormat="1" applyFont="1" applyFill="1" applyBorder="1" applyAlignment="1">
      <alignment horizontal="right" vertical="top"/>
    </xf>
    <xf numFmtId="3" fontId="3" fillId="3" borderId="107" xfId="0" applyNumberFormat="1" applyFont="1" applyFill="1" applyBorder="1" applyAlignment="1">
      <alignment horizontal="right" vertical="top"/>
    </xf>
    <xf numFmtId="3" fontId="3" fillId="7" borderId="99" xfId="0" applyNumberFormat="1" applyFont="1" applyFill="1" applyBorder="1" applyAlignment="1">
      <alignment horizontal="right" vertical="top"/>
    </xf>
    <xf numFmtId="3" fontId="3" fillId="0" borderId="100" xfId="0" applyNumberFormat="1" applyFont="1" applyFill="1" applyBorder="1" applyAlignment="1">
      <alignment horizontal="right" vertical="top"/>
    </xf>
    <xf numFmtId="3" fontId="3" fillId="3" borderId="101" xfId="0" applyNumberFormat="1" applyFont="1" applyFill="1" applyBorder="1" applyAlignment="1">
      <alignment horizontal="right" vertical="top"/>
    </xf>
    <xf numFmtId="3" fontId="3" fillId="8" borderId="99" xfId="0" applyNumberFormat="1" applyFont="1" applyFill="1" applyBorder="1" applyAlignment="1">
      <alignment horizontal="right" vertical="top"/>
    </xf>
    <xf numFmtId="3" fontId="3" fillId="8" borderId="100" xfId="0" applyNumberFormat="1" applyFont="1" applyFill="1" applyBorder="1" applyAlignment="1">
      <alignment horizontal="right" vertical="top"/>
    </xf>
    <xf numFmtId="3" fontId="3" fillId="8" borderId="101" xfId="0" applyNumberFormat="1" applyFont="1" applyFill="1" applyBorder="1" applyAlignment="1">
      <alignment horizontal="right" vertical="top"/>
    </xf>
    <xf numFmtId="3" fontId="3" fillId="3" borderId="102" xfId="0" applyNumberFormat="1" applyFont="1" applyFill="1" applyBorder="1" applyAlignment="1">
      <alignment horizontal="right" vertical="top"/>
    </xf>
    <xf numFmtId="3" fontId="3" fillId="0" borderId="21" xfId="0" applyNumberFormat="1" applyFont="1" applyFill="1" applyBorder="1" applyAlignment="1">
      <alignment horizontal="right" vertical="top"/>
    </xf>
    <xf numFmtId="3" fontId="21" fillId="8" borderId="47" xfId="0" applyNumberFormat="1" applyFont="1" applyFill="1" applyBorder="1" applyAlignment="1">
      <alignment horizontal="right" vertical="top"/>
    </xf>
    <xf numFmtId="3" fontId="21" fillId="8" borderId="20" xfId="0" applyNumberFormat="1" applyFont="1" applyFill="1" applyBorder="1" applyAlignment="1">
      <alignment horizontal="right" vertical="top"/>
    </xf>
    <xf numFmtId="3" fontId="21" fillId="8" borderId="48" xfId="0" applyNumberFormat="1" applyFont="1" applyFill="1" applyBorder="1" applyAlignment="1">
      <alignment horizontal="right" vertical="top"/>
    </xf>
    <xf numFmtId="3" fontId="21" fillId="8" borderId="106" xfId="0" applyNumberFormat="1" applyFont="1" applyFill="1" applyBorder="1" applyAlignment="1">
      <alignment horizontal="right" vertical="top"/>
    </xf>
    <xf numFmtId="3" fontId="21" fillId="8" borderId="94" xfId="0" applyNumberFormat="1" applyFont="1" applyFill="1" applyBorder="1" applyAlignment="1">
      <alignment horizontal="right" vertical="top"/>
    </xf>
    <xf numFmtId="3" fontId="21" fillId="8" borderId="105" xfId="0" applyNumberFormat="1" applyFont="1" applyFill="1" applyBorder="1" applyAlignment="1">
      <alignment horizontal="right" vertical="top"/>
    </xf>
    <xf numFmtId="3" fontId="3" fillId="0" borderId="29" xfId="0" applyNumberFormat="1" applyFont="1" applyFill="1" applyBorder="1" applyAlignment="1">
      <alignment horizontal="right" vertical="top"/>
    </xf>
    <xf numFmtId="3" fontId="3" fillId="0" borderId="28" xfId="0" applyNumberFormat="1" applyFont="1" applyFill="1" applyBorder="1" applyAlignment="1">
      <alignment horizontal="right" vertical="top"/>
    </xf>
    <xf numFmtId="3" fontId="21" fillId="8" borderId="19" xfId="0" applyNumberFormat="1" applyFont="1" applyFill="1" applyBorder="1" applyAlignment="1">
      <alignment horizontal="right" vertical="top"/>
    </xf>
    <xf numFmtId="3" fontId="21" fillId="8" borderId="29" xfId="0" applyNumberFormat="1" applyFont="1" applyFill="1" applyBorder="1" applyAlignment="1">
      <alignment horizontal="right" vertical="top"/>
    </xf>
    <xf numFmtId="3" fontId="21" fillId="8" borderId="36" xfId="0" applyNumberFormat="1" applyFont="1" applyFill="1" applyBorder="1" applyAlignment="1">
      <alignment horizontal="right" vertical="top"/>
    </xf>
    <xf numFmtId="3" fontId="3" fillId="3" borderId="79" xfId="0" applyNumberFormat="1" applyFont="1" applyFill="1" applyBorder="1" applyAlignment="1">
      <alignment horizontal="right" vertical="top"/>
    </xf>
    <xf numFmtId="3" fontId="3" fillId="0" borderId="7" xfId="0" applyNumberFormat="1" applyFont="1" applyBorder="1" applyAlignment="1">
      <alignment horizontal="right" vertical="top"/>
    </xf>
    <xf numFmtId="3" fontId="3" fillId="0" borderId="11" xfId="0" applyNumberFormat="1" applyFont="1" applyBorder="1" applyAlignment="1">
      <alignment horizontal="right" vertical="top"/>
    </xf>
    <xf numFmtId="3" fontId="3" fillId="3" borderId="18" xfId="0" applyNumberFormat="1" applyFont="1" applyFill="1" applyBorder="1" applyAlignment="1">
      <alignment horizontal="right" vertical="top"/>
    </xf>
    <xf numFmtId="3" fontId="21" fillId="8" borderId="49" xfId="0" applyNumberFormat="1" applyFont="1" applyFill="1" applyBorder="1" applyAlignment="1">
      <alignment horizontal="right" vertical="top"/>
    </xf>
    <xf numFmtId="3" fontId="21" fillId="8" borderId="11" xfId="0" applyNumberFormat="1" applyFont="1" applyFill="1" applyBorder="1" applyAlignment="1">
      <alignment horizontal="right" vertical="top"/>
    </xf>
    <xf numFmtId="3" fontId="21" fillId="8" borderId="50" xfId="0" applyNumberFormat="1" applyFont="1" applyFill="1" applyBorder="1" applyAlignment="1">
      <alignment horizontal="right" vertical="top"/>
    </xf>
    <xf numFmtId="3" fontId="3" fillId="0" borderId="94" xfId="0" applyNumberFormat="1" applyFont="1" applyBorder="1" applyAlignment="1">
      <alignment horizontal="right" vertical="top"/>
    </xf>
    <xf numFmtId="3" fontId="3" fillId="0" borderId="11" xfId="0" applyNumberFormat="1" applyFont="1" applyFill="1" applyBorder="1" applyAlignment="1">
      <alignment horizontal="right" vertical="top"/>
    </xf>
    <xf numFmtId="3" fontId="3" fillId="8" borderId="11" xfId="0" applyNumberFormat="1" applyFont="1" applyFill="1" applyBorder="1" applyAlignment="1">
      <alignment horizontal="right" vertical="top"/>
    </xf>
    <xf numFmtId="3" fontId="3" fillId="8" borderId="50" xfId="0" applyNumberFormat="1" applyFont="1" applyFill="1" applyBorder="1" applyAlignment="1">
      <alignment horizontal="right" vertical="top"/>
    </xf>
    <xf numFmtId="3" fontId="5" fillId="10" borderId="60" xfId="0" applyNumberFormat="1" applyFont="1" applyFill="1" applyBorder="1" applyAlignment="1">
      <alignment horizontal="right" vertical="top"/>
    </xf>
    <xf numFmtId="3" fontId="5" fillId="10" borderId="69" xfId="0" applyNumberFormat="1" applyFont="1" applyFill="1" applyBorder="1" applyAlignment="1">
      <alignment horizontal="right" vertical="top"/>
    </xf>
    <xf numFmtId="3" fontId="5" fillId="7" borderId="42" xfId="0" applyNumberFormat="1" applyFont="1" applyFill="1" applyBorder="1" applyAlignment="1">
      <alignment horizontal="right" vertical="top"/>
    </xf>
    <xf numFmtId="3" fontId="5" fillId="3" borderId="26" xfId="0" applyNumberFormat="1" applyFont="1" applyFill="1" applyBorder="1" applyAlignment="1">
      <alignment horizontal="right" vertical="top"/>
    </xf>
    <xf numFmtId="3" fontId="5" fillId="3" borderId="43" xfId="0" applyNumberFormat="1" applyFont="1" applyFill="1" applyBorder="1" applyAlignment="1">
      <alignment horizontal="right" vertical="top"/>
    </xf>
    <xf numFmtId="3" fontId="5" fillId="8" borderId="12" xfId="0" applyNumberFormat="1" applyFont="1" applyFill="1" applyBorder="1" applyAlignment="1">
      <alignment horizontal="right" vertical="top"/>
    </xf>
    <xf numFmtId="3" fontId="5" fillId="8" borderId="13" xfId="0" applyNumberFormat="1" applyFont="1" applyFill="1" applyBorder="1" applyAlignment="1">
      <alignment horizontal="right" vertical="top"/>
    </xf>
    <xf numFmtId="3" fontId="5" fillId="8" borderId="14" xfId="0" applyNumberFormat="1" applyFont="1" applyFill="1" applyBorder="1" applyAlignment="1">
      <alignment horizontal="right" vertical="top"/>
    </xf>
    <xf numFmtId="3" fontId="3" fillId="0" borderId="84" xfId="0" applyNumberFormat="1" applyFont="1" applyBorder="1" applyAlignment="1">
      <alignment horizontal="right" vertical="top"/>
    </xf>
    <xf numFmtId="3" fontId="3" fillId="8" borderId="82" xfId="0" applyNumberFormat="1" applyFont="1" applyFill="1" applyBorder="1" applyAlignment="1">
      <alignment horizontal="right" vertical="top"/>
    </xf>
    <xf numFmtId="3" fontId="3" fillId="8" borderId="30" xfId="0" applyNumberFormat="1" applyFont="1" applyFill="1" applyBorder="1" applyAlignment="1">
      <alignment horizontal="right" vertical="top"/>
    </xf>
    <xf numFmtId="3" fontId="3" fillId="7" borderId="47" xfId="0" applyNumberFormat="1" applyFont="1" applyFill="1" applyBorder="1" applyAlignment="1">
      <alignment horizontal="right" vertical="top"/>
    </xf>
    <xf numFmtId="3" fontId="3" fillId="0" borderId="19" xfId="0" applyNumberFormat="1" applyFont="1" applyBorder="1" applyAlignment="1">
      <alignment horizontal="right" vertical="top"/>
    </xf>
    <xf numFmtId="3" fontId="3" fillId="0" borderId="86" xfId="0" applyNumberFormat="1" applyFont="1" applyBorder="1" applyAlignment="1">
      <alignment horizontal="right" vertical="top"/>
    </xf>
    <xf numFmtId="3" fontId="3" fillId="3" borderId="84" xfId="0" applyNumberFormat="1" applyFont="1" applyFill="1" applyBorder="1" applyAlignment="1">
      <alignment horizontal="right" vertical="top"/>
    </xf>
    <xf numFmtId="3" fontId="3" fillId="7" borderId="89" xfId="0" applyNumberFormat="1" applyFont="1" applyFill="1" applyBorder="1" applyAlignment="1">
      <alignment horizontal="right" vertical="top"/>
    </xf>
    <xf numFmtId="3" fontId="3" fillId="0" borderId="108" xfId="0" applyNumberFormat="1" applyFont="1" applyBorder="1" applyAlignment="1">
      <alignment horizontal="right" vertical="top"/>
    </xf>
    <xf numFmtId="3" fontId="3" fillId="3" borderId="112" xfId="0" applyNumberFormat="1" applyFont="1" applyFill="1" applyBorder="1" applyAlignment="1">
      <alignment horizontal="right" vertical="top"/>
    </xf>
    <xf numFmtId="3" fontId="3" fillId="8" borderId="87" xfId="0" applyNumberFormat="1" applyFont="1" applyFill="1" applyBorder="1" applyAlignment="1">
      <alignment horizontal="right" vertical="top"/>
    </xf>
    <xf numFmtId="3" fontId="3" fillId="3" borderId="36" xfId="0" applyNumberFormat="1" applyFont="1" applyFill="1" applyBorder="1" applyAlignment="1">
      <alignment horizontal="right" vertical="top"/>
    </xf>
    <xf numFmtId="3" fontId="3" fillId="7" borderId="16" xfId="0" applyNumberFormat="1" applyFont="1" applyFill="1" applyBorder="1" applyAlignment="1">
      <alignment horizontal="right" vertical="top"/>
    </xf>
    <xf numFmtId="3" fontId="3" fillId="7" borderId="1" xfId="0" applyNumberFormat="1" applyFont="1" applyFill="1" applyBorder="1" applyAlignment="1">
      <alignment horizontal="right" vertical="top"/>
    </xf>
    <xf numFmtId="3" fontId="3" fillId="7" borderId="39" xfId="0" applyNumberFormat="1" applyFont="1" applyFill="1" applyBorder="1" applyAlignment="1">
      <alignment horizontal="right" vertical="top"/>
    </xf>
    <xf numFmtId="3" fontId="3" fillId="7" borderId="17" xfId="0" applyNumberFormat="1" applyFont="1" applyFill="1" applyBorder="1" applyAlignment="1">
      <alignment horizontal="right" vertical="top"/>
    </xf>
    <xf numFmtId="3" fontId="3" fillId="8" borderId="1" xfId="0" applyNumberFormat="1" applyFont="1" applyFill="1" applyBorder="1" applyAlignment="1">
      <alignment horizontal="right" vertical="top"/>
    </xf>
    <xf numFmtId="3" fontId="3" fillId="8" borderId="39" xfId="0" applyNumberFormat="1" applyFont="1" applyFill="1" applyBorder="1" applyAlignment="1">
      <alignment horizontal="right" vertical="top"/>
    </xf>
    <xf numFmtId="3" fontId="3" fillId="0" borderId="50" xfId="0" applyNumberFormat="1" applyFont="1" applyFill="1" applyBorder="1" applyAlignment="1">
      <alignment horizontal="right" vertical="top"/>
    </xf>
    <xf numFmtId="3" fontId="5" fillId="3" borderId="42" xfId="0" applyNumberFormat="1" applyFont="1" applyFill="1" applyBorder="1" applyAlignment="1">
      <alignment horizontal="right" vertical="top"/>
    </xf>
    <xf numFmtId="3" fontId="5" fillId="3" borderId="27" xfId="0" applyNumberFormat="1" applyFont="1" applyFill="1" applyBorder="1" applyAlignment="1">
      <alignment horizontal="right" vertical="top"/>
    </xf>
    <xf numFmtId="3" fontId="5" fillId="8" borderId="11" xfId="0" applyNumberFormat="1" applyFont="1" applyFill="1" applyBorder="1" applyAlignment="1">
      <alignment horizontal="right" vertical="top"/>
    </xf>
    <xf numFmtId="3" fontId="3" fillId="0" borderId="16" xfId="0" applyNumberFormat="1" applyFont="1" applyBorder="1" applyAlignment="1">
      <alignment horizontal="right" vertical="top"/>
    </xf>
    <xf numFmtId="3" fontId="3" fillId="0" borderId="1" xfId="0" applyNumberFormat="1" applyFont="1" applyBorder="1" applyAlignment="1">
      <alignment horizontal="right" vertical="top"/>
    </xf>
    <xf numFmtId="3" fontId="3" fillId="0" borderId="17" xfId="0" applyNumberFormat="1" applyFont="1" applyBorder="1" applyAlignment="1">
      <alignment horizontal="right" vertical="top"/>
    </xf>
    <xf numFmtId="3" fontId="3" fillId="0" borderId="38" xfId="0" applyNumberFormat="1" applyFont="1" applyBorder="1" applyAlignment="1">
      <alignment horizontal="right" vertical="top"/>
    </xf>
    <xf numFmtId="3" fontId="3" fillId="3" borderId="21" xfId="0" applyNumberFormat="1" applyFont="1" applyFill="1" applyBorder="1" applyAlignment="1">
      <alignment horizontal="right" vertical="top"/>
    </xf>
    <xf numFmtId="3" fontId="3" fillId="3" borderId="40" xfId="0" applyNumberFormat="1" applyFont="1" applyFill="1" applyBorder="1" applyAlignment="1">
      <alignment horizontal="right" vertical="top" wrapText="1"/>
    </xf>
    <xf numFmtId="3" fontId="3" fillId="0" borderId="95" xfId="0" applyNumberFormat="1" applyFont="1" applyBorder="1" applyAlignment="1">
      <alignment horizontal="right" vertical="top"/>
    </xf>
    <xf numFmtId="3" fontId="3" fillId="0" borderId="88" xfId="0" applyNumberFormat="1" applyFont="1" applyFill="1" applyBorder="1" applyAlignment="1">
      <alignment horizontal="right" vertical="top"/>
    </xf>
    <xf numFmtId="3" fontId="3" fillId="0" borderId="89" xfId="0" applyNumberFormat="1" applyFont="1" applyFill="1" applyBorder="1" applyAlignment="1">
      <alignment horizontal="right" vertical="top"/>
    </xf>
    <xf numFmtId="3" fontId="3" fillId="3" borderId="116" xfId="0" applyNumberFormat="1" applyFont="1" applyFill="1" applyBorder="1" applyAlignment="1">
      <alignment horizontal="right" vertical="top"/>
    </xf>
    <xf numFmtId="3" fontId="3" fillId="7" borderId="37" xfId="0" applyNumberFormat="1" applyFont="1" applyFill="1" applyBorder="1" applyAlignment="1">
      <alignment horizontal="right" vertical="top"/>
    </xf>
    <xf numFmtId="3" fontId="5" fillId="10" borderId="49" xfId="0" applyNumberFormat="1" applyFont="1" applyFill="1" applyBorder="1" applyAlignment="1">
      <alignment horizontal="right" vertical="top"/>
    </xf>
    <xf numFmtId="3" fontId="5" fillId="10" borderId="0" xfId="0" applyNumberFormat="1" applyFont="1" applyFill="1" applyBorder="1" applyAlignment="1">
      <alignment horizontal="right" vertical="top"/>
    </xf>
    <xf numFmtId="3" fontId="5" fillId="10" borderId="7" xfId="0" applyNumberFormat="1" applyFont="1" applyFill="1" applyBorder="1" applyAlignment="1">
      <alignment horizontal="right" vertical="top"/>
    </xf>
    <xf numFmtId="3" fontId="5" fillId="3" borderId="13" xfId="0" applyNumberFormat="1" applyFont="1" applyFill="1" applyBorder="1" applyAlignment="1">
      <alignment horizontal="right" vertical="top"/>
    </xf>
    <xf numFmtId="3" fontId="5" fillId="3" borderId="64" xfId="0" applyNumberFormat="1" applyFont="1" applyFill="1" applyBorder="1" applyAlignment="1">
      <alignment horizontal="right" vertical="top"/>
    </xf>
    <xf numFmtId="3" fontId="5" fillId="3" borderId="14" xfId="0" applyNumberFormat="1" applyFont="1" applyFill="1" applyBorder="1" applyAlignment="1">
      <alignment horizontal="right" vertical="top"/>
    </xf>
    <xf numFmtId="3" fontId="5" fillId="7" borderId="29" xfId="0" applyNumberFormat="1" applyFont="1" applyFill="1" applyBorder="1" applyAlignment="1">
      <alignment horizontal="right" vertical="top"/>
    </xf>
    <xf numFmtId="3" fontId="3" fillId="0" borderId="84" xfId="0" applyNumberFormat="1" applyFont="1" applyFill="1" applyBorder="1" applyAlignment="1">
      <alignment horizontal="right" vertical="top"/>
    </xf>
    <xf numFmtId="3" fontId="3" fillId="0" borderId="36" xfId="0" applyNumberFormat="1" applyFont="1" applyFill="1" applyBorder="1" applyAlignment="1">
      <alignment horizontal="right" vertical="top"/>
    </xf>
    <xf numFmtId="3" fontId="5" fillId="10" borderId="9" xfId="0" applyNumberFormat="1" applyFont="1" applyFill="1" applyBorder="1" applyAlignment="1">
      <alignment horizontal="right" vertical="top"/>
    </xf>
    <xf numFmtId="3" fontId="5" fillId="10" borderId="76" xfId="0" applyNumberFormat="1" applyFont="1" applyFill="1" applyBorder="1" applyAlignment="1">
      <alignment horizontal="right" vertical="top"/>
    </xf>
    <xf numFmtId="3" fontId="5" fillId="8" borderId="42" xfId="0" applyNumberFormat="1" applyFont="1" applyFill="1" applyBorder="1" applyAlignment="1">
      <alignment horizontal="right" vertical="top"/>
    </xf>
    <xf numFmtId="3" fontId="5" fillId="8" borderId="26" xfId="0" applyNumberFormat="1" applyFont="1" applyFill="1" applyBorder="1" applyAlignment="1">
      <alignment horizontal="right" vertical="top"/>
    </xf>
    <xf numFmtId="3" fontId="5" fillId="8" borderId="43" xfId="0" applyNumberFormat="1" applyFont="1" applyFill="1" applyBorder="1" applyAlignment="1">
      <alignment horizontal="right" vertical="top"/>
    </xf>
    <xf numFmtId="3" fontId="3" fillId="3" borderId="20" xfId="0" applyNumberFormat="1" applyFont="1" applyFill="1" applyBorder="1" applyAlignment="1">
      <alignment horizontal="right" vertical="top"/>
    </xf>
    <xf numFmtId="3" fontId="3" fillId="3" borderId="29" xfId="0" applyNumberFormat="1" applyFont="1" applyFill="1" applyBorder="1" applyAlignment="1">
      <alignment horizontal="right" vertical="top"/>
    </xf>
    <xf numFmtId="3" fontId="3" fillId="3" borderId="28" xfId="0" applyNumberFormat="1" applyFont="1" applyFill="1" applyBorder="1" applyAlignment="1">
      <alignment horizontal="right" vertical="top"/>
    </xf>
    <xf numFmtId="3" fontId="3" fillId="0" borderId="20" xfId="0" applyNumberFormat="1" applyFont="1" applyBorder="1" applyAlignment="1">
      <alignment horizontal="right" vertical="top"/>
    </xf>
    <xf numFmtId="3" fontId="3" fillId="0" borderId="21" xfId="0" applyNumberFormat="1" applyFont="1" applyBorder="1" applyAlignment="1">
      <alignment horizontal="right" vertical="top"/>
    </xf>
    <xf numFmtId="3" fontId="21" fillId="0" borderId="11" xfId="0" applyNumberFormat="1" applyFont="1" applyBorder="1" applyAlignment="1">
      <alignment horizontal="right" vertical="top"/>
    </xf>
    <xf numFmtId="3" fontId="21" fillId="0" borderId="18" xfId="0" applyNumberFormat="1" applyFont="1" applyBorder="1" applyAlignment="1">
      <alignment horizontal="right" vertical="top"/>
    </xf>
    <xf numFmtId="3" fontId="3" fillId="3" borderId="16" xfId="0" applyNumberFormat="1" applyFont="1" applyFill="1" applyBorder="1" applyAlignment="1">
      <alignment horizontal="right" vertical="top"/>
    </xf>
    <xf numFmtId="3" fontId="3" fillId="3" borderId="1" xfId="0" applyNumberFormat="1" applyFont="1" applyFill="1" applyBorder="1" applyAlignment="1">
      <alignment horizontal="right" vertical="top"/>
    </xf>
    <xf numFmtId="3" fontId="3" fillId="3" borderId="17" xfId="0" applyNumberFormat="1" applyFont="1" applyFill="1" applyBorder="1" applyAlignment="1">
      <alignment horizontal="right" vertical="top"/>
    </xf>
    <xf numFmtId="3" fontId="21" fillId="8" borderId="37" xfId="0" applyNumberFormat="1" applyFont="1" applyFill="1" applyBorder="1" applyAlignment="1">
      <alignment horizontal="right" vertical="top"/>
    </xf>
    <xf numFmtId="3" fontId="21" fillId="8" borderId="1" xfId="0" applyNumberFormat="1" applyFont="1" applyFill="1" applyBorder="1" applyAlignment="1">
      <alignment horizontal="right" vertical="top"/>
    </xf>
    <xf numFmtId="3" fontId="21" fillId="8" borderId="39" xfId="0" applyNumberFormat="1" applyFont="1" applyFill="1" applyBorder="1" applyAlignment="1">
      <alignment horizontal="right" vertical="top"/>
    </xf>
    <xf numFmtId="3" fontId="5" fillId="10" borderId="54" xfId="0" applyNumberFormat="1" applyFont="1" applyFill="1" applyBorder="1" applyAlignment="1">
      <alignment horizontal="right" vertical="top"/>
    </xf>
    <xf numFmtId="3" fontId="5" fillId="10" borderId="33" xfId="0" applyNumberFormat="1" applyFont="1" applyFill="1" applyBorder="1" applyAlignment="1">
      <alignment horizontal="right" vertical="top"/>
    </xf>
    <xf numFmtId="3" fontId="3" fillId="3" borderId="89" xfId="0" applyNumberFormat="1" applyFont="1" applyFill="1" applyBorder="1" applyAlignment="1">
      <alignment horizontal="right" vertical="top"/>
    </xf>
    <xf numFmtId="3" fontId="9" fillId="0" borderId="30" xfId="0" applyNumberFormat="1" applyFont="1" applyFill="1" applyBorder="1" applyAlignment="1">
      <alignment vertical="top" wrapText="1"/>
    </xf>
    <xf numFmtId="3" fontId="5" fillId="10" borderId="59" xfId="0" applyNumberFormat="1" applyFont="1" applyFill="1" applyBorder="1" applyAlignment="1">
      <alignment horizontal="right" vertical="top"/>
    </xf>
    <xf numFmtId="3" fontId="5" fillId="10" borderId="62" xfId="0" applyNumberFormat="1" applyFont="1" applyFill="1" applyBorder="1" applyAlignment="1">
      <alignment horizontal="right" vertical="top"/>
    </xf>
    <xf numFmtId="3" fontId="3" fillId="7" borderId="64" xfId="1" applyNumberFormat="1" applyFont="1" applyFill="1" applyBorder="1" applyAlignment="1">
      <alignment horizontal="right" vertical="top"/>
    </xf>
    <xf numFmtId="3" fontId="3" fillId="7" borderId="12" xfId="1" applyNumberFormat="1" applyFont="1" applyFill="1" applyBorder="1" applyAlignment="1">
      <alignment horizontal="right" vertical="top"/>
    </xf>
    <xf numFmtId="3" fontId="3" fillId="3" borderId="13" xfId="1" applyNumberFormat="1" applyFont="1" applyFill="1" applyBorder="1" applyAlignment="1">
      <alignment horizontal="right" vertical="top"/>
    </xf>
    <xf numFmtId="3" fontId="3" fillId="3" borderId="15" xfId="1" applyNumberFormat="1" applyFont="1" applyFill="1" applyBorder="1" applyAlignment="1">
      <alignment horizontal="right" vertical="top"/>
    </xf>
    <xf numFmtId="3" fontId="3" fillId="8" borderId="64" xfId="1" applyNumberFormat="1" applyFont="1" applyFill="1" applyBorder="1" applyAlignment="1">
      <alignment horizontal="right" vertical="top"/>
    </xf>
    <xf numFmtId="3" fontId="3" fillId="8" borderId="13" xfId="1" applyNumberFormat="1" applyFont="1" applyFill="1" applyBorder="1" applyAlignment="1">
      <alignment horizontal="right" vertical="top"/>
    </xf>
    <xf numFmtId="3" fontId="3" fillId="8" borderId="14" xfId="1" applyNumberFormat="1" applyFont="1" applyFill="1" applyBorder="1" applyAlignment="1">
      <alignment horizontal="right" vertical="top"/>
    </xf>
    <xf numFmtId="3" fontId="3" fillId="3" borderId="10" xfId="1" applyNumberFormat="1" applyFont="1" applyFill="1" applyBorder="1" applyAlignment="1">
      <alignment horizontal="right" vertical="top" wrapText="1"/>
    </xf>
    <xf numFmtId="3" fontId="3" fillId="3" borderId="73" xfId="1" applyNumberFormat="1" applyFont="1" applyFill="1" applyBorder="1" applyAlignment="1">
      <alignment horizontal="right" vertical="top" wrapText="1"/>
    </xf>
    <xf numFmtId="3" fontId="3" fillId="0" borderId="18" xfId="0" applyNumberFormat="1" applyFont="1" applyBorder="1" applyAlignment="1">
      <alignment horizontal="right" vertical="top"/>
    </xf>
    <xf numFmtId="3" fontId="3" fillId="0" borderId="40" xfId="0" applyNumberFormat="1" applyFont="1" applyFill="1" applyBorder="1" applyAlignment="1">
      <alignment horizontal="right" vertical="top"/>
    </xf>
    <xf numFmtId="3" fontId="5" fillId="8" borderId="2" xfId="0" applyNumberFormat="1" applyFont="1" applyFill="1" applyBorder="1" applyAlignment="1">
      <alignment horizontal="right" vertical="top"/>
    </xf>
    <xf numFmtId="3" fontId="5" fillId="8" borderId="67" xfId="0" applyNumberFormat="1" applyFont="1" applyFill="1" applyBorder="1" applyAlignment="1">
      <alignment horizontal="right" vertical="top"/>
    </xf>
    <xf numFmtId="3" fontId="5" fillId="8" borderId="3" xfId="0" applyNumberFormat="1" applyFont="1" applyFill="1" applyBorder="1" applyAlignment="1">
      <alignment horizontal="right" vertical="top"/>
    </xf>
    <xf numFmtId="0" fontId="3" fillId="0" borderId="68" xfId="0" applyFont="1" applyFill="1" applyBorder="1" applyAlignment="1">
      <alignment horizontal="left" vertical="top" wrapText="1"/>
    </xf>
    <xf numFmtId="3" fontId="3" fillId="0" borderId="46" xfId="0" applyNumberFormat="1" applyFont="1" applyBorder="1" applyAlignment="1">
      <alignment vertical="top"/>
    </xf>
    <xf numFmtId="3" fontId="3" fillId="0" borderId="5" xfId="0" applyNumberFormat="1" applyFont="1" applyBorder="1" applyAlignment="1">
      <alignment vertical="top"/>
    </xf>
    <xf numFmtId="3" fontId="3" fillId="0" borderId="41" xfId="0" applyNumberFormat="1" applyFont="1" applyBorder="1" applyAlignment="1">
      <alignment vertical="top"/>
    </xf>
    <xf numFmtId="3" fontId="3" fillId="0" borderId="42" xfId="0" applyNumberFormat="1" applyFont="1" applyBorder="1" applyAlignment="1">
      <alignment vertical="top"/>
    </xf>
    <xf numFmtId="3" fontId="3" fillId="0" borderId="71" xfId="0" applyNumberFormat="1" applyFont="1" applyBorder="1" applyAlignment="1">
      <alignment vertical="top"/>
    </xf>
    <xf numFmtId="3" fontId="3" fillId="0" borderId="1" xfId="0" applyNumberFormat="1" applyFont="1" applyBorder="1" applyAlignment="1">
      <alignment vertical="top"/>
    </xf>
    <xf numFmtId="3" fontId="3" fillId="0" borderId="66" xfId="0" applyNumberFormat="1" applyFont="1" applyBorder="1" applyAlignment="1">
      <alignment vertical="top"/>
    </xf>
    <xf numFmtId="3" fontId="3" fillId="0" borderId="16" xfId="0" applyNumberFormat="1" applyFont="1" applyBorder="1" applyAlignment="1">
      <alignment vertical="top"/>
    </xf>
    <xf numFmtId="3" fontId="3" fillId="0" borderId="17" xfId="0" applyNumberFormat="1" applyFont="1" applyBorder="1" applyAlignment="1">
      <alignment vertical="top"/>
    </xf>
    <xf numFmtId="3" fontId="3" fillId="8" borderId="1" xfId="0" applyNumberFormat="1" applyFont="1" applyFill="1" applyBorder="1" applyAlignment="1">
      <alignment vertical="top"/>
    </xf>
    <xf numFmtId="3" fontId="3" fillId="8" borderId="39" xfId="0" applyNumberFormat="1" applyFont="1" applyFill="1" applyBorder="1" applyAlignment="1">
      <alignment vertical="top"/>
    </xf>
    <xf numFmtId="3" fontId="3" fillId="0" borderId="23" xfId="0" applyNumberFormat="1" applyFont="1" applyBorder="1" applyAlignment="1">
      <alignment vertical="top"/>
    </xf>
    <xf numFmtId="3" fontId="3" fillId="0" borderId="68" xfId="0" applyNumberFormat="1" applyFont="1" applyBorder="1" applyAlignment="1">
      <alignment vertical="top"/>
    </xf>
    <xf numFmtId="3" fontId="3" fillId="0" borderId="29" xfId="0" applyNumberFormat="1" applyFont="1" applyBorder="1" applyAlignment="1">
      <alignment vertical="top"/>
    </xf>
    <xf numFmtId="3" fontId="3" fillId="0" borderId="79" xfId="0" applyNumberFormat="1" applyFont="1" applyBorder="1" applyAlignment="1">
      <alignment vertical="top"/>
    </xf>
    <xf numFmtId="3" fontId="3" fillId="0" borderId="30" xfId="0" applyNumberFormat="1" applyFont="1" applyBorder="1" applyAlignment="1">
      <alignment vertical="top"/>
    </xf>
    <xf numFmtId="3" fontId="3" fillId="0" borderId="28" xfId="0" applyNumberFormat="1" applyFont="1" applyBorder="1" applyAlignment="1">
      <alignment vertical="top"/>
    </xf>
    <xf numFmtId="3" fontId="3" fillId="8" borderId="29" xfId="0" applyNumberFormat="1" applyFont="1" applyFill="1" applyBorder="1" applyAlignment="1">
      <alignment vertical="top"/>
    </xf>
    <xf numFmtId="3" fontId="3" fillId="8" borderId="36" xfId="0" applyNumberFormat="1" applyFont="1" applyFill="1" applyBorder="1" applyAlignment="1">
      <alignment vertical="top"/>
    </xf>
    <xf numFmtId="3" fontId="3" fillId="0" borderId="24" xfId="0" applyNumberFormat="1" applyFont="1" applyBorder="1" applyAlignment="1">
      <alignment vertical="top"/>
    </xf>
    <xf numFmtId="3" fontId="3" fillId="0" borderId="0" xfId="0" applyNumberFormat="1" applyFont="1" applyBorder="1" applyAlignment="1">
      <alignment vertical="top"/>
    </xf>
    <xf numFmtId="3" fontId="3" fillId="0" borderId="6" xfId="0" applyNumberFormat="1" applyFont="1" applyBorder="1" applyAlignment="1">
      <alignment vertical="top"/>
    </xf>
    <xf numFmtId="3" fontId="3" fillId="7" borderId="100" xfId="0" applyNumberFormat="1" applyFont="1" applyFill="1" applyBorder="1" applyAlignment="1">
      <alignment horizontal="right" vertical="top"/>
    </xf>
    <xf numFmtId="3" fontId="3" fillId="0" borderId="99" xfId="0" applyNumberFormat="1" applyFont="1" applyBorder="1" applyAlignment="1">
      <alignment horizontal="right" vertical="top"/>
    </xf>
    <xf numFmtId="3" fontId="3" fillId="0" borderId="100" xfId="0" applyNumberFormat="1" applyFont="1" applyBorder="1" applyAlignment="1">
      <alignment horizontal="right" vertical="top"/>
    </xf>
    <xf numFmtId="3" fontId="3" fillId="0" borderId="113" xfId="0" applyNumberFormat="1" applyFont="1" applyBorder="1" applyAlignment="1">
      <alignment horizontal="right" vertical="top"/>
    </xf>
    <xf numFmtId="3" fontId="3" fillId="8" borderId="123" xfId="0" applyNumberFormat="1" applyFont="1" applyFill="1" applyBorder="1" applyAlignment="1">
      <alignment horizontal="right" vertical="top"/>
    </xf>
    <xf numFmtId="3" fontId="3" fillId="3" borderId="97" xfId="0" applyNumberFormat="1" applyFont="1" applyFill="1" applyBorder="1" applyAlignment="1">
      <alignment horizontal="right" vertical="top" wrapText="1"/>
    </xf>
    <xf numFmtId="3" fontId="3" fillId="3" borderId="117" xfId="0" applyNumberFormat="1" applyFont="1" applyFill="1" applyBorder="1" applyAlignment="1">
      <alignment horizontal="right" vertical="top" wrapText="1"/>
    </xf>
    <xf numFmtId="3" fontId="3" fillId="3" borderId="82" xfId="0" applyNumberFormat="1" applyFont="1" applyFill="1" applyBorder="1" applyAlignment="1">
      <alignment horizontal="right" vertical="top"/>
    </xf>
    <xf numFmtId="3" fontId="3" fillId="7" borderId="110" xfId="0" applyNumberFormat="1" applyFont="1" applyFill="1" applyBorder="1" applyAlignment="1">
      <alignment horizontal="right" vertical="top" wrapText="1"/>
    </xf>
    <xf numFmtId="3" fontId="5" fillId="10" borderId="61" xfId="0" applyNumberFormat="1" applyFont="1" applyFill="1" applyBorder="1" applyAlignment="1">
      <alignment horizontal="right" vertical="top"/>
    </xf>
    <xf numFmtId="3" fontId="5" fillId="2" borderId="74" xfId="0" applyNumberFormat="1" applyFont="1" applyFill="1" applyBorder="1" applyAlignment="1">
      <alignment horizontal="right" vertical="top"/>
    </xf>
    <xf numFmtId="3" fontId="5" fillId="2" borderId="56" xfId="0" applyNumberFormat="1" applyFont="1" applyFill="1" applyBorder="1" applyAlignment="1">
      <alignment horizontal="right" vertical="top"/>
    </xf>
    <xf numFmtId="3" fontId="5" fillId="2" borderId="75" xfId="0" applyNumberFormat="1" applyFont="1" applyFill="1" applyBorder="1" applyAlignment="1">
      <alignment horizontal="right" vertical="top"/>
    </xf>
    <xf numFmtId="3" fontId="3" fillId="0" borderId="13" xfId="0" applyNumberFormat="1" applyFont="1" applyBorder="1" applyAlignment="1">
      <alignment horizontal="right" vertical="top"/>
    </xf>
    <xf numFmtId="3" fontId="3" fillId="0" borderId="15" xfId="0" applyNumberFormat="1" applyFont="1" applyBorder="1" applyAlignment="1">
      <alignment horizontal="right" vertical="top"/>
    </xf>
    <xf numFmtId="3" fontId="3" fillId="8" borderId="64" xfId="0" applyNumberFormat="1" applyFont="1" applyFill="1" applyBorder="1" applyAlignment="1">
      <alignment horizontal="right" vertical="top"/>
    </xf>
    <xf numFmtId="3" fontId="3" fillId="8" borderId="13" xfId="0" applyNumberFormat="1" applyFont="1" applyFill="1" applyBorder="1" applyAlignment="1">
      <alignment horizontal="right" vertical="top"/>
    </xf>
    <xf numFmtId="3" fontId="3" fillId="8" borderId="14" xfId="0" applyNumberFormat="1" applyFont="1" applyFill="1" applyBorder="1" applyAlignment="1">
      <alignment horizontal="right" vertical="top"/>
    </xf>
    <xf numFmtId="3" fontId="3" fillId="3" borderId="72" xfId="0" applyNumberFormat="1" applyFont="1" applyFill="1" applyBorder="1" applyAlignment="1">
      <alignment horizontal="right" vertical="top" wrapText="1"/>
    </xf>
    <xf numFmtId="3" fontId="3" fillId="3" borderId="71" xfId="0" applyNumberFormat="1" applyFont="1" applyFill="1" applyBorder="1" applyAlignment="1">
      <alignment horizontal="right" vertical="top" wrapText="1"/>
    </xf>
    <xf numFmtId="3" fontId="3" fillId="3" borderId="96" xfId="0" applyNumberFormat="1" applyFont="1" applyFill="1" applyBorder="1" applyAlignment="1">
      <alignment horizontal="right" vertical="top" wrapText="1"/>
    </xf>
    <xf numFmtId="3" fontId="3" fillId="3" borderId="115" xfId="0" applyNumberFormat="1" applyFont="1" applyFill="1" applyBorder="1" applyAlignment="1">
      <alignment horizontal="right" vertical="top" wrapText="1"/>
    </xf>
    <xf numFmtId="3" fontId="3" fillId="7" borderId="35" xfId="0" applyNumberFormat="1" applyFont="1" applyFill="1" applyBorder="1" applyAlignment="1">
      <alignment horizontal="right" vertical="top" wrapText="1"/>
    </xf>
    <xf numFmtId="3" fontId="3" fillId="7" borderId="6" xfId="0" applyNumberFormat="1" applyFont="1" applyFill="1" applyBorder="1" applyAlignment="1">
      <alignment horizontal="right" vertical="top" wrapText="1"/>
    </xf>
    <xf numFmtId="3" fontId="3" fillId="7" borderId="81" xfId="0" applyNumberFormat="1" applyFont="1" applyFill="1" applyBorder="1" applyAlignment="1">
      <alignment horizontal="right" vertical="top"/>
    </xf>
    <xf numFmtId="3" fontId="3" fillId="7" borderId="103" xfId="0" applyNumberFormat="1" applyFont="1" applyFill="1" applyBorder="1" applyAlignment="1">
      <alignment horizontal="right" vertical="top"/>
    </xf>
    <xf numFmtId="3" fontId="3" fillId="7" borderId="55" xfId="0" applyNumberFormat="1" applyFont="1" applyFill="1" applyBorder="1" applyAlignment="1">
      <alignment horizontal="right" vertical="top"/>
    </xf>
    <xf numFmtId="3" fontId="3" fillId="8" borderId="55" xfId="0" applyNumberFormat="1" applyFont="1" applyFill="1" applyBorder="1" applyAlignment="1">
      <alignment horizontal="right" vertical="top"/>
    </xf>
    <xf numFmtId="3" fontId="3" fillId="0" borderId="29" xfId="0" applyNumberFormat="1" applyFont="1" applyBorder="1" applyAlignment="1">
      <alignment horizontal="center" vertical="top"/>
    </xf>
    <xf numFmtId="3" fontId="3" fillId="0" borderId="28" xfId="0" applyNumberFormat="1" applyFont="1" applyBorder="1" applyAlignment="1">
      <alignment horizontal="center" vertical="top"/>
    </xf>
    <xf numFmtId="3" fontId="23" fillId="0" borderId="49" xfId="0" applyNumberFormat="1" applyFont="1" applyFill="1" applyBorder="1" applyAlignment="1">
      <alignment horizontal="right" vertical="top"/>
    </xf>
    <xf numFmtId="3" fontId="23" fillId="0" borderId="1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3" fontId="23" fillId="8" borderId="37" xfId="0" applyNumberFormat="1" applyFont="1" applyFill="1" applyBorder="1" applyAlignment="1">
      <alignment horizontal="right" vertical="top"/>
    </xf>
    <xf numFmtId="3" fontId="23" fillId="8" borderId="1" xfId="0" applyNumberFormat="1" applyFont="1" applyFill="1" applyBorder="1" applyAlignment="1">
      <alignment horizontal="right" vertical="top"/>
    </xf>
    <xf numFmtId="3" fontId="3" fillId="7" borderId="41" xfId="0" applyNumberFormat="1" applyFont="1" applyFill="1" applyBorder="1" applyAlignment="1">
      <alignment horizontal="right" vertical="top"/>
    </xf>
    <xf numFmtId="3" fontId="3" fillId="0" borderId="49" xfId="0" applyNumberFormat="1" applyFont="1" applyFill="1" applyBorder="1" applyAlignment="1">
      <alignment horizontal="right" vertical="top"/>
    </xf>
    <xf numFmtId="3" fontId="3" fillId="0" borderId="17" xfId="0" applyNumberFormat="1" applyFont="1" applyFill="1" applyBorder="1" applyAlignment="1">
      <alignment horizontal="right" vertical="top"/>
    </xf>
    <xf numFmtId="3" fontId="3" fillId="3" borderId="88" xfId="0" applyNumberFormat="1" applyFont="1" applyFill="1" applyBorder="1" applyAlignment="1">
      <alignment horizontal="right" vertical="top"/>
    </xf>
    <xf numFmtId="3" fontId="3" fillId="7" borderId="113" xfId="0" applyNumberFormat="1" applyFont="1" applyFill="1" applyBorder="1" applyAlignment="1">
      <alignment horizontal="right" vertical="top"/>
    </xf>
    <xf numFmtId="3" fontId="3" fillId="3" borderId="117" xfId="0" applyNumberFormat="1" applyFont="1" applyFill="1" applyBorder="1" applyAlignment="1">
      <alignment horizontal="right" vertical="top"/>
    </xf>
    <xf numFmtId="3" fontId="3" fillId="7" borderId="121" xfId="0" applyNumberFormat="1" applyFont="1" applyFill="1" applyBorder="1" applyAlignment="1">
      <alignment horizontal="right" vertical="top"/>
    </xf>
    <xf numFmtId="3" fontId="3" fillId="0" borderId="111" xfId="0" applyNumberFormat="1" applyFont="1" applyFill="1" applyBorder="1" applyAlignment="1">
      <alignment horizontal="right" vertical="top"/>
    </xf>
    <xf numFmtId="3" fontId="3" fillId="7" borderId="97" xfId="0" applyNumberFormat="1" applyFont="1" applyFill="1" applyBorder="1" applyAlignment="1">
      <alignment horizontal="right" vertical="top" wrapText="1"/>
    </xf>
    <xf numFmtId="3" fontId="3" fillId="7" borderId="79" xfId="0" applyNumberFormat="1" applyFont="1" applyFill="1" applyBorder="1" applyAlignment="1">
      <alignment horizontal="right" vertical="top" wrapText="1"/>
    </xf>
    <xf numFmtId="3" fontId="5" fillId="10" borderId="70" xfId="0" applyNumberFormat="1" applyFont="1" applyFill="1" applyBorder="1" applyAlignment="1">
      <alignment horizontal="right" vertical="top"/>
    </xf>
    <xf numFmtId="3" fontId="3" fillId="0" borderId="49" xfId="0" applyNumberFormat="1" applyFont="1" applyBorder="1" applyAlignment="1">
      <alignment horizontal="right" vertical="top"/>
    </xf>
    <xf numFmtId="3" fontId="3" fillId="0" borderId="37" xfId="0" applyNumberFormat="1" applyFont="1" applyBorder="1" applyAlignment="1">
      <alignment vertical="top"/>
    </xf>
    <xf numFmtId="0" fontId="15" fillId="0" borderId="72" xfId="0" applyFont="1" applyBorder="1" applyAlignment="1">
      <alignment horizontal="center" vertical="center" wrapText="1"/>
    </xf>
    <xf numFmtId="3" fontId="3" fillId="0" borderId="2" xfId="0" applyNumberFormat="1" applyFont="1" applyBorder="1" applyAlignment="1">
      <alignment horizontal="center" vertical="center" textRotation="90" wrapText="1"/>
    </xf>
    <xf numFmtId="3" fontId="3" fillId="0" borderId="2" xfId="0" applyNumberFormat="1" applyFont="1" applyFill="1" applyBorder="1" applyAlignment="1">
      <alignment horizontal="center" vertical="center" textRotation="90" wrapText="1"/>
    </xf>
    <xf numFmtId="3" fontId="3" fillId="0" borderId="2" xfId="0" applyNumberFormat="1" applyFont="1" applyBorder="1" applyAlignment="1">
      <alignment horizontal="center" vertical="center" textRotation="90" shrinkToFit="1"/>
    </xf>
    <xf numFmtId="3" fontId="3" fillId="0" borderId="3" xfId="0" applyNumberFormat="1" applyFont="1" applyBorder="1" applyAlignment="1">
      <alignment horizontal="center" vertical="center" textRotation="90" shrinkToFit="1"/>
    </xf>
    <xf numFmtId="3" fontId="3" fillId="7" borderId="110" xfId="0" applyNumberFormat="1" applyFont="1" applyFill="1" applyBorder="1" applyAlignment="1">
      <alignment horizontal="right" vertical="top"/>
    </xf>
    <xf numFmtId="3" fontId="3" fillId="7" borderId="79" xfId="0" applyNumberFormat="1" applyFont="1" applyFill="1" applyBorder="1" applyAlignment="1">
      <alignment horizontal="right" vertical="top"/>
    </xf>
    <xf numFmtId="3" fontId="21" fillId="7" borderId="63" xfId="0" applyNumberFormat="1" applyFont="1" applyFill="1" applyBorder="1" applyAlignment="1">
      <alignment horizontal="right" vertical="top"/>
    </xf>
    <xf numFmtId="3" fontId="21" fillId="7" borderId="109" xfId="0" applyNumberFormat="1" applyFont="1" applyFill="1" applyBorder="1" applyAlignment="1">
      <alignment horizontal="right" vertical="top"/>
    </xf>
    <xf numFmtId="3" fontId="21" fillId="7" borderId="79" xfId="0" applyNumberFormat="1" applyFont="1" applyFill="1" applyBorder="1" applyAlignment="1">
      <alignment horizontal="right" vertical="top"/>
    </xf>
    <xf numFmtId="3" fontId="3" fillId="7" borderId="114" xfId="0" applyNumberFormat="1" applyFont="1" applyFill="1" applyBorder="1" applyAlignment="1">
      <alignment horizontal="right" vertical="top"/>
    </xf>
    <xf numFmtId="3" fontId="3" fillId="7" borderId="35" xfId="0" applyNumberFormat="1" applyFont="1" applyFill="1" applyBorder="1" applyAlignment="1">
      <alignment horizontal="right" vertical="top"/>
    </xf>
    <xf numFmtId="3" fontId="3" fillId="7" borderId="68" xfId="0" applyNumberFormat="1" applyFont="1" applyFill="1" applyBorder="1" applyAlignment="1">
      <alignment horizontal="right" vertical="top"/>
    </xf>
    <xf numFmtId="3" fontId="5" fillId="7" borderId="72" xfId="0" applyNumberFormat="1" applyFont="1" applyFill="1" applyBorder="1" applyAlignment="1">
      <alignment horizontal="right" vertical="top"/>
    </xf>
    <xf numFmtId="3" fontId="3" fillId="7" borderId="96" xfId="0" applyNumberFormat="1" applyFont="1" applyFill="1" applyBorder="1" applyAlignment="1">
      <alignment horizontal="right" vertical="top"/>
    </xf>
    <xf numFmtId="3" fontId="3" fillId="7" borderId="51" xfId="0" applyNumberFormat="1" applyFont="1" applyFill="1" applyBorder="1" applyAlignment="1">
      <alignment horizontal="right" vertical="top"/>
    </xf>
    <xf numFmtId="3" fontId="3" fillId="7" borderId="115" xfId="0" applyNumberFormat="1" applyFont="1" applyFill="1" applyBorder="1" applyAlignment="1">
      <alignment horizontal="right" vertical="top"/>
    </xf>
    <xf numFmtId="3" fontId="3" fillId="7" borderId="71" xfId="0" applyNumberFormat="1" applyFont="1" applyFill="1" applyBorder="1" applyAlignment="1">
      <alignment horizontal="right" vertical="top"/>
    </xf>
    <xf numFmtId="3" fontId="5" fillId="3" borderId="53" xfId="0" applyNumberFormat="1" applyFont="1" applyFill="1" applyBorder="1" applyAlignment="1">
      <alignment horizontal="right" vertical="top"/>
    </xf>
    <xf numFmtId="3" fontId="3" fillId="0" borderId="71" xfId="0" applyNumberFormat="1" applyFont="1" applyBorder="1" applyAlignment="1">
      <alignment horizontal="right" vertical="top"/>
    </xf>
    <xf numFmtId="3" fontId="3" fillId="7" borderId="109" xfId="0" applyNumberFormat="1" applyFont="1" applyFill="1" applyBorder="1" applyAlignment="1">
      <alignment horizontal="right" vertical="top"/>
    </xf>
    <xf numFmtId="3" fontId="3" fillId="7" borderId="123" xfId="0" applyNumberFormat="1" applyFont="1" applyFill="1" applyBorder="1" applyAlignment="1">
      <alignment horizontal="right" vertical="top"/>
    </xf>
    <xf numFmtId="3" fontId="3" fillId="0" borderId="37" xfId="0" applyNumberFormat="1" applyFont="1" applyBorder="1" applyAlignment="1">
      <alignment horizontal="right" vertical="top"/>
    </xf>
    <xf numFmtId="3" fontId="3" fillId="0" borderId="47" xfId="0" applyNumberFormat="1" applyFont="1" applyBorder="1" applyAlignment="1">
      <alignment horizontal="right" vertical="top"/>
    </xf>
    <xf numFmtId="3" fontId="3" fillId="0" borderId="106" xfId="0" applyNumberFormat="1" applyFont="1" applyBorder="1" applyAlignment="1">
      <alignment horizontal="right" vertical="top"/>
    </xf>
    <xf numFmtId="3" fontId="3" fillId="7" borderId="111" xfId="0" applyNumberFormat="1" applyFont="1" applyFill="1" applyBorder="1" applyAlignment="1">
      <alignment horizontal="right" vertical="top"/>
    </xf>
    <xf numFmtId="3" fontId="21" fillId="7" borderId="8" xfId="0" applyNumberFormat="1" applyFont="1" applyFill="1" applyBorder="1" applyAlignment="1">
      <alignment horizontal="right" vertical="top"/>
    </xf>
    <xf numFmtId="3" fontId="21" fillId="7" borderId="104" xfId="0" applyNumberFormat="1" applyFont="1" applyFill="1" applyBorder="1" applyAlignment="1">
      <alignment horizontal="right" vertical="top"/>
    </xf>
    <xf numFmtId="3" fontId="21" fillId="7" borderId="24" xfId="0" applyNumberFormat="1" applyFont="1" applyFill="1" applyBorder="1" applyAlignment="1">
      <alignment horizontal="right" vertical="top"/>
    </xf>
    <xf numFmtId="3" fontId="3" fillId="7" borderId="104" xfId="0" applyNumberFormat="1" applyFont="1" applyFill="1" applyBorder="1" applyAlignment="1">
      <alignment horizontal="right" vertical="top"/>
    </xf>
    <xf numFmtId="3" fontId="5" fillId="7" borderId="10" xfId="0" applyNumberFormat="1" applyFont="1" applyFill="1" applyBorder="1" applyAlignment="1">
      <alignment horizontal="right" vertical="top"/>
    </xf>
    <xf numFmtId="165" fontId="3" fillId="7" borderId="6" xfId="0" applyNumberFormat="1" applyFont="1" applyFill="1" applyBorder="1" applyAlignment="1">
      <alignment horizontal="right" vertical="top"/>
    </xf>
    <xf numFmtId="3" fontId="3" fillId="3" borderId="102" xfId="0" applyNumberFormat="1" applyFont="1" applyFill="1" applyBorder="1" applyAlignment="1">
      <alignment horizontal="right" vertical="top" wrapText="1"/>
    </xf>
    <xf numFmtId="3" fontId="3" fillId="0" borderId="81" xfId="0" applyNumberFormat="1" applyFont="1" applyBorder="1" applyAlignment="1">
      <alignment horizontal="right" vertical="top"/>
    </xf>
    <xf numFmtId="3" fontId="5" fillId="3" borderId="72" xfId="0" applyNumberFormat="1" applyFont="1" applyFill="1" applyBorder="1" applyAlignment="1">
      <alignment horizontal="right" vertical="top"/>
    </xf>
    <xf numFmtId="0" fontId="28" fillId="7" borderId="39" xfId="0" applyFont="1" applyFill="1" applyBorder="1" applyAlignment="1">
      <alignment vertical="top" wrapText="1"/>
    </xf>
    <xf numFmtId="3" fontId="5" fillId="3" borderId="46" xfId="0" applyNumberFormat="1" applyFont="1" applyFill="1" applyBorder="1" applyAlignment="1">
      <alignment horizontal="right" vertical="top"/>
    </xf>
    <xf numFmtId="3" fontId="21" fillId="7" borderId="51" xfId="0" applyNumberFormat="1" applyFont="1" applyFill="1" applyBorder="1" applyAlignment="1">
      <alignment horizontal="right" vertical="top"/>
    </xf>
    <xf numFmtId="3" fontId="21" fillId="7" borderId="114" xfId="0" applyNumberFormat="1" applyFont="1" applyFill="1" applyBorder="1" applyAlignment="1">
      <alignment horizontal="right" vertical="top"/>
    </xf>
    <xf numFmtId="3" fontId="21" fillId="7" borderId="68" xfId="0" applyNumberFormat="1" applyFont="1" applyFill="1" applyBorder="1" applyAlignment="1">
      <alignment horizontal="right" vertical="top"/>
    </xf>
    <xf numFmtId="3" fontId="21" fillId="7" borderId="35" xfId="0" applyNumberFormat="1" applyFont="1" applyFill="1" applyBorder="1" applyAlignment="1">
      <alignment horizontal="right" vertical="top"/>
    </xf>
    <xf numFmtId="3" fontId="21" fillId="7" borderId="71" xfId="0" applyNumberFormat="1" applyFont="1" applyFill="1" applyBorder="1" applyAlignment="1">
      <alignment horizontal="right" vertical="top"/>
    </xf>
    <xf numFmtId="3" fontId="3" fillId="3" borderId="47" xfId="0" applyNumberFormat="1" applyFont="1" applyFill="1" applyBorder="1" applyAlignment="1">
      <alignment horizontal="right" vertical="top"/>
    </xf>
    <xf numFmtId="3" fontId="3" fillId="3" borderId="19" xfId="0" applyNumberFormat="1" applyFont="1" applyFill="1" applyBorder="1" applyAlignment="1">
      <alignment horizontal="right" vertical="top"/>
    </xf>
    <xf numFmtId="3" fontId="21" fillId="0" borderId="49" xfId="0" applyNumberFormat="1" applyFont="1" applyBorder="1" applyAlignment="1">
      <alignment horizontal="right" vertical="top"/>
    </xf>
    <xf numFmtId="3" fontId="3" fillId="3" borderId="37" xfId="0" applyNumberFormat="1" applyFont="1" applyFill="1" applyBorder="1" applyAlignment="1">
      <alignment horizontal="right" vertical="top"/>
    </xf>
    <xf numFmtId="3" fontId="21" fillId="7" borderId="6" xfId="0" applyNumberFormat="1" applyFont="1" applyFill="1" applyBorder="1" applyAlignment="1">
      <alignment horizontal="right" vertical="top"/>
    </xf>
    <xf numFmtId="3" fontId="21" fillId="7" borderId="23" xfId="0" applyNumberFormat="1" applyFont="1" applyFill="1" applyBorder="1" applyAlignment="1">
      <alignment horizontal="right" vertical="top"/>
    </xf>
    <xf numFmtId="3" fontId="3" fillId="0" borderId="97" xfId="0" applyNumberFormat="1" applyFont="1" applyBorder="1" applyAlignment="1">
      <alignment horizontal="right" vertical="top"/>
    </xf>
    <xf numFmtId="3" fontId="3" fillId="7" borderId="72" xfId="0" applyNumberFormat="1" applyFont="1" applyFill="1" applyBorder="1" applyAlignment="1">
      <alignment horizontal="right" vertical="top"/>
    </xf>
    <xf numFmtId="3" fontId="3" fillId="7" borderId="96" xfId="0" applyNumberFormat="1" applyFont="1" applyFill="1" applyBorder="1" applyAlignment="1">
      <alignment vertical="top"/>
    </xf>
    <xf numFmtId="3" fontId="3" fillId="7" borderId="115" xfId="0" applyNumberFormat="1" applyFont="1" applyFill="1" applyBorder="1" applyAlignment="1">
      <alignment vertical="top"/>
    </xf>
    <xf numFmtId="3" fontId="3" fillId="0" borderId="79" xfId="0" applyNumberFormat="1" applyFont="1" applyBorder="1" applyAlignment="1">
      <alignment horizontal="right" vertical="top"/>
    </xf>
    <xf numFmtId="3" fontId="3" fillId="0" borderId="64" xfId="0" applyNumberFormat="1" applyFont="1" applyBorder="1" applyAlignment="1">
      <alignment horizontal="right" vertical="top"/>
    </xf>
    <xf numFmtId="3" fontId="3" fillId="7" borderId="10" xfId="0" applyNumberFormat="1" applyFont="1" applyFill="1" applyBorder="1" applyAlignment="1">
      <alignment horizontal="right" vertical="top"/>
    </xf>
    <xf numFmtId="3" fontId="3" fillId="7" borderId="81" xfId="0" applyNumberFormat="1" applyFont="1" applyFill="1" applyBorder="1" applyAlignment="1">
      <alignment vertical="top"/>
    </xf>
    <xf numFmtId="3" fontId="3" fillId="7" borderId="111" xfId="0" applyNumberFormat="1" applyFont="1" applyFill="1" applyBorder="1" applyAlignment="1">
      <alignment vertical="top"/>
    </xf>
    <xf numFmtId="3" fontId="3" fillId="7" borderId="98" xfId="0" applyNumberFormat="1" applyFont="1" applyFill="1" applyBorder="1" applyAlignment="1">
      <alignment vertical="top"/>
    </xf>
    <xf numFmtId="3" fontId="3" fillId="7" borderId="97" xfId="0" applyNumberFormat="1" applyFont="1" applyFill="1" applyBorder="1" applyAlignment="1">
      <alignment vertical="top"/>
    </xf>
    <xf numFmtId="3" fontId="3" fillId="0" borderId="123" xfId="0" applyNumberFormat="1" applyFont="1" applyBorder="1" applyAlignment="1">
      <alignment horizontal="right" vertical="top"/>
    </xf>
    <xf numFmtId="3" fontId="3" fillId="0" borderId="68" xfId="0" applyNumberFormat="1" applyFont="1" applyBorder="1" applyAlignment="1">
      <alignment horizontal="right" vertical="top"/>
    </xf>
    <xf numFmtId="3" fontId="3" fillId="0" borderId="10" xfId="0" applyNumberFormat="1" applyFont="1" applyBorder="1" applyAlignment="1">
      <alignment horizontal="right" vertical="top"/>
    </xf>
    <xf numFmtId="3" fontId="3" fillId="7" borderId="98" xfId="0" applyNumberFormat="1" applyFont="1" applyFill="1" applyBorder="1" applyAlignment="1">
      <alignment horizontal="right" vertical="top"/>
    </xf>
    <xf numFmtId="3" fontId="3" fillId="7" borderId="119" xfId="0" applyNumberFormat="1" applyFont="1" applyFill="1" applyBorder="1" applyAlignment="1">
      <alignment horizontal="right" vertical="top"/>
    </xf>
    <xf numFmtId="3" fontId="3" fillId="7" borderId="122" xfId="0" applyNumberFormat="1" applyFont="1" applyFill="1" applyBorder="1" applyAlignment="1">
      <alignment horizontal="right" vertical="top"/>
    </xf>
    <xf numFmtId="3" fontId="3" fillId="8" borderId="119" xfId="0" applyNumberFormat="1" applyFont="1" applyFill="1" applyBorder="1" applyAlignment="1">
      <alignment horizontal="right" vertical="top"/>
    </xf>
    <xf numFmtId="3" fontId="3" fillId="8" borderId="127" xfId="0" applyNumberFormat="1" applyFont="1" applyFill="1" applyBorder="1" applyAlignment="1">
      <alignment horizontal="right" vertical="top"/>
    </xf>
    <xf numFmtId="3" fontId="3" fillId="3" borderId="124" xfId="0" applyNumberFormat="1" applyFont="1" applyFill="1" applyBorder="1" applyAlignment="1">
      <alignment horizontal="right" vertical="top" wrapText="1"/>
    </xf>
    <xf numFmtId="0" fontId="3" fillId="7" borderId="118" xfId="0" applyFont="1" applyFill="1" applyBorder="1" applyAlignment="1">
      <alignment horizontal="left" vertical="top" wrapText="1"/>
    </xf>
    <xf numFmtId="3" fontId="3" fillId="7" borderId="119" xfId="0" applyNumberFormat="1" applyFont="1" applyFill="1" applyBorder="1" applyAlignment="1">
      <alignment horizontal="center" vertical="top"/>
    </xf>
    <xf numFmtId="3" fontId="3" fillId="7" borderId="125" xfId="0" applyNumberFormat="1" applyFont="1" applyFill="1" applyBorder="1" applyAlignment="1">
      <alignment horizontal="center" vertical="top"/>
    </xf>
    <xf numFmtId="0" fontId="3" fillId="0" borderId="95" xfId="0" applyFont="1" applyFill="1" applyBorder="1" applyAlignment="1">
      <alignment horizontal="left" vertical="top" wrapText="1"/>
    </xf>
    <xf numFmtId="0" fontId="3" fillId="0" borderId="28" xfId="0" applyFont="1" applyBorder="1" applyAlignment="1">
      <alignment vertical="top" wrapText="1"/>
    </xf>
    <xf numFmtId="0" fontId="3" fillId="0" borderId="97" xfId="0" applyFont="1" applyFill="1" applyBorder="1" applyAlignment="1">
      <alignment horizontal="center" vertical="top"/>
    </xf>
    <xf numFmtId="0" fontId="0" fillId="0" borderId="68" xfId="0" applyBorder="1" applyAlignment="1">
      <alignment horizontal="left" vertical="top" wrapText="1"/>
    </xf>
    <xf numFmtId="166" fontId="3" fillId="0" borderId="50" xfId="0" applyNumberFormat="1" applyFont="1" applyFill="1" applyBorder="1" applyAlignment="1">
      <alignment horizontal="center" vertical="top"/>
    </xf>
    <xf numFmtId="166" fontId="3" fillId="0" borderId="36" xfId="0" applyNumberFormat="1" applyFont="1" applyFill="1" applyBorder="1" applyAlignment="1">
      <alignment horizontal="center" vertical="top"/>
    </xf>
    <xf numFmtId="3" fontId="3" fillId="0" borderId="55" xfId="0" applyNumberFormat="1" applyFont="1" applyBorder="1" applyAlignment="1">
      <alignment horizontal="right" vertical="top"/>
    </xf>
    <xf numFmtId="3" fontId="3" fillId="0" borderId="72" xfId="0" applyNumberFormat="1" applyFont="1" applyBorder="1" applyAlignment="1">
      <alignment horizontal="right" vertical="top"/>
    </xf>
    <xf numFmtId="0" fontId="3" fillId="0" borderId="105" xfId="0" applyNumberFormat="1" applyFont="1" applyFill="1" applyBorder="1" applyAlignment="1">
      <alignment horizontal="center" vertical="top"/>
    </xf>
    <xf numFmtId="3" fontId="3" fillId="0" borderId="63" xfId="0" applyNumberFormat="1" applyFont="1" applyBorder="1" applyAlignment="1">
      <alignment horizontal="right" vertical="top"/>
    </xf>
    <xf numFmtId="3" fontId="3" fillId="0" borderId="7" xfId="0" applyNumberFormat="1" applyFont="1" applyFill="1" applyBorder="1" applyAlignment="1">
      <alignment horizontal="right" vertical="top"/>
    </xf>
    <xf numFmtId="3" fontId="5" fillId="0" borderId="49" xfId="0" applyNumberFormat="1" applyFont="1" applyFill="1" applyBorder="1" applyAlignment="1">
      <alignment horizontal="right" vertical="top"/>
    </xf>
    <xf numFmtId="3" fontId="5" fillId="0" borderId="45" xfId="0" applyNumberFormat="1" applyFont="1" applyFill="1" applyBorder="1" applyAlignment="1">
      <alignment horizontal="right" vertical="top"/>
    </xf>
    <xf numFmtId="0" fontId="3" fillId="3" borderId="17" xfId="0" applyFont="1" applyFill="1" applyBorder="1" applyAlignment="1">
      <alignment horizontal="left" vertical="top" wrapText="1"/>
    </xf>
    <xf numFmtId="49" fontId="3" fillId="0" borderId="23" xfId="0" applyNumberFormat="1" applyFont="1" applyBorder="1" applyAlignment="1">
      <alignment horizontal="center" vertical="top" wrapText="1"/>
    </xf>
    <xf numFmtId="3" fontId="3" fillId="0" borderId="87" xfId="0" applyNumberFormat="1" applyFont="1" applyBorder="1" applyAlignment="1">
      <alignment horizontal="right" vertical="top"/>
    </xf>
    <xf numFmtId="49" fontId="5" fillId="0" borderId="48" xfId="0" applyNumberFormat="1" applyFont="1" applyBorder="1" applyAlignment="1">
      <alignment horizontal="center" vertical="top" wrapText="1"/>
    </xf>
    <xf numFmtId="3" fontId="3" fillId="0" borderId="96" xfId="0" applyNumberFormat="1" applyFont="1" applyBorder="1" applyAlignment="1">
      <alignment horizontal="right" vertical="top"/>
    </xf>
    <xf numFmtId="3" fontId="3" fillId="0" borderId="83" xfId="0" applyNumberFormat="1" applyFont="1" applyBorder="1" applyAlignment="1">
      <alignment horizontal="center" vertical="top"/>
    </xf>
    <xf numFmtId="3" fontId="3" fillId="0" borderId="85" xfId="0" applyNumberFormat="1" applyFont="1" applyBorder="1" applyAlignment="1">
      <alignment horizontal="center" vertical="top"/>
    </xf>
    <xf numFmtId="49" fontId="5" fillId="0" borderId="36" xfId="0" applyNumberFormat="1" applyFont="1" applyBorder="1" applyAlignment="1">
      <alignment horizontal="center" vertical="top" wrapText="1"/>
    </xf>
    <xf numFmtId="0" fontId="0" fillId="0" borderId="68" xfId="0" applyBorder="1" applyAlignment="1">
      <alignment horizontal="center" vertical="center" textRotation="90" wrapText="1"/>
    </xf>
    <xf numFmtId="3" fontId="3" fillId="7" borderId="82" xfId="0" applyNumberFormat="1" applyFont="1" applyFill="1" applyBorder="1" applyAlignment="1">
      <alignment vertical="top"/>
    </xf>
    <xf numFmtId="3" fontId="3" fillId="7" borderId="83" xfId="0" applyNumberFormat="1" applyFont="1" applyFill="1" applyBorder="1" applyAlignment="1">
      <alignment vertical="top"/>
    </xf>
    <xf numFmtId="3" fontId="3" fillId="7" borderId="30" xfId="0" applyNumberFormat="1" applyFont="1" applyFill="1" applyBorder="1" applyAlignment="1">
      <alignment vertical="top"/>
    </xf>
    <xf numFmtId="3" fontId="3" fillId="7" borderId="29" xfId="0" applyNumberFormat="1" applyFont="1" applyFill="1" applyBorder="1" applyAlignment="1">
      <alignment vertical="top"/>
    </xf>
    <xf numFmtId="3" fontId="3" fillId="7" borderId="7" xfId="0" applyNumberFormat="1" applyFont="1" applyFill="1" applyBorder="1" applyAlignment="1">
      <alignment vertical="top"/>
    </xf>
    <xf numFmtId="3" fontId="3" fillId="7" borderId="11" xfId="0" applyNumberFormat="1" applyFont="1" applyFill="1" applyBorder="1" applyAlignment="1">
      <alignment vertical="top"/>
    </xf>
    <xf numFmtId="3" fontId="3" fillId="0" borderId="38" xfId="0" applyNumberFormat="1" applyFont="1" applyBorder="1" applyAlignment="1">
      <alignment vertical="top"/>
    </xf>
    <xf numFmtId="3" fontId="3" fillId="0" borderId="20" xfId="0" applyNumberFormat="1" applyFont="1" applyFill="1" applyBorder="1" applyAlignment="1">
      <alignment vertical="top"/>
    </xf>
    <xf numFmtId="0" fontId="3" fillId="7" borderId="40" xfId="0" applyFont="1" applyFill="1" applyBorder="1" applyAlignment="1">
      <alignment horizontal="center" vertical="top"/>
    </xf>
    <xf numFmtId="3" fontId="3" fillId="7" borderId="38" xfId="0" applyNumberFormat="1" applyFont="1" applyFill="1" applyBorder="1" applyAlignment="1">
      <alignment vertical="top"/>
    </xf>
    <xf numFmtId="3" fontId="3" fillId="7" borderId="20" xfId="0" applyNumberFormat="1" applyFont="1" applyFill="1" applyBorder="1" applyAlignment="1">
      <alignment vertical="top"/>
    </xf>
    <xf numFmtId="3" fontId="3" fillId="0" borderId="20" xfId="0" applyNumberFormat="1" applyFont="1" applyBorder="1" applyAlignment="1">
      <alignment horizontal="center" vertical="top"/>
    </xf>
    <xf numFmtId="3" fontId="3" fillId="0" borderId="21" xfId="0" applyNumberFormat="1" applyFont="1" applyBorder="1" applyAlignment="1">
      <alignment horizontal="center" vertical="top"/>
    </xf>
    <xf numFmtId="3" fontId="23" fillId="7" borderId="19" xfId="0" applyNumberFormat="1" applyFont="1" applyFill="1" applyBorder="1" applyAlignment="1">
      <alignment horizontal="right" vertical="top"/>
    </xf>
    <xf numFmtId="3" fontId="23" fillId="7" borderId="29" xfId="0" applyNumberFormat="1" applyFont="1" applyFill="1" applyBorder="1" applyAlignment="1">
      <alignment horizontal="right" vertical="top"/>
    </xf>
    <xf numFmtId="3" fontId="3" fillId="7" borderId="8" xfId="0" applyNumberFormat="1" applyFont="1" applyFill="1" applyBorder="1" applyAlignment="1">
      <alignment vertical="top"/>
    </xf>
    <xf numFmtId="3" fontId="3" fillId="7" borderId="124" xfId="0" applyNumberFormat="1" applyFont="1" applyFill="1" applyBorder="1" applyAlignment="1">
      <alignment horizontal="right" vertical="top"/>
    </xf>
    <xf numFmtId="49" fontId="5" fillId="0" borderId="29" xfId="0" applyNumberFormat="1" applyFont="1" applyBorder="1" applyAlignment="1">
      <alignment vertical="top"/>
    </xf>
    <xf numFmtId="49" fontId="5" fillId="10" borderId="43" xfId="0" applyNumberFormat="1" applyFont="1" applyFill="1" applyBorder="1" applyAlignment="1">
      <alignment vertical="top"/>
    </xf>
    <xf numFmtId="49" fontId="5" fillId="0" borderId="11" xfId="0" applyNumberFormat="1" applyFont="1" applyBorder="1" applyAlignment="1">
      <alignment vertical="top"/>
    </xf>
    <xf numFmtId="3" fontId="3" fillId="0" borderId="8" xfId="0" applyNumberFormat="1" applyFont="1" applyBorder="1" applyAlignment="1">
      <alignment horizontal="right" vertical="top"/>
    </xf>
    <xf numFmtId="3" fontId="3" fillId="0" borderId="55" xfId="0" applyNumberFormat="1" applyFont="1" applyBorder="1" applyAlignment="1">
      <alignment vertical="top"/>
    </xf>
    <xf numFmtId="3" fontId="3" fillId="7" borderId="6" xfId="0" applyNumberFormat="1" applyFont="1" applyFill="1" applyBorder="1" applyAlignment="1">
      <alignment horizontal="center" vertical="top"/>
    </xf>
    <xf numFmtId="3" fontId="5" fillId="9" borderId="74" xfId="0" applyNumberFormat="1" applyFont="1" applyFill="1" applyBorder="1" applyAlignment="1">
      <alignment horizontal="right" vertical="top"/>
    </xf>
    <xf numFmtId="3" fontId="5" fillId="5" borderId="57" xfId="0" applyNumberFormat="1" applyFont="1" applyFill="1" applyBorder="1" applyAlignment="1">
      <alignment horizontal="right" vertical="top"/>
    </xf>
    <xf numFmtId="0" fontId="3" fillId="7" borderId="17" xfId="0" applyFont="1" applyFill="1" applyBorder="1" applyAlignment="1">
      <alignment vertical="top" wrapText="1"/>
    </xf>
    <xf numFmtId="3" fontId="3" fillId="7" borderId="23" xfId="0" applyNumberFormat="1" applyFont="1" applyFill="1" applyBorder="1" applyAlignment="1">
      <alignment vertical="top"/>
    </xf>
    <xf numFmtId="165" fontId="3" fillId="0" borderId="16" xfId="0" applyNumberFormat="1" applyFont="1" applyFill="1" applyBorder="1" applyAlignment="1">
      <alignment horizontal="left" vertical="top" wrapText="1"/>
    </xf>
    <xf numFmtId="0" fontId="3" fillId="0" borderId="39" xfId="0" applyNumberFormat="1" applyFont="1" applyFill="1" applyBorder="1" applyAlignment="1">
      <alignment horizontal="center" vertical="top"/>
    </xf>
    <xf numFmtId="0" fontId="3" fillId="0" borderId="17" xfId="0" applyNumberFormat="1" applyFont="1" applyBorder="1" applyAlignment="1">
      <alignment horizontal="center" vertical="top"/>
    </xf>
    <xf numFmtId="0" fontId="3" fillId="0" borderId="24" xfId="0" applyFont="1" applyBorder="1" applyAlignment="1">
      <alignment vertical="top"/>
    </xf>
    <xf numFmtId="3" fontId="3" fillId="8" borderId="19" xfId="0" applyNumberFormat="1" applyFont="1" applyFill="1" applyBorder="1" applyAlignment="1">
      <alignment vertical="top"/>
    </xf>
    <xf numFmtId="0" fontId="3" fillId="7" borderId="35" xfId="0" applyFont="1" applyFill="1" applyBorder="1" applyAlignment="1">
      <alignment horizontal="left" vertical="top" wrapText="1"/>
    </xf>
    <xf numFmtId="166" fontId="3" fillId="7" borderId="50" xfId="0" applyNumberFormat="1" applyFont="1" applyFill="1" applyBorder="1" applyAlignment="1">
      <alignment horizontal="center" vertical="top"/>
    </xf>
    <xf numFmtId="166" fontId="3" fillId="7"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xf>
    <xf numFmtId="166" fontId="3" fillId="0" borderId="48" xfId="0" applyNumberFormat="1" applyFont="1" applyFill="1" applyBorder="1" applyAlignment="1">
      <alignment horizontal="center" vertical="top"/>
    </xf>
    <xf numFmtId="166" fontId="3" fillId="7" borderId="36" xfId="0" applyNumberFormat="1" applyFont="1" applyFill="1" applyBorder="1" applyAlignment="1">
      <alignment horizontal="center" vertical="top"/>
    </xf>
    <xf numFmtId="166" fontId="3" fillId="7" borderId="29" xfId="0" applyNumberFormat="1" applyFont="1" applyFill="1" applyBorder="1" applyAlignment="1">
      <alignment horizontal="center" vertical="top"/>
    </xf>
    <xf numFmtId="166" fontId="3" fillId="7" borderId="28" xfId="0" applyNumberFormat="1" applyFont="1" applyFill="1" applyBorder="1" applyAlignment="1">
      <alignment horizontal="center" vertical="top"/>
    </xf>
    <xf numFmtId="49" fontId="5" fillId="7" borderId="6" xfId="0" applyNumberFormat="1" applyFont="1" applyFill="1" applyBorder="1" applyAlignment="1">
      <alignment horizontal="center" vertical="top"/>
    </xf>
    <xf numFmtId="0" fontId="3" fillId="7" borderId="6" xfId="0" applyFont="1" applyFill="1" applyBorder="1" applyAlignment="1">
      <alignment horizontal="center" vertical="top" wrapText="1"/>
    </xf>
    <xf numFmtId="0" fontId="3" fillId="8" borderId="24" xfId="0" applyFont="1" applyFill="1" applyBorder="1" applyAlignment="1">
      <alignment horizontal="center" vertical="top"/>
    </xf>
    <xf numFmtId="0" fontId="3" fillId="8" borderId="104" xfId="0" applyFont="1" applyFill="1" applyBorder="1" applyAlignment="1">
      <alignment horizontal="center" vertical="top"/>
    </xf>
    <xf numFmtId="0" fontId="3" fillId="8" borderId="23" xfId="0" applyFont="1" applyFill="1" applyBorder="1" applyAlignment="1">
      <alignment horizontal="center" vertical="top"/>
    </xf>
    <xf numFmtId="3" fontId="3" fillId="0" borderId="19" xfId="0" applyNumberFormat="1" applyFont="1" applyBorder="1" applyAlignment="1">
      <alignment vertical="top"/>
    </xf>
    <xf numFmtId="3" fontId="5" fillId="10" borderId="67" xfId="0" applyNumberFormat="1" applyFont="1" applyFill="1" applyBorder="1" applyAlignment="1">
      <alignment horizontal="right" vertical="top"/>
    </xf>
    <xf numFmtId="3" fontId="5" fillId="10" borderId="2" xfId="0" applyNumberFormat="1" applyFont="1" applyFill="1" applyBorder="1" applyAlignment="1">
      <alignment horizontal="right" vertical="top"/>
    </xf>
    <xf numFmtId="3" fontId="3" fillId="7" borderId="24" xfId="0" applyNumberFormat="1" applyFont="1" applyFill="1" applyBorder="1" applyAlignment="1">
      <alignment vertical="top"/>
    </xf>
    <xf numFmtId="0" fontId="3" fillId="0" borderId="30" xfId="0" applyFont="1" applyFill="1" applyBorder="1" applyAlignment="1">
      <alignment vertical="top" wrapText="1"/>
    </xf>
    <xf numFmtId="3" fontId="3" fillId="0" borderId="36" xfId="0" applyNumberFormat="1" applyFont="1" applyFill="1" applyBorder="1" applyAlignment="1">
      <alignment horizontal="center" vertical="top"/>
    </xf>
    <xf numFmtId="0" fontId="3" fillId="0" borderId="28" xfId="0" applyNumberFormat="1" applyFont="1" applyBorder="1" applyAlignment="1">
      <alignment horizontal="center" vertical="top"/>
    </xf>
    <xf numFmtId="3" fontId="3" fillId="7" borderId="63" xfId="0" applyNumberFormat="1" applyFont="1" applyFill="1" applyBorder="1" applyAlignment="1">
      <alignment vertical="top"/>
    </xf>
    <xf numFmtId="3" fontId="3" fillId="0" borderId="8" xfId="0" applyNumberFormat="1" applyFont="1" applyBorder="1" applyAlignment="1">
      <alignment vertical="top"/>
    </xf>
    <xf numFmtId="3" fontId="3" fillId="7" borderId="116" xfId="0" applyNumberFormat="1" applyFont="1" applyFill="1" applyBorder="1" applyAlignment="1">
      <alignment horizontal="right" vertical="top"/>
    </xf>
    <xf numFmtId="0" fontId="3" fillId="8" borderId="10" xfId="0" applyFont="1" applyFill="1" applyBorder="1" applyAlignment="1">
      <alignment horizontal="center" vertical="top"/>
    </xf>
    <xf numFmtId="0" fontId="3" fillId="8" borderId="6" xfId="0" applyFont="1" applyFill="1" applyBorder="1" applyAlignment="1">
      <alignment horizontal="center" vertical="top"/>
    </xf>
    <xf numFmtId="0" fontId="3" fillId="7" borderId="6" xfId="0"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41" xfId="0" applyNumberFormat="1" applyFont="1" applyBorder="1" applyAlignment="1">
      <alignment horizontal="center" vertical="top" wrapText="1"/>
    </xf>
    <xf numFmtId="0" fontId="0" fillId="0" borderId="6" xfId="0" applyBorder="1" applyAlignment="1">
      <alignment horizontal="center"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3" fontId="3" fillId="0" borderId="26"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7" borderId="0" xfId="0" applyNumberFormat="1" applyFont="1" applyFill="1" applyAlignment="1">
      <alignment vertical="top"/>
    </xf>
    <xf numFmtId="49" fontId="5" fillId="0" borderId="21" xfId="0" applyNumberFormat="1" applyFont="1" applyBorder="1" applyAlignment="1">
      <alignment horizontal="center" vertical="top"/>
    </xf>
    <xf numFmtId="49" fontId="5" fillId="0" borderId="28" xfId="0" applyNumberFormat="1" applyFont="1" applyBorder="1" applyAlignment="1">
      <alignment horizontal="center" vertical="top"/>
    </xf>
    <xf numFmtId="49" fontId="3" fillId="0" borderId="6" xfId="0" applyNumberFormat="1" applyFont="1" applyBorder="1" applyAlignment="1">
      <alignment horizontal="center" vertical="top" wrapText="1"/>
    </xf>
    <xf numFmtId="0" fontId="3" fillId="3" borderId="7"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30" xfId="0" applyFont="1" applyFill="1" applyBorder="1" applyAlignment="1">
      <alignment horizontal="left" vertical="top" wrapText="1"/>
    </xf>
    <xf numFmtId="0" fontId="0" fillId="0" borderId="29" xfId="0" applyBorder="1" applyAlignment="1">
      <alignment horizontal="center" vertical="center" wrapText="1"/>
    </xf>
    <xf numFmtId="0" fontId="3" fillId="3" borderId="18" xfId="0" applyFont="1" applyFill="1" applyBorder="1" applyAlignment="1">
      <alignment horizontal="left" vertical="top" wrapText="1"/>
    </xf>
    <xf numFmtId="0" fontId="3" fillId="2" borderId="57" xfId="0" applyFont="1" applyFill="1" applyBorder="1" applyAlignment="1">
      <alignment horizontal="center" vertical="top" wrapText="1"/>
    </xf>
    <xf numFmtId="49" fontId="3" fillId="0" borderId="48"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49" fontId="3" fillId="0" borderId="8" xfId="0" applyNumberFormat="1" applyFont="1" applyFill="1" applyBorder="1" applyAlignment="1">
      <alignment horizontal="center" vertical="top" wrapText="1"/>
    </xf>
    <xf numFmtId="49" fontId="3" fillId="0" borderId="20"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29" xfId="0" applyNumberFormat="1" applyFont="1" applyBorder="1" applyAlignment="1">
      <alignment horizontal="center" vertical="top"/>
    </xf>
    <xf numFmtId="49" fontId="5" fillId="0" borderId="18" xfId="0" applyNumberFormat="1" applyFont="1" applyBorder="1" applyAlignment="1">
      <alignment horizontal="center" vertical="top"/>
    </xf>
    <xf numFmtId="49" fontId="3" fillId="0" borderId="26" xfId="0" applyNumberFormat="1" applyFont="1" applyBorder="1" applyAlignment="1">
      <alignment horizontal="center" vertical="top"/>
    </xf>
    <xf numFmtId="49" fontId="3" fillId="0" borderId="45" xfId="0" applyNumberFormat="1" applyFont="1" applyBorder="1" applyAlignment="1">
      <alignment horizontal="center" vertical="top" wrapText="1"/>
    </xf>
    <xf numFmtId="0" fontId="5" fillId="3" borderId="18" xfId="0" applyFont="1" applyFill="1" applyBorder="1" applyAlignment="1">
      <alignment vertical="top" wrapText="1"/>
    </xf>
    <xf numFmtId="49" fontId="5" fillId="9" borderId="7" xfId="0" applyNumberFormat="1" applyFont="1" applyFill="1" applyBorder="1" applyAlignment="1">
      <alignment horizontal="center" vertical="top"/>
    </xf>
    <xf numFmtId="49" fontId="3" fillId="0" borderId="50" xfId="0" applyNumberFormat="1" applyFont="1" applyBorder="1" applyAlignment="1">
      <alignment horizontal="center" vertical="top" wrapText="1"/>
    </xf>
    <xf numFmtId="0" fontId="3" fillId="3" borderId="21" xfId="0" applyFont="1" applyFill="1" applyBorder="1" applyAlignment="1">
      <alignment vertical="top" wrapText="1"/>
    </xf>
    <xf numFmtId="0" fontId="3" fillId="3" borderId="18" xfId="0" applyFont="1" applyFill="1" applyBorder="1" applyAlignment="1">
      <alignment vertical="top" wrapText="1"/>
    </xf>
    <xf numFmtId="49" fontId="5" fillId="10" borderId="11" xfId="0" applyNumberFormat="1" applyFont="1" applyFill="1" applyBorder="1" applyAlignment="1">
      <alignment horizontal="center" vertical="top"/>
    </xf>
    <xf numFmtId="0" fontId="5" fillId="0" borderId="51" xfId="0" applyFont="1" applyFill="1" applyBorder="1" applyAlignment="1">
      <alignment horizontal="center" vertical="top" wrapText="1"/>
    </xf>
    <xf numFmtId="0" fontId="5" fillId="0" borderId="35" xfId="0" applyFont="1" applyFill="1" applyBorder="1" applyAlignment="1">
      <alignment horizontal="center" vertical="top" wrapText="1"/>
    </xf>
    <xf numFmtId="49" fontId="5" fillId="2" borderId="11" xfId="0" applyNumberFormat="1" applyFont="1" applyFill="1" applyBorder="1" applyAlignment="1">
      <alignment horizontal="center" vertical="top"/>
    </xf>
    <xf numFmtId="49" fontId="5" fillId="0" borderId="20" xfId="0" applyNumberFormat="1" applyFont="1" applyBorder="1" applyAlignment="1">
      <alignment horizontal="center" vertical="top"/>
    </xf>
    <xf numFmtId="49" fontId="5" fillId="0" borderId="11" xfId="0" applyNumberFormat="1" applyFont="1" applyBorder="1" applyAlignment="1">
      <alignment horizontal="center" vertical="top"/>
    </xf>
    <xf numFmtId="0" fontId="3" fillId="3" borderId="21" xfId="0" applyFont="1" applyFill="1" applyBorder="1" applyAlignment="1">
      <alignment horizontal="left" vertical="top" wrapText="1"/>
    </xf>
    <xf numFmtId="0" fontId="5" fillId="0" borderId="68" xfId="0" applyFont="1" applyFill="1" applyBorder="1" applyAlignment="1">
      <alignment horizontal="center" vertical="top" wrapText="1"/>
    </xf>
    <xf numFmtId="49" fontId="5" fillId="0" borderId="29" xfId="0" applyNumberFormat="1" applyFont="1" applyBorder="1" applyAlignment="1">
      <alignment horizontal="center" vertical="top"/>
    </xf>
    <xf numFmtId="49" fontId="5" fillId="9" borderId="5" xfId="0" applyNumberFormat="1" applyFont="1" applyFill="1" applyBorder="1" applyAlignment="1">
      <alignment horizontal="center" vertical="top"/>
    </xf>
    <xf numFmtId="49" fontId="5" fillId="9"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0" borderId="26" xfId="0" applyNumberFormat="1" applyFont="1" applyBorder="1" applyAlignment="1">
      <alignment horizontal="center" vertical="top"/>
    </xf>
    <xf numFmtId="49" fontId="5" fillId="10" borderId="26" xfId="0" applyNumberFormat="1" applyFont="1" applyFill="1" applyBorder="1" applyAlignment="1">
      <alignment horizontal="center" vertical="top"/>
    </xf>
    <xf numFmtId="49" fontId="5" fillId="10" borderId="58"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3" borderId="50" xfId="0" applyNumberFormat="1" applyFont="1" applyFill="1" applyBorder="1" applyAlignment="1">
      <alignment horizontal="center" vertical="top"/>
    </xf>
    <xf numFmtId="49" fontId="5" fillId="0" borderId="27" xfId="0" applyNumberFormat="1" applyFont="1" applyBorder="1" applyAlignment="1">
      <alignment horizontal="center" vertical="top"/>
    </xf>
    <xf numFmtId="0" fontId="3" fillId="7" borderId="38" xfId="0" applyFont="1" applyFill="1" applyBorder="1" applyAlignment="1">
      <alignment horizontal="left" vertical="top" wrapText="1"/>
    </xf>
    <xf numFmtId="0" fontId="3" fillId="7" borderId="30" xfId="0" applyFont="1" applyFill="1" applyBorder="1" applyAlignment="1">
      <alignment horizontal="left" vertical="top" wrapText="1"/>
    </xf>
    <xf numFmtId="3" fontId="3" fillId="7" borderId="71" xfId="0" applyNumberFormat="1" applyFont="1" applyFill="1" applyBorder="1" applyAlignment="1">
      <alignment horizontal="center" vertical="top" wrapText="1"/>
    </xf>
    <xf numFmtId="3" fontId="3" fillId="0" borderId="71" xfId="0" applyNumberFormat="1" applyFont="1" applyBorder="1" applyAlignment="1">
      <alignment horizontal="center" vertical="top" wrapText="1"/>
    </xf>
    <xf numFmtId="0" fontId="3" fillId="0" borderId="35" xfId="0" applyFont="1" applyFill="1" applyBorder="1" applyAlignment="1">
      <alignment horizontal="center" vertical="center" textRotation="90" wrapText="1"/>
    </xf>
    <xf numFmtId="3" fontId="5" fillId="8" borderId="71" xfId="0" applyNumberFormat="1" applyFont="1" applyFill="1" applyBorder="1" applyAlignment="1">
      <alignment horizontal="center" vertical="top" wrapText="1"/>
    </xf>
    <xf numFmtId="3" fontId="5" fillId="5" borderId="72" xfId="0" applyNumberFormat="1" applyFont="1" applyFill="1" applyBorder="1" applyAlignment="1">
      <alignment horizontal="center" vertical="top" wrapText="1"/>
    </xf>
    <xf numFmtId="0" fontId="3" fillId="3" borderId="28" xfId="0" applyFont="1" applyFill="1" applyBorder="1" applyAlignment="1">
      <alignment vertical="top" wrapText="1"/>
    </xf>
    <xf numFmtId="0" fontId="3" fillId="0" borderId="68" xfId="0" applyFont="1" applyFill="1" applyBorder="1" applyAlignment="1">
      <alignment horizontal="center" vertical="center" textRotation="90" wrapText="1"/>
    </xf>
    <xf numFmtId="3" fontId="3" fillId="8" borderId="71" xfId="0" applyNumberFormat="1" applyFont="1" applyFill="1" applyBorder="1" applyAlignment="1">
      <alignment horizontal="center" vertical="top" wrapText="1"/>
    </xf>
    <xf numFmtId="0" fontId="3" fillId="7" borderId="68" xfId="0" applyFont="1" applyFill="1" applyBorder="1" applyAlignment="1">
      <alignment horizontal="left" vertical="top" wrapText="1"/>
    </xf>
    <xf numFmtId="3" fontId="5" fillId="5" borderId="71" xfId="0" applyNumberFormat="1" applyFont="1" applyFill="1" applyBorder="1" applyAlignment="1">
      <alignment horizontal="center" vertical="top" wrapText="1"/>
    </xf>
    <xf numFmtId="3" fontId="5" fillId="4" borderId="76" xfId="0" applyNumberFormat="1" applyFont="1" applyFill="1" applyBorder="1" applyAlignment="1">
      <alignment horizontal="center" vertical="top" wrapText="1"/>
    </xf>
    <xf numFmtId="49" fontId="3" fillId="0" borderId="35" xfId="0" applyNumberFormat="1" applyFont="1" applyBorder="1" applyAlignment="1">
      <alignment horizontal="center" vertical="top" wrapText="1"/>
    </xf>
    <xf numFmtId="49" fontId="5" fillId="10" borderId="50" xfId="0" applyNumberFormat="1" applyFont="1" applyFill="1" applyBorder="1" applyAlignment="1">
      <alignment horizontal="center" vertical="top"/>
    </xf>
    <xf numFmtId="49" fontId="5" fillId="0" borderId="45" xfId="0" applyNumberFormat="1" applyFont="1" applyBorder="1" applyAlignment="1">
      <alignment horizontal="center" vertical="top"/>
    </xf>
    <xf numFmtId="49" fontId="3" fillId="0" borderId="43"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49" fontId="3" fillId="0" borderId="6" xfId="0" applyNumberFormat="1" applyFont="1" applyFill="1" applyBorder="1" applyAlignment="1">
      <alignment horizontal="center" vertical="top" wrapText="1"/>
    </xf>
    <xf numFmtId="49" fontId="3" fillId="0" borderId="1" xfId="0" applyNumberFormat="1" applyFont="1" applyBorder="1" applyAlignment="1">
      <alignment horizontal="center" vertical="top" wrapText="1"/>
    </xf>
    <xf numFmtId="49" fontId="5" fillId="0" borderId="17" xfId="0" applyNumberFormat="1" applyFont="1" applyBorder="1" applyAlignment="1">
      <alignment horizontal="center" vertical="top"/>
    </xf>
    <xf numFmtId="0" fontId="3" fillId="0" borderId="7" xfId="0" applyFont="1" applyFill="1" applyBorder="1" applyAlignment="1">
      <alignment vertical="top" wrapText="1"/>
    </xf>
    <xf numFmtId="0" fontId="3" fillId="7" borderId="21" xfId="0" applyFont="1" applyFill="1" applyBorder="1" applyAlignment="1">
      <alignment horizontal="left" vertical="top" wrapText="1"/>
    </xf>
    <xf numFmtId="0" fontId="3" fillId="7" borderId="18" xfId="0" applyFont="1" applyFill="1" applyBorder="1" applyAlignment="1">
      <alignment horizontal="left" vertical="top" wrapText="1"/>
    </xf>
    <xf numFmtId="0" fontId="3" fillId="7" borderId="48" xfId="0" applyFont="1" applyFill="1" applyBorder="1" applyAlignment="1">
      <alignment horizontal="left" vertical="top" wrapText="1"/>
    </xf>
    <xf numFmtId="0" fontId="5" fillId="3" borderId="38" xfId="0" applyFont="1" applyFill="1" applyBorder="1" applyAlignment="1">
      <alignment horizontal="center" vertical="top" wrapText="1"/>
    </xf>
    <xf numFmtId="49" fontId="5" fillId="9" borderId="35" xfId="0" applyNumberFormat="1" applyFont="1" applyFill="1" applyBorder="1" applyAlignment="1">
      <alignment horizontal="center" vertical="top"/>
    </xf>
    <xf numFmtId="0" fontId="3" fillId="0" borderId="30" xfId="0" applyFont="1" applyFill="1" applyBorder="1" applyAlignment="1">
      <alignment horizontal="left" vertical="top" wrapText="1"/>
    </xf>
    <xf numFmtId="49" fontId="5" fillId="3" borderId="11" xfId="0" applyNumberFormat="1" applyFont="1" applyFill="1" applyBorder="1" applyAlignment="1">
      <alignment horizontal="center" vertical="top"/>
    </xf>
    <xf numFmtId="0" fontId="5" fillId="0" borderId="38" xfId="0" applyFont="1" applyFill="1" applyBorder="1" applyAlignment="1">
      <alignment horizontal="center" vertical="top" wrapText="1"/>
    </xf>
    <xf numFmtId="0" fontId="5" fillId="0" borderId="30" xfId="0" applyFont="1" applyFill="1" applyBorder="1" applyAlignment="1">
      <alignment horizontal="center" vertical="top" wrapText="1"/>
    </xf>
    <xf numFmtId="165" fontId="5" fillId="0" borderId="38" xfId="0" applyNumberFormat="1" applyFont="1" applyFill="1" applyBorder="1" applyAlignment="1">
      <alignment horizontal="center" vertical="top" wrapText="1"/>
    </xf>
    <xf numFmtId="0" fontId="3" fillId="0" borderId="33" xfId="0" applyFont="1" applyBorder="1" applyAlignment="1">
      <alignment horizontal="center" vertical="top"/>
    </xf>
    <xf numFmtId="0" fontId="5" fillId="3" borderId="7" xfId="0" applyFont="1" applyFill="1" applyBorder="1" applyAlignment="1">
      <alignment horizontal="center" vertical="top" wrapText="1"/>
    </xf>
    <xf numFmtId="0" fontId="3" fillId="7" borderId="28" xfId="0" applyFont="1" applyFill="1" applyBorder="1" applyAlignment="1">
      <alignment horizontal="left" vertical="top" wrapText="1"/>
    </xf>
    <xf numFmtId="0" fontId="5" fillId="3" borderId="35" xfId="0" applyFont="1" applyFill="1" applyBorder="1" applyAlignment="1">
      <alignment horizontal="center" vertical="top" wrapText="1"/>
    </xf>
    <xf numFmtId="0" fontId="3" fillId="7" borderId="36" xfId="0" applyFont="1" applyFill="1" applyBorder="1" applyAlignment="1">
      <alignment horizontal="left" vertical="top" wrapText="1"/>
    </xf>
    <xf numFmtId="49" fontId="3" fillId="3" borderId="50" xfId="0" applyNumberFormat="1" applyFont="1" applyFill="1" applyBorder="1" applyAlignment="1">
      <alignment horizontal="center" vertical="top" wrapText="1"/>
    </xf>
    <xf numFmtId="0" fontId="22" fillId="0" borderId="7" xfId="0" applyFont="1" applyBorder="1" applyAlignment="1">
      <alignment horizontal="center" vertical="top" wrapText="1"/>
    </xf>
    <xf numFmtId="0" fontId="3" fillId="0" borderId="46" xfId="0" applyFont="1" applyFill="1" applyBorder="1" applyAlignment="1">
      <alignment horizontal="center" vertical="center" textRotation="90" wrapText="1"/>
    </xf>
    <xf numFmtId="165" fontId="3" fillId="0" borderId="7" xfId="0" applyNumberFormat="1" applyFont="1" applyFill="1" applyBorder="1" applyAlignment="1">
      <alignment horizontal="left" vertical="center" textRotation="90" wrapText="1"/>
    </xf>
    <xf numFmtId="0" fontId="3" fillId="8" borderId="46" xfId="0" applyFont="1" applyFill="1" applyBorder="1" applyAlignment="1">
      <alignment horizontal="center" vertical="top"/>
    </xf>
    <xf numFmtId="0" fontId="3" fillId="8" borderId="71" xfId="0" applyFont="1" applyFill="1" applyBorder="1" applyAlignment="1">
      <alignment horizontal="center" vertical="top"/>
    </xf>
    <xf numFmtId="0" fontId="3" fillId="8" borderId="68" xfId="0" applyFont="1" applyFill="1" applyBorder="1" applyAlignment="1">
      <alignment horizontal="center" vertical="top"/>
    </xf>
    <xf numFmtId="49" fontId="3" fillId="0" borderId="55" xfId="0" applyNumberFormat="1" applyFont="1" applyBorder="1" applyAlignment="1">
      <alignment horizontal="center" vertical="top" wrapText="1"/>
    </xf>
    <xf numFmtId="49" fontId="5" fillId="10" borderId="11" xfId="0" applyNumberFormat="1" applyFont="1" applyFill="1" applyBorder="1" applyAlignment="1">
      <alignment vertical="top"/>
    </xf>
    <xf numFmtId="0" fontId="3" fillId="7" borderId="16" xfId="0" applyFont="1" applyFill="1" applyBorder="1" applyAlignment="1">
      <alignment vertical="top" wrapText="1"/>
    </xf>
    <xf numFmtId="3" fontId="3" fillId="7" borderId="12" xfId="0" applyNumberFormat="1" applyFont="1" applyFill="1" applyBorder="1" applyAlignment="1">
      <alignment horizontal="right" vertical="top"/>
    </xf>
    <xf numFmtId="3" fontId="3" fillId="7" borderId="13" xfId="0" applyNumberFormat="1" applyFont="1" applyFill="1" applyBorder="1" applyAlignment="1">
      <alignment horizontal="right" vertical="top"/>
    </xf>
    <xf numFmtId="3" fontId="3" fillId="7" borderId="15" xfId="0" applyNumberFormat="1" applyFont="1" applyFill="1" applyBorder="1" applyAlignment="1">
      <alignment horizontal="right" vertical="top"/>
    </xf>
    <xf numFmtId="3" fontId="3" fillId="7" borderId="73" xfId="0" applyNumberFormat="1" applyFont="1" applyFill="1" applyBorder="1" applyAlignment="1">
      <alignment horizontal="right" vertical="top"/>
    </xf>
    <xf numFmtId="3" fontId="3" fillId="7" borderId="128" xfId="0" applyNumberFormat="1" applyFont="1" applyFill="1" applyBorder="1" applyAlignment="1">
      <alignment horizontal="right" vertical="top"/>
    </xf>
    <xf numFmtId="3" fontId="3" fillId="7" borderId="120" xfId="0" applyNumberFormat="1" applyFont="1" applyFill="1" applyBorder="1" applyAlignment="1">
      <alignment horizontal="center" vertical="top"/>
    </xf>
    <xf numFmtId="0" fontId="3" fillId="3" borderId="111" xfId="0" applyFont="1" applyFill="1" applyBorder="1" applyAlignment="1">
      <alignment horizontal="center" vertical="top"/>
    </xf>
    <xf numFmtId="3" fontId="3" fillId="3" borderId="108" xfId="0" applyNumberFormat="1" applyFont="1" applyFill="1" applyBorder="1" applyAlignment="1">
      <alignment horizontal="right" vertical="top"/>
    </xf>
    <xf numFmtId="3" fontId="3" fillId="7" borderId="126" xfId="0" applyNumberFormat="1" applyFont="1" applyFill="1" applyBorder="1" applyAlignment="1">
      <alignment horizontal="right" vertical="top"/>
    </xf>
    <xf numFmtId="0" fontId="18" fillId="0" borderId="30" xfId="0" applyFont="1" applyFill="1" applyBorder="1" applyAlignment="1">
      <alignment horizontal="left" vertical="top" wrapText="1"/>
    </xf>
    <xf numFmtId="0" fontId="9" fillId="0" borderId="1" xfId="0" applyFont="1" applyFill="1" applyBorder="1" applyAlignment="1">
      <alignment horizontal="center" vertical="top" wrapText="1"/>
    </xf>
    <xf numFmtId="49" fontId="3" fillId="7" borderId="24" xfId="0" applyNumberFormat="1" applyFont="1" applyFill="1" applyBorder="1" applyAlignment="1">
      <alignment horizontal="center" vertical="top" wrapText="1"/>
    </xf>
    <xf numFmtId="0" fontId="5" fillId="0" borderId="71" xfId="0" applyFont="1" applyFill="1" applyBorder="1" applyAlignment="1">
      <alignment horizontal="center" vertical="top" wrapText="1"/>
    </xf>
    <xf numFmtId="49" fontId="3" fillId="0" borderId="20"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49" fontId="5" fillId="0" borderId="55" xfId="0" applyNumberFormat="1" applyFont="1" applyBorder="1" applyAlignment="1">
      <alignment horizontal="center" vertical="top"/>
    </xf>
    <xf numFmtId="3" fontId="3" fillId="7" borderId="44" xfId="0" applyNumberFormat="1" applyFont="1" applyFill="1" applyBorder="1" applyAlignment="1">
      <alignment horizontal="right" vertical="top"/>
    </xf>
    <xf numFmtId="49" fontId="3" fillId="7" borderId="6" xfId="0" applyNumberFormat="1" applyFont="1" applyFill="1" applyBorder="1" applyAlignment="1">
      <alignment horizontal="center" vertical="top" wrapText="1"/>
    </xf>
    <xf numFmtId="49" fontId="5" fillId="10" borderId="0" xfId="0" applyNumberFormat="1" applyFont="1" applyFill="1" applyBorder="1" applyAlignment="1">
      <alignment horizontal="center" vertical="top"/>
    </xf>
    <xf numFmtId="0" fontId="3" fillId="7" borderId="36" xfId="0" applyFont="1" applyFill="1" applyBorder="1" applyAlignment="1">
      <alignment vertical="top" wrapText="1"/>
    </xf>
    <xf numFmtId="0" fontId="0" fillId="7" borderId="6" xfId="0" applyFill="1" applyBorder="1" applyAlignment="1">
      <alignment horizontal="center" vertical="top" wrapText="1"/>
    </xf>
    <xf numFmtId="49" fontId="3" fillId="3" borderId="11" xfId="0" applyNumberFormat="1" applyFont="1" applyFill="1" applyBorder="1" applyAlignment="1">
      <alignment horizontal="center" vertical="top"/>
    </xf>
    <xf numFmtId="49" fontId="3" fillId="3" borderId="88" xfId="0" applyNumberFormat="1" applyFont="1" applyFill="1" applyBorder="1" applyAlignment="1">
      <alignment horizontal="center" vertical="top"/>
    </xf>
    <xf numFmtId="0" fontId="3" fillId="7" borderId="8" xfId="0" applyFont="1" applyFill="1" applyBorder="1" applyAlignment="1">
      <alignment horizontal="center" vertical="top"/>
    </xf>
    <xf numFmtId="3" fontId="3" fillId="7" borderId="108" xfId="0" applyNumberFormat="1" applyFont="1" applyFill="1" applyBorder="1" applyAlignment="1">
      <alignment horizontal="center" vertical="center" wrapText="1"/>
    </xf>
    <xf numFmtId="3" fontId="3" fillId="7" borderId="19" xfId="0" applyNumberFormat="1" applyFont="1" applyFill="1" applyBorder="1" applyAlignment="1">
      <alignment horizontal="center" vertical="center" wrapText="1"/>
    </xf>
    <xf numFmtId="3" fontId="3" fillId="7" borderId="47" xfId="0" applyNumberFormat="1" applyFont="1" applyFill="1" applyBorder="1" applyAlignment="1">
      <alignment horizontal="center" wrapText="1"/>
    </xf>
    <xf numFmtId="0" fontId="3" fillId="7" borderId="87" xfId="0" applyFont="1" applyFill="1" applyBorder="1" applyAlignment="1">
      <alignment horizontal="left" vertical="top" wrapText="1"/>
    </xf>
    <xf numFmtId="0" fontId="3" fillId="0" borderId="30" xfId="0" applyFont="1" applyBorder="1" applyAlignment="1">
      <alignment vertical="top"/>
    </xf>
    <xf numFmtId="3" fontId="3" fillId="7" borderId="89" xfId="0" applyNumberFormat="1" applyFont="1" applyFill="1" applyBorder="1" applyAlignment="1">
      <alignment horizontal="center" vertical="top"/>
    </xf>
    <xf numFmtId="0" fontId="3" fillId="0" borderId="99" xfId="0" applyFont="1" applyFill="1" applyBorder="1" applyAlignment="1">
      <alignment vertical="top" wrapText="1"/>
    </xf>
    <xf numFmtId="3" fontId="3" fillId="0" borderId="100" xfId="0" applyNumberFormat="1" applyFont="1" applyFill="1" applyBorder="1" applyAlignment="1">
      <alignment horizontal="center" vertical="center"/>
    </xf>
    <xf numFmtId="3" fontId="3" fillId="0" borderId="113" xfId="0" applyNumberFormat="1" applyFont="1" applyFill="1" applyBorder="1" applyAlignment="1">
      <alignment horizontal="center" vertical="center"/>
    </xf>
    <xf numFmtId="0" fontId="3" fillId="7" borderId="45" xfId="0" applyFont="1" applyFill="1" applyBorder="1" applyAlignment="1">
      <alignment horizontal="center" vertical="top"/>
    </xf>
    <xf numFmtId="49" fontId="3" fillId="0" borderId="88" xfId="0" applyNumberFormat="1" applyFont="1" applyFill="1" applyBorder="1" applyAlignment="1">
      <alignment horizontal="center" vertical="top"/>
    </xf>
    <xf numFmtId="49" fontId="3" fillId="0" borderId="89" xfId="0" applyNumberFormat="1" applyFont="1" applyFill="1" applyBorder="1" applyAlignment="1">
      <alignment horizontal="center" vertical="top"/>
    </xf>
    <xf numFmtId="0" fontId="3" fillId="7" borderId="46" xfId="0" applyFont="1" applyFill="1" applyBorder="1" applyAlignment="1">
      <alignment horizontal="center" vertical="center" textRotation="90" wrapText="1"/>
    </xf>
    <xf numFmtId="166" fontId="3" fillId="7" borderId="55" xfId="0" applyNumberFormat="1" applyFont="1" applyFill="1" applyBorder="1" applyAlignment="1">
      <alignment horizontal="right" vertical="top"/>
    </xf>
    <xf numFmtId="3" fontId="3" fillId="0" borderId="0" xfId="0" applyNumberFormat="1" applyFont="1" applyAlignment="1">
      <alignment vertical="top"/>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3" fontId="3" fillId="7" borderId="29" xfId="0" applyNumberFormat="1" applyFont="1" applyFill="1" applyBorder="1" applyAlignment="1">
      <alignment horizontal="center" vertical="top" wrapText="1"/>
    </xf>
    <xf numFmtId="0" fontId="5" fillId="7" borderId="38" xfId="0" applyFont="1" applyFill="1" applyBorder="1" applyAlignment="1">
      <alignment horizontal="center" vertical="center"/>
    </xf>
    <xf numFmtId="0" fontId="3" fillId="7" borderId="30" xfId="0" applyFont="1" applyFill="1" applyBorder="1" applyAlignment="1">
      <alignment horizontal="center" vertical="center" textRotation="90" wrapText="1"/>
    </xf>
    <xf numFmtId="0" fontId="3" fillId="7" borderId="39" xfId="0" applyFont="1" applyFill="1" applyBorder="1" applyAlignment="1">
      <alignment horizontal="left" vertical="top" wrapText="1"/>
    </xf>
    <xf numFmtId="49" fontId="5" fillId="7" borderId="45" xfId="0" applyNumberFormat="1" applyFont="1" applyFill="1" applyBorder="1" applyAlignment="1">
      <alignment horizontal="center" vertical="top"/>
    </xf>
    <xf numFmtId="0" fontId="15" fillId="7" borderId="46" xfId="0" applyFont="1" applyFill="1" applyBorder="1" applyAlignment="1">
      <alignment horizontal="center" vertical="center" wrapText="1"/>
    </xf>
    <xf numFmtId="49" fontId="5" fillId="7" borderId="36" xfId="0" applyNumberFormat="1" applyFont="1" applyFill="1" applyBorder="1" applyAlignment="1">
      <alignment horizontal="center" vertical="top"/>
    </xf>
    <xf numFmtId="3" fontId="3" fillId="7" borderId="11" xfId="0" applyNumberFormat="1" applyFont="1" applyFill="1" applyBorder="1" applyAlignment="1">
      <alignment horizontal="center" vertical="top" wrapText="1"/>
    </xf>
    <xf numFmtId="0" fontId="5" fillId="7" borderId="7" xfId="0" applyFont="1" applyFill="1" applyBorder="1" applyAlignment="1">
      <alignment horizontal="center" vertical="center"/>
    </xf>
    <xf numFmtId="49" fontId="5" fillId="3" borderId="27" xfId="0" applyNumberFormat="1" applyFont="1" applyFill="1" applyBorder="1" applyAlignment="1">
      <alignment horizontal="center" vertical="top"/>
    </xf>
    <xf numFmtId="49" fontId="5" fillId="7" borderId="52" xfId="0" applyNumberFormat="1" applyFont="1" applyFill="1" applyBorder="1" applyAlignment="1">
      <alignment horizontal="center" vertical="top"/>
    </xf>
    <xf numFmtId="0" fontId="2" fillId="7" borderId="9" xfId="0" applyFont="1" applyFill="1" applyBorder="1" applyAlignment="1">
      <alignment horizontal="center" vertical="center" textRotation="90" wrapText="1"/>
    </xf>
    <xf numFmtId="0" fontId="3" fillId="7" borderId="51" xfId="0" applyFont="1" applyFill="1" applyBorder="1" applyAlignment="1">
      <alignment horizontal="center" vertical="top"/>
    </xf>
    <xf numFmtId="0" fontId="3" fillId="7" borderId="68" xfId="0" applyFont="1" applyFill="1" applyBorder="1" applyAlignment="1">
      <alignment horizontal="center" vertical="top"/>
    </xf>
    <xf numFmtId="0" fontId="5" fillId="7" borderId="9" xfId="0" applyFont="1" applyFill="1" applyBorder="1" applyAlignment="1">
      <alignment horizontal="center" vertical="top" wrapText="1"/>
    </xf>
    <xf numFmtId="3" fontId="3" fillId="7" borderId="18" xfId="0" applyNumberFormat="1" applyFont="1" applyFill="1" applyBorder="1" applyAlignment="1">
      <alignment horizontal="center" vertical="top" wrapText="1"/>
    </xf>
    <xf numFmtId="0" fontId="3" fillId="7" borderId="48" xfId="0" applyNumberFormat="1" applyFont="1" applyFill="1" applyBorder="1" applyAlignment="1">
      <alignment horizontal="center" vertical="top"/>
    </xf>
    <xf numFmtId="0" fontId="3" fillId="7" borderId="20" xfId="0" applyNumberFormat="1" applyFont="1" applyFill="1" applyBorder="1" applyAlignment="1">
      <alignment horizontal="center" vertical="top"/>
    </xf>
    <xf numFmtId="0" fontId="3" fillId="7" borderId="21" xfId="0" applyNumberFormat="1" applyFont="1" applyFill="1" applyBorder="1" applyAlignment="1">
      <alignment horizontal="center" vertical="top"/>
    </xf>
    <xf numFmtId="0" fontId="3" fillId="7" borderId="36" xfId="0" applyNumberFormat="1" applyFont="1" applyFill="1" applyBorder="1" applyAlignment="1">
      <alignment horizontal="center" vertical="top"/>
    </xf>
    <xf numFmtId="0" fontId="3" fillId="7" borderId="28" xfId="0" applyNumberFormat="1" applyFont="1" applyFill="1" applyBorder="1" applyAlignment="1">
      <alignment horizontal="center" vertical="top"/>
    </xf>
    <xf numFmtId="166" fontId="9" fillId="7" borderId="94" xfId="0" applyNumberFormat="1" applyFont="1" applyFill="1" applyBorder="1" applyAlignment="1">
      <alignment horizontal="center" vertical="center" wrapText="1"/>
    </xf>
    <xf numFmtId="49" fontId="3" fillId="7" borderId="119" xfId="0" applyNumberFormat="1" applyFont="1" applyFill="1" applyBorder="1" applyAlignment="1">
      <alignment horizontal="center" vertical="top"/>
    </xf>
    <xf numFmtId="49" fontId="3" fillId="7" borderId="122" xfId="0" applyNumberFormat="1" applyFont="1" applyFill="1" applyBorder="1" applyAlignment="1">
      <alignment horizontal="center" vertical="top"/>
    </xf>
    <xf numFmtId="3" fontId="3" fillId="7" borderId="20" xfId="0" applyNumberFormat="1" applyFont="1" applyFill="1" applyBorder="1" applyAlignment="1">
      <alignment horizontal="center" wrapText="1"/>
    </xf>
    <xf numFmtId="3" fontId="3" fillId="7" borderId="94" xfId="0" applyNumberFormat="1" applyFont="1" applyFill="1" applyBorder="1" applyAlignment="1">
      <alignment horizontal="left" vertical="top" wrapText="1"/>
    </xf>
    <xf numFmtId="3" fontId="3" fillId="7" borderId="95" xfId="0" applyNumberFormat="1" applyFont="1" applyFill="1" applyBorder="1" applyAlignment="1">
      <alignment horizontal="left" vertical="top" wrapText="1"/>
    </xf>
    <xf numFmtId="0" fontId="3" fillId="7" borderId="35" xfId="0" applyFont="1" applyFill="1" applyBorder="1" applyAlignment="1">
      <alignment horizontal="center" vertical="top"/>
    </xf>
    <xf numFmtId="3" fontId="9" fillId="0" borderId="94" xfId="0" applyNumberFormat="1" applyFont="1" applyFill="1" applyBorder="1" applyAlignment="1">
      <alignment horizontal="center" vertical="center"/>
    </xf>
    <xf numFmtId="0" fontId="3" fillId="7" borderId="18" xfId="0" applyNumberFormat="1" applyFont="1" applyFill="1" applyBorder="1" applyAlignment="1">
      <alignment horizontal="center" vertical="top"/>
    </xf>
    <xf numFmtId="0" fontId="3" fillId="7" borderId="49" xfId="0" applyFont="1" applyFill="1" applyBorder="1" applyAlignment="1">
      <alignment vertical="top" wrapText="1"/>
    </xf>
    <xf numFmtId="49" fontId="5" fillId="7" borderId="33" xfId="0" applyNumberFormat="1" applyFont="1" applyFill="1" applyBorder="1" applyAlignment="1">
      <alignment vertical="top"/>
    </xf>
    <xf numFmtId="0" fontId="9" fillId="7" borderId="31" xfId="0" applyFont="1" applyFill="1" applyBorder="1" applyAlignment="1">
      <alignment horizontal="center" vertical="top" wrapText="1"/>
    </xf>
    <xf numFmtId="3" fontId="3" fillId="7" borderId="36" xfId="0" applyNumberFormat="1" applyFont="1" applyFill="1" applyBorder="1" applyAlignment="1">
      <alignment horizontal="center" vertical="top"/>
    </xf>
    <xf numFmtId="0" fontId="3" fillId="7" borderId="82" xfId="0" applyFont="1" applyFill="1" applyBorder="1" applyAlignment="1">
      <alignment vertical="top" wrapText="1"/>
    </xf>
    <xf numFmtId="49" fontId="3" fillId="0" borderId="83" xfId="0" applyNumberFormat="1" applyFont="1" applyFill="1" applyBorder="1" applyAlignment="1">
      <alignment horizontal="center" vertical="top"/>
    </xf>
    <xf numFmtId="49" fontId="3" fillId="0" borderId="85"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3" fontId="3" fillId="7" borderId="100" xfId="0" applyNumberFormat="1" applyFont="1" applyFill="1" applyBorder="1" applyAlignment="1">
      <alignment horizontal="left" vertical="top" wrapText="1"/>
    </xf>
    <xf numFmtId="3" fontId="3" fillId="7" borderId="113" xfId="0" applyNumberFormat="1" applyFont="1" applyFill="1" applyBorder="1" applyAlignment="1">
      <alignment horizontal="left" vertical="top" wrapText="1"/>
    </xf>
    <xf numFmtId="3" fontId="3" fillId="7" borderId="94" xfId="0" applyNumberFormat="1" applyFont="1" applyFill="1" applyBorder="1" applyAlignment="1">
      <alignment horizontal="center" vertical="top" wrapText="1"/>
    </xf>
    <xf numFmtId="3" fontId="3" fillId="7" borderId="100" xfId="0" applyNumberFormat="1" applyFont="1" applyFill="1" applyBorder="1" applyAlignment="1">
      <alignment horizontal="center" vertical="top" wrapText="1"/>
    </xf>
    <xf numFmtId="166" fontId="3" fillId="7" borderId="48" xfId="0" applyNumberFormat="1" applyFont="1" applyFill="1" applyBorder="1" applyAlignment="1">
      <alignment horizontal="center" vertical="top"/>
    </xf>
    <xf numFmtId="166" fontId="3" fillId="7" borderId="20" xfId="0" applyNumberFormat="1" applyFont="1" applyFill="1" applyBorder="1" applyAlignment="1">
      <alignment horizontal="center" vertical="top"/>
    </xf>
    <xf numFmtId="166" fontId="3" fillId="7" borderId="21" xfId="0" applyNumberFormat="1" applyFont="1" applyFill="1" applyBorder="1" applyAlignment="1">
      <alignment horizontal="center" vertical="top"/>
    </xf>
    <xf numFmtId="0" fontId="3" fillId="0" borderId="45" xfId="0" applyFont="1" applyBorder="1" applyAlignment="1">
      <alignment horizontal="center" vertical="top"/>
    </xf>
    <xf numFmtId="0" fontId="3" fillId="7" borderId="11" xfId="0" applyNumberFormat="1" applyFont="1" applyFill="1" applyBorder="1" applyAlignment="1">
      <alignment horizontal="center" vertical="top"/>
    </xf>
    <xf numFmtId="0" fontId="3" fillId="7" borderId="0" xfId="0" applyNumberFormat="1" applyFont="1" applyFill="1" applyBorder="1" applyAlignment="1">
      <alignment horizontal="center" vertical="top"/>
    </xf>
    <xf numFmtId="166" fontId="3" fillId="7" borderId="6" xfId="0" applyNumberFormat="1" applyFont="1" applyFill="1" applyBorder="1" applyAlignment="1">
      <alignment horizontal="right" vertical="top"/>
    </xf>
    <xf numFmtId="166" fontId="3" fillId="7" borderId="6" xfId="0" applyNumberFormat="1" applyFont="1" applyFill="1" applyBorder="1" applyAlignment="1">
      <alignment horizontal="right" vertical="top" wrapText="1"/>
    </xf>
    <xf numFmtId="166" fontId="3" fillId="7" borderId="45" xfId="0" applyNumberFormat="1" applyFont="1" applyFill="1" applyBorder="1" applyAlignment="1">
      <alignment horizontal="right" vertical="top" wrapText="1"/>
    </xf>
    <xf numFmtId="166" fontId="3" fillId="3" borderId="6" xfId="0" applyNumberFormat="1" applyFont="1" applyFill="1" applyBorder="1" applyAlignment="1">
      <alignment horizontal="right" vertical="top" wrapText="1"/>
    </xf>
    <xf numFmtId="166" fontId="3" fillId="3" borderId="45" xfId="0" applyNumberFormat="1" applyFont="1" applyFill="1" applyBorder="1" applyAlignment="1">
      <alignment horizontal="right" vertical="top" wrapText="1"/>
    </xf>
    <xf numFmtId="166" fontId="3" fillId="3" borderId="104" xfId="0" applyNumberFormat="1" applyFont="1" applyFill="1" applyBorder="1" applyAlignment="1">
      <alignment horizontal="right" vertical="top" wrapText="1"/>
    </xf>
    <xf numFmtId="166" fontId="3" fillId="3" borderId="107" xfId="0" applyNumberFormat="1" applyFont="1" applyFill="1" applyBorder="1" applyAlignment="1">
      <alignment horizontal="right" vertical="top" wrapText="1"/>
    </xf>
    <xf numFmtId="166" fontId="3" fillId="0" borderId="0" xfId="0" applyNumberFormat="1" applyFont="1" applyBorder="1" applyAlignment="1">
      <alignment vertical="top"/>
    </xf>
    <xf numFmtId="166" fontId="3" fillId="7" borderId="24" xfId="0" applyNumberFormat="1" applyFont="1" applyFill="1" applyBorder="1" applyAlignment="1">
      <alignment horizontal="right" vertical="top"/>
    </xf>
    <xf numFmtId="166" fontId="3" fillId="3" borderId="24" xfId="0" applyNumberFormat="1" applyFont="1" applyFill="1" applyBorder="1" applyAlignment="1">
      <alignment horizontal="right" vertical="top" wrapText="1"/>
    </xf>
    <xf numFmtId="166" fontId="3" fillId="3" borderId="55" xfId="0" applyNumberFormat="1" applyFont="1" applyFill="1" applyBorder="1" applyAlignment="1">
      <alignment horizontal="right" vertical="top" wrapText="1"/>
    </xf>
    <xf numFmtId="166" fontId="3" fillId="7" borderId="8" xfId="0" applyNumberFormat="1" applyFont="1" applyFill="1" applyBorder="1" applyAlignment="1">
      <alignment horizontal="right" vertical="top"/>
    </xf>
    <xf numFmtId="166" fontId="3" fillId="7" borderId="8" xfId="0" applyNumberFormat="1" applyFont="1" applyFill="1" applyBorder="1" applyAlignment="1">
      <alignment horizontal="right" vertical="top" wrapText="1"/>
    </xf>
    <xf numFmtId="166" fontId="3" fillId="3" borderId="40" xfId="0" applyNumberFormat="1" applyFont="1" applyFill="1" applyBorder="1" applyAlignment="1">
      <alignment horizontal="right" vertical="top" wrapText="1"/>
    </xf>
    <xf numFmtId="166" fontId="3" fillId="0" borderId="24" xfId="0" applyNumberFormat="1" applyFont="1" applyBorder="1" applyAlignment="1">
      <alignment horizontal="right" vertical="top"/>
    </xf>
    <xf numFmtId="166" fontId="3" fillId="3" borderId="8" xfId="0" applyNumberFormat="1" applyFont="1" applyFill="1" applyBorder="1" applyAlignment="1">
      <alignment horizontal="right" vertical="top" wrapText="1"/>
    </xf>
    <xf numFmtId="166" fontId="3" fillId="0" borderId="24" xfId="0" applyNumberFormat="1" applyFont="1" applyFill="1" applyBorder="1" applyAlignment="1">
      <alignment horizontal="right" vertical="top"/>
    </xf>
    <xf numFmtId="166" fontId="3" fillId="3" borderId="55" xfId="0" applyNumberFormat="1" applyFont="1" applyFill="1" applyBorder="1" applyAlignment="1">
      <alignment horizontal="right" vertical="top"/>
    </xf>
    <xf numFmtId="166" fontId="3" fillId="7" borderId="24" xfId="0" applyNumberFormat="1" applyFont="1" applyFill="1" applyBorder="1" applyAlignment="1">
      <alignment horizontal="right" vertical="top" wrapText="1"/>
    </xf>
    <xf numFmtId="166" fontId="3" fillId="7" borderId="55" xfId="0" applyNumberFormat="1" applyFont="1" applyFill="1" applyBorder="1" applyAlignment="1">
      <alignment horizontal="right" vertical="top" wrapText="1"/>
    </xf>
    <xf numFmtId="166" fontId="3" fillId="7" borderId="40" xfId="0" applyNumberFormat="1" applyFont="1" applyFill="1" applyBorder="1" applyAlignment="1">
      <alignment horizontal="right" vertical="top"/>
    </xf>
    <xf numFmtId="166" fontId="3" fillId="0" borderId="6" xfId="0" applyNumberFormat="1" applyFont="1" applyBorder="1" applyAlignment="1">
      <alignment vertical="top"/>
    </xf>
    <xf numFmtId="166" fontId="3" fillId="0" borderId="45" xfId="0" applyNumberFormat="1" applyFont="1" applyBorder="1" applyAlignment="1">
      <alignment vertical="top"/>
    </xf>
    <xf numFmtId="0" fontId="3" fillId="3" borderId="41" xfId="0" applyFont="1" applyFill="1" applyBorder="1" applyAlignment="1">
      <alignment horizontal="center" vertical="top"/>
    </xf>
    <xf numFmtId="166" fontId="3" fillId="7" borderId="41" xfId="0" applyNumberFormat="1" applyFont="1" applyFill="1" applyBorder="1" applyAlignment="1">
      <alignment horizontal="right" vertical="top"/>
    </xf>
    <xf numFmtId="166" fontId="3" fillId="7" borderId="52" xfId="0" applyNumberFormat="1" applyFont="1" applyFill="1" applyBorder="1" applyAlignment="1">
      <alignment horizontal="right" vertical="top"/>
    </xf>
    <xf numFmtId="166" fontId="3" fillId="7" borderId="40" xfId="0" applyNumberFormat="1" applyFont="1" applyFill="1" applyBorder="1" applyAlignment="1">
      <alignment horizontal="right" vertical="top" wrapText="1"/>
    </xf>
    <xf numFmtId="166" fontId="3" fillId="0" borderId="6" xfId="0" applyNumberFormat="1" applyFont="1" applyFill="1" applyBorder="1" applyAlignment="1">
      <alignment horizontal="right" vertical="top"/>
    </xf>
    <xf numFmtId="166" fontId="3" fillId="7" borderId="45" xfId="0" applyNumberFormat="1" applyFont="1" applyFill="1" applyBorder="1" applyAlignment="1">
      <alignment horizontal="right" vertical="top"/>
    </xf>
    <xf numFmtId="0" fontId="7" fillId="3" borderId="46" xfId="0" applyFont="1" applyFill="1" applyBorder="1" applyAlignment="1">
      <alignment horizontal="center" vertical="center" textRotation="90" wrapText="1"/>
    </xf>
    <xf numFmtId="166" fontId="3" fillId="3" borderId="41" xfId="0" applyNumberFormat="1" applyFont="1" applyFill="1" applyBorder="1" applyAlignment="1">
      <alignment horizontal="right" vertical="top"/>
    </xf>
    <xf numFmtId="166" fontId="3" fillId="3" borderId="42" xfId="0" applyNumberFormat="1" applyFont="1" applyFill="1" applyBorder="1" applyAlignment="1">
      <alignment horizontal="right" vertical="top"/>
    </xf>
    <xf numFmtId="166" fontId="3" fillId="3" borderId="24" xfId="0" applyNumberFormat="1" applyFont="1" applyFill="1" applyBorder="1" applyAlignment="1">
      <alignment horizontal="right" vertical="top"/>
    </xf>
    <xf numFmtId="166" fontId="3" fillId="3" borderId="10" xfId="0" applyNumberFormat="1" applyFont="1" applyFill="1" applyBorder="1" applyAlignment="1">
      <alignment horizontal="right" vertical="top"/>
    </xf>
    <xf numFmtId="166" fontId="3" fillId="3" borderId="73" xfId="0" applyNumberFormat="1" applyFont="1" applyFill="1" applyBorder="1" applyAlignment="1">
      <alignment horizontal="right" vertical="top"/>
    </xf>
    <xf numFmtId="0" fontId="3" fillId="3" borderId="68" xfId="0" applyFont="1" applyFill="1" applyBorder="1" applyAlignment="1">
      <alignment horizontal="center" vertical="top"/>
    </xf>
    <xf numFmtId="166" fontId="3" fillId="0" borderId="55" xfId="0" applyNumberFormat="1" applyFont="1" applyFill="1" applyBorder="1" applyAlignment="1">
      <alignment horizontal="right" vertical="top"/>
    </xf>
    <xf numFmtId="166" fontId="5" fillId="3" borderId="46" xfId="0" applyNumberFormat="1" applyFont="1" applyFill="1" applyBorder="1" applyAlignment="1">
      <alignment horizontal="right" vertical="top"/>
    </xf>
    <xf numFmtId="166" fontId="5" fillId="3" borderId="41" xfId="0" applyNumberFormat="1" applyFont="1" applyFill="1" applyBorder="1" applyAlignment="1">
      <alignment horizontal="right" vertical="top"/>
    </xf>
    <xf numFmtId="166" fontId="3" fillId="7" borderId="51" xfId="0" applyNumberFormat="1" applyFont="1" applyFill="1" applyBorder="1" applyAlignment="1">
      <alignment horizontal="right" vertical="top" wrapText="1"/>
    </xf>
    <xf numFmtId="166" fontId="3" fillId="7" borderId="35" xfId="0" applyNumberFormat="1" applyFont="1" applyFill="1" applyBorder="1" applyAlignment="1">
      <alignment horizontal="right" vertical="top" wrapText="1"/>
    </xf>
    <xf numFmtId="166" fontId="3" fillId="3" borderId="68" xfId="0" applyNumberFormat="1" applyFont="1" applyFill="1" applyBorder="1" applyAlignment="1">
      <alignment horizontal="right" vertical="top" wrapText="1"/>
    </xf>
    <xf numFmtId="166" fontId="3" fillId="3" borderId="115" xfId="0" applyNumberFormat="1" applyFont="1" applyFill="1" applyBorder="1" applyAlignment="1">
      <alignment horizontal="right" vertical="top" wrapText="1"/>
    </xf>
    <xf numFmtId="166" fontId="3" fillId="3" borderId="111" xfId="0" applyNumberFormat="1" applyFont="1" applyFill="1" applyBorder="1" applyAlignment="1">
      <alignment horizontal="right" vertical="top" wrapText="1"/>
    </xf>
    <xf numFmtId="166" fontId="3" fillId="7" borderId="128" xfId="0" applyNumberFormat="1" applyFont="1" applyFill="1" applyBorder="1" applyAlignment="1">
      <alignment horizontal="right" vertical="top" wrapText="1"/>
    </xf>
    <xf numFmtId="166" fontId="3" fillId="7" borderId="120" xfId="0" applyNumberFormat="1" applyFont="1" applyFill="1" applyBorder="1" applyAlignment="1">
      <alignment horizontal="right" vertical="top" wrapText="1"/>
    </xf>
    <xf numFmtId="0" fontId="10" fillId="3" borderId="36" xfId="0" applyFont="1" applyFill="1" applyBorder="1" applyAlignment="1">
      <alignment horizontal="left" vertical="top" wrapText="1"/>
    </xf>
    <xf numFmtId="0" fontId="5" fillId="3" borderId="24" xfId="0" applyFont="1" applyFill="1" applyBorder="1" applyAlignment="1">
      <alignment horizontal="center" vertical="top"/>
    </xf>
    <xf numFmtId="166" fontId="5" fillId="3" borderId="68" xfId="0" applyNumberFormat="1" applyFont="1" applyFill="1" applyBorder="1" applyAlignment="1">
      <alignment horizontal="right" vertical="top"/>
    </xf>
    <xf numFmtId="166" fontId="5" fillId="3" borderId="24" xfId="0" applyNumberFormat="1" applyFont="1" applyFill="1" applyBorder="1" applyAlignment="1">
      <alignment horizontal="right" vertical="top"/>
    </xf>
    <xf numFmtId="166" fontId="9" fillId="7" borderId="68" xfId="0" applyNumberFormat="1" applyFont="1" applyFill="1" applyBorder="1" applyAlignment="1">
      <alignment vertical="top" wrapText="1"/>
    </xf>
    <xf numFmtId="0" fontId="3" fillId="7" borderId="29" xfId="0" applyFont="1" applyFill="1" applyBorder="1" applyAlignment="1">
      <alignment vertical="top"/>
    </xf>
    <xf numFmtId="166" fontId="9" fillId="7" borderId="35" xfId="0" applyNumberFormat="1" applyFont="1" applyFill="1" applyBorder="1" applyAlignment="1">
      <alignment vertical="top" wrapText="1"/>
    </xf>
    <xf numFmtId="0" fontId="3" fillId="0" borderId="7" xfId="0" applyFont="1" applyBorder="1" applyAlignment="1">
      <alignment vertical="top" wrapText="1"/>
    </xf>
    <xf numFmtId="0" fontId="3" fillId="0" borderId="38" xfId="0" applyFont="1" applyBorder="1" applyAlignment="1">
      <alignment vertical="top" wrapText="1"/>
    </xf>
    <xf numFmtId="166" fontId="3" fillId="3" borderId="71" xfId="0" applyNumberFormat="1" applyFont="1" applyFill="1" applyBorder="1" applyAlignment="1">
      <alignment horizontal="right" vertical="top"/>
    </xf>
    <xf numFmtId="166" fontId="3" fillId="3" borderId="23" xfId="0" applyNumberFormat="1" applyFont="1" applyFill="1" applyBorder="1" applyAlignment="1">
      <alignment horizontal="right" vertical="top"/>
    </xf>
    <xf numFmtId="3" fontId="3" fillId="7" borderId="1" xfId="0" applyNumberFormat="1" applyFont="1" applyFill="1" applyBorder="1" applyAlignment="1">
      <alignment horizontal="center" vertical="top" wrapText="1" shrinkToFit="1"/>
    </xf>
    <xf numFmtId="166" fontId="3" fillId="3" borderId="10" xfId="0" applyNumberFormat="1" applyFont="1" applyFill="1" applyBorder="1" applyAlignment="1">
      <alignment horizontal="right" vertical="top" wrapText="1"/>
    </xf>
    <xf numFmtId="166" fontId="3" fillId="3" borderId="44" xfId="0" applyNumberFormat="1" applyFont="1" applyFill="1" applyBorder="1" applyAlignment="1">
      <alignment horizontal="right" vertical="top" wrapText="1"/>
    </xf>
    <xf numFmtId="166" fontId="3" fillId="3" borderId="23" xfId="0" applyNumberFormat="1" applyFont="1" applyFill="1" applyBorder="1" applyAlignment="1">
      <alignment horizontal="right" vertical="top" wrapText="1"/>
    </xf>
    <xf numFmtId="166" fontId="3" fillId="3" borderId="24" xfId="1" applyNumberFormat="1" applyFont="1" applyFill="1" applyBorder="1" applyAlignment="1">
      <alignment horizontal="right" vertical="top" wrapText="1"/>
    </xf>
    <xf numFmtId="166" fontId="3" fillId="3" borderId="55" xfId="1" applyNumberFormat="1" applyFont="1" applyFill="1" applyBorder="1" applyAlignment="1">
      <alignment horizontal="right" vertical="top" wrapText="1"/>
    </xf>
    <xf numFmtId="166" fontId="5" fillId="2" borderId="74" xfId="0" applyNumberFormat="1" applyFont="1" applyFill="1" applyBorder="1" applyAlignment="1">
      <alignment horizontal="right" vertical="top"/>
    </xf>
    <xf numFmtId="166" fontId="5" fillId="2" borderId="25" xfId="0" applyNumberFormat="1" applyFont="1" applyFill="1" applyBorder="1" applyAlignment="1">
      <alignment horizontal="right" vertical="top"/>
    </xf>
    <xf numFmtId="0" fontId="3" fillId="7" borderId="46" xfId="0" applyFont="1" applyFill="1" applyBorder="1" applyAlignment="1">
      <alignment horizontal="center" vertical="top"/>
    </xf>
    <xf numFmtId="166" fontId="3" fillId="0" borderId="5" xfId="0" applyNumberFormat="1" applyFont="1" applyBorder="1" applyAlignment="1">
      <alignment vertical="top"/>
    </xf>
    <xf numFmtId="0" fontId="3" fillId="7" borderId="114" xfId="0" applyFont="1" applyFill="1" applyBorder="1" applyAlignment="1">
      <alignment horizontal="center" vertical="top"/>
    </xf>
    <xf numFmtId="166" fontId="3" fillId="0" borderId="93" xfId="0" applyNumberFormat="1" applyFont="1" applyBorder="1" applyAlignment="1">
      <alignment vertical="top"/>
    </xf>
    <xf numFmtId="166" fontId="3" fillId="0" borderId="104" xfId="0" applyNumberFormat="1" applyFont="1" applyBorder="1" applyAlignment="1">
      <alignment vertical="top"/>
    </xf>
    <xf numFmtId="166" fontId="3" fillId="0" borderId="30" xfId="0" applyNumberFormat="1" applyFont="1" applyBorder="1" applyAlignment="1">
      <alignment vertical="top"/>
    </xf>
    <xf numFmtId="0" fontId="5" fillId="7" borderId="35" xfId="0" applyFont="1" applyFill="1" applyBorder="1" applyAlignment="1">
      <alignment horizontal="center" vertical="top" wrapText="1"/>
    </xf>
    <xf numFmtId="0" fontId="5" fillId="7" borderId="114" xfId="0" applyFont="1" applyFill="1" applyBorder="1" applyAlignment="1">
      <alignment horizontal="center" vertical="top" wrapText="1"/>
    </xf>
    <xf numFmtId="166" fontId="3" fillId="7" borderId="79" xfId="0" applyNumberFormat="1" applyFont="1" applyFill="1" applyBorder="1" applyAlignment="1">
      <alignment horizontal="right" vertical="top" wrapText="1"/>
    </xf>
    <xf numFmtId="166" fontId="5" fillId="8" borderId="59" xfId="0" applyNumberFormat="1" applyFont="1" applyFill="1" applyBorder="1" applyAlignment="1">
      <alignment horizontal="right" vertical="top"/>
    </xf>
    <xf numFmtId="166" fontId="5" fillId="8" borderId="61" xfId="0" applyNumberFormat="1" applyFont="1" applyFill="1" applyBorder="1" applyAlignment="1">
      <alignment horizontal="right" vertical="top"/>
    </xf>
    <xf numFmtId="166" fontId="5" fillId="8" borderId="65" xfId="0" applyNumberFormat="1" applyFont="1" applyFill="1" applyBorder="1" applyAlignment="1">
      <alignment horizontal="right" vertical="top"/>
    </xf>
    <xf numFmtId="166" fontId="5" fillId="2" borderId="22" xfId="0" applyNumberFormat="1" applyFont="1" applyFill="1" applyBorder="1" applyAlignment="1">
      <alignment horizontal="right" vertical="top"/>
    </xf>
    <xf numFmtId="0" fontId="3" fillId="7" borderId="41" xfId="0" applyFont="1" applyFill="1" applyBorder="1" applyAlignment="1">
      <alignment horizontal="center" vertical="top"/>
    </xf>
    <xf numFmtId="166" fontId="3" fillId="0" borderId="41" xfId="0" applyNumberFormat="1" applyFont="1" applyBorder="1" applyAlignment="1">
      <alignment horizontal="right" vertical="top"/>
    </xf>
    <xf numFmtId="166" fontId="3" fillId="0" borderId="5" xfId="0" applyNumberFormat="1" applyFont="1" applyBorder="1" applyAlignment="1">
      <alignment horizontal="right" vertical="top"/>
    </xf>
    <xf numFmtId="166" fontId="3" fillId="0" borderId="104" xfId="0" applyNumberFormat="1" applyFont="1" applyBorder="1" applyAlignment="1">
      <alignment horizontal="right" vertical="top"/>
    </xf>
    <xf numFmtId="166" fontId="3" fillId="0" borderId="68" xfId="0" applyNumberFormat="1" applyFont="1" applyBorder="1" applyAlignment="1">
      <alignment horizontal="right" vertical="top"/>
    </xf>
    <xf numFmtId="166" fontId="3" fillId="0" borderId="30" xfId="0" applyNumberFormat="1" applyFont="1" applyBorder="1" applyAlignment="1">
      <alignment horizontal="right" vertical="top"/>
    </xf>
    <xf numFmtId="0" fontId="11" fillId="7" borderId="7" xfId="0" applyFont="1" applyFill="1" applyBorder="1" applyAlignment="1">
      <alignment horizontal="center" vertical="center" textRotation="90" wrapText="1"/>
    </xf>
    <xf numFmtId="0" fontId="11" fillId="7" borderId="30" xfId="0" applyFont="1" applyFill="1" applyBorder="1" applyAlignment="1">
      <alignment horizontal="center" vertical="center" textRotation="90" wrapText="1"/>
    </xf>
    <xf numFmtId="0" fontId="3" fillId="0" borderId="114" xfId="0" applyFont="1" applyBorder="1" applyAlignment="1">
      <alignment vertical="top" wrapText="1"/>
    </xf>
    <xf numFmtId="0" fontId="11" fillId="7" borderId="50" xfId="0" applyFont="1" applyFill="1" applyBorder="1" applyAlignment="1">
      <alignment vertical="top" wrapText="1"/>
    </xf>
    <xf numFmtId="166" fontId="9" fillId="7" borderId="95" xfId="0" applyNumberFormat="1" applyFont="1" applyFill="1" applyBorder="1" applyAlignment="1">
      <alignment horizontal="center" vertical="center" wrapText="1"/>
    </xf>
    <xf numFmtId="166" fontId="5" fillId="8" borderId="69" xfId="0" applyNumberFormat="1" applyFont="1" applyFill="1" applyBorder="1" applyAlignment="1">
      <alignment horizontal="right" vertical="top"/>
    </xf>
    <xf numFmtId="166" fontId="3" fillId="3" borderId="41" xfId="0" applyNumberFormat="1" applyFont="1" applyFill="1" applyBorder="1" applyAlignment="1">
      <alignment horizontal="right" vertical="top" wrapText="1"/>
    </xf>
    <xf numFmtId="0" fontId="3" fillId="7" borderId="10" xfId="0" applyFont="1" applyFill="1" applyBorder="1" applyAlignment="1">
      <alignment horizontal="center" vertical="top"/>
    </xf>
    <xf numFmtId="166" fontId="3" fillId="0" borderId="72" xfId="0" applyNumberFormat="1" applyFont="1" applyBorder="1" applyAlignment="1">
      <alignment horizontal="right" vertical="top"/>
    </xf>
    <xf numFmtId="0" fontId="18" fillId="7" borderId="113" xfId="0" applyFont="1" applyFill="1" applyBorder="1" applyAlignment="1">
      <alignment vertical="top" wrapText="1"/>
    </xf>
    <xf numFmtId="166" fontId="3" fillId="7" borderId="24" xfId="0" applyNumberFormat="1" applyFont="1" applyFill="1" applyBorder="1" applyAlignment="1">
      <alignment vertical="top"/>
    </xf>
    <xf numFmtId="166" fontId="3" fillId="7" borderId="79" xfId="0" applyNumberFormat="1" applyFont="1" applyFill="1" applyBorder="1" applyAlignment="1">
      <alignment vertical="top"/>
    </xf>
    <xf numFmtId="49" fontId="5" fillId="7" borderId="33" xfId="0" applyNumberFormat="1" applyFont="1" applyFill="1" applyBorder="1" applyAlignment="1">
      <alignment horizontal="center" vertical="top"/>
    </xf>
    <xf numFmtId="166" fontId="5" fillId="8" borderId="35" xfId="0" applyNumberFormat="1" applyFont="1" applyFill="1" applyBorder="1" applyAlignment="1">
      <alignment horizontal="right" vertical="top"/>
    </xf>
    <xf numFmtId="166" fontId="5" fillId="2" borderId="57" xfId="0" applyNumberFormat="1" applyFont="1" applyFill="1" applyBorder="1" applyAlignment="1">
      <alignment horizontal="right" vertical="top"/>
    </xf>
    <xf numFmtId="166" fontId="5" fillId="9" borderId="76" xfId="0" applyNumberFormat="1" applyFont="1" applyFill="1" applyBorder="1" applyAlignment="1">
      <alignment horizontal="right" vertical="top"/>
    </xf>
    <xf numFmtId="166" fontId="5" fillId="9" borderId="25" xfId="0" applyNumberFormat="1" applyFont="1" applyFill="1" applyBorder="1" applyAlignment="1">
      <alignment horizontal="right" vertical="top"/>
    </xf>
    <xf numFmtId="166" fontId="5" fillId="9" borderId="75" xfId="0" applyNumberFormat="1" applyFont="1" applyFill="1" applyBorder="1" applyAlignment="1">
      <alignment horizontal="right" vertical="top"/>
    </xf>
    <xf numFmtId="166" fontId="5" fillId="5" borderId="57" xfId="0" applyNumberFormat="1" applyFont="1" applyFill="1" applyBorder="1" applyAlignment="1">
      <alignment horizontal="right" vertical="top"/>
    </xf>
    <xf numFmtId="166" fontId="5" fillId="5" borderId="25" xfId="0" applyNumberFormat="1" applyFont="1" applyFill="1" applyBorder="1" applyAlignment="1">
      <alignment horizontal="right" vertical="top"/>
    </xf>
    <xf numFmtId="166" fontId="5" fillId="5" borderId="75" xfId="0" applyNumberFormat="1" applyFont="1" applyFill="1" applyBorder="1" applyAlignment="1">
      <alignment horizontal="right" vertical="top"/>
    </xf>
    <xf numFmtId="166" fontId="5" fillId="5" borderId="72" xfId="0" applyNumberFormat="1" applyFont="1" applyFill="1" applyBorder="1" applyAlignment="1">
      <alignment horizontal="center" vertical="top" wrapText="1"/>
    </xf>
    <xf numFmtId="166" fontId="5" fillId="5" borderId="10" xfId="0" applyNumberFormat="1" applyFont="1" applyFill="1" applyBorder="1" applyAlignment="1">
      <alignment horizontal="right" vertical="top"/>
    </xf>
    <xf numFmtId="166" fontId="5" fillId="8" borderId="71" xfId="0" applyNumberFormat="1" applyFont="1" applyFill="1" applyBorder="1" applyAlignment="1">
      <alignment horizontal="center" vertical="top" wrapText="1"/>
    </xf>
    <xf numFmtId="166" fontId="5" fillId="8" borderId="24" xfId="0" applyNumberFormat="1" applyFont="1" applyFill="1" applyBorder="1" applyAlignment="1">
      <alignment horizontal="right" vertical="top"/>
    </xf>
    <xf numFmtId="166" fontId="3" fillId="7" borderId="71" xfId="0" applyNumberFormat="1" applyFont="1" applyFill="1" applyBorder="1" applyAlignment="1">
      <alignment horizontal="center" vertical="top" wrapText="1"/>
    </xf>
    <xf numFmtId="166" fontId="3" fillId="0" borderId="71" xfId="0" applyNumberFormat="1" applyFont="1" applyBorder="1" applyAlignment="1">
      <alignment horizontal="center" vertical="top" wrapText="1"/>
    </xf>
    <xf numFmtId="166" fontId="3" fillId="8" borderId="71" xfId="0" applyNumberFormat="1" applyFont="1" applyFill="1" applyBorder="1" applyAlignment="1">
      <alignment horizontal="center" vertical="top" wrapText="1"/>
    </xf>
    <xf numFmtId="166" fontId="3" fillId="8" borderId="24" xfId="0" applyNumberFormat="1" applyFont="1" applyFill="1" applyBorder="1" applyAlignment="1">
      <alignment horizontal="right" vertical="top"/>
    </xf>
    <xf numFmtId="166" fontId="5" fillId="5" borderId="71" xfId="0" applyNumberFormat="1" applyFont="1" applyFill="1" applyBorder="1" applyAlignment="1">
      <alignment horizontal="center" vertical="top" wrapText="1"/>
    </xf>
    <xf numFmtId="166" fontId="5" fillId="5" borderId="24" xfId="0" applyNumberFormat="1" applyFont="1" applyFill="1" applyBorder="1" applyAlignment="1">
      <alignment horizontal="right" vertical="top"/>
    </xf>
    <xf numFmtId="166" fontId="5" fillId="4" borderId="76" xfId="0" applyNumberFormat="1" applyFont="1" applyFill="1" applyBorder="1" applyAlignment="1">
      <alignment horizontal="center" vertical="top" wrapText="1"/>
    </xf>
    <xf numFmtId="166" fontId="5" fillId="4" borderId="70" xfId="0" applyNumberFormat="1" applyFont="1" applyFill="1" applyBorder="1" applyAlignment="1">
      <alignment horizontal="right" vertical="top"/>
    </xf>
    <xf numFmtId="3" fontId="3" fillId="0" borderId="43"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3" fontId="3" fillId="0" borderId="84" xfId="0" applyNumberFormat="1" applyFont="1" applyFill="1" applyBorder="1" applyAlignment="1">
      <alignment horizontal="center" vertical="top"/>
    </xf>
    <xf numFmtId="3" fontId="3" fillId="0" borderId="112" xfId="0" applyNumberFormat="1" applyFont="1" applyFill="1" applyBorder="1" applyAlignment="1">
      <alignment horizontal="center" vertical="top"/>
    </xf>
    <xf numFmtId="3" fontId="3" fillId="7" borderId="127" xfId="0" applyNumberFormat="1" applyFont="1" applyFill="1" applyBorder="1" applyAlignment="1">
      <alignment horizontal="center" vertical="top"/>
    </xf>
    <xf numFmtId="3" fontId="3" fillId="0" borderId="48" xfId="0" applyNumberFormat="1" applyFont="1" applyFill="1" applyBorder="1" applyAlignment="1">
      <alignment horizontal="center" vertical="top"/>
    </xf>
    <xf numFmtId="0" fontId="3" fillId="7" borderId="24" xfId="0" applyFont="1" applyFill="1" applyBorder="1" applyAlignment="1">
      <alignment horizontal="center" vertical="top" wrapText="1"/>
    </xf>
    <xf numFmtId="0" fontId="5" fillId="0" borderId="25" xfId="0" applyFont="1" applyBorder="1" applyAlignment="1">
      <alignment horizontal="center" vertical="center" wrapText="1"/>
    </xf>
    <xf numFmtId="0" fontId="3" fillId="7" borderId="105" xfId="0" applyFont="1" applyFill="1" applyBorder="1" applyAlignment="1">
      <alignment horizontal="left" vertical="top" wrapText="1"/>
    </xf>
    <xf numFmtId="0" fontId="3" fillId="7" borderId="0" xfId="0" applyFont="1" applyFill="1" applyBorder="1" applyAlignment="1">
      <alignment horizontal="center" vertical="top"/>
    </xf>
    <xf numFmtId="0" fontId="3" fillId="0" borderId="0" xfId="0" applyFont="1" applyBorder="1" applyAlignment="1">
      <alignment horizontal="center" vertical="top"/>
    </xf>
    <xf numFmtId="0" fontId="3" fillId="0" borderId="107" xfId="0" applyFont="1" applyBorder="1" applyAlignment="1">
      <alignment horizontal="center" vertical="top"/>
    </xf>
    <xf numFmtId="0" fontId="3" fillId="0" borderId="40" xfId="0" applyFont="1" applyBorder="1" applyAlignment="1">
      <alignment horizontal="center" vertical="top"/>
    </xf>
    <xf numFmtId="0" fontId="3" fillId="7" borderId="55" xfId="0" applyFont="1" applyFill="1" applyBorder="1" applyAlignment="1">
      <alignment horizontal="center" vertical="top" wrapText="1"/>
    </xf>
    <xf numFmtId="0" fontId="3" fillId="0" borderId="45" xfId="0" applyFont="1" applyFill="1" applyBorder="1" applyAlignment="1">
      <alignment horizontal="center" vertical="top"/>
    </xf>
    <xf numFmtId="0" fontId="3" fillId="7" borderId="0" xfId="0" applyFont="1" applyFill="1" applyBorder="1" applyAlignment="1">
      <alignment horizontal="center" vertical="top" wrapText="1"/>
    </xf>
    <xf numFmtId="0" fontId="3" fillId="0" borderId="121" xfId="0" applyFont="1" applyBorder="1" applyAlignment="1">
      <alignment horizontal="center" vertical="top"/>
    </xf>
    <xf numFmtId="49" fontId="3" fillId="7" borderId="58" xfId="0" applyNumberFormat="1" applyFont="1" applyFill="1" applyBorder="1" applyAlignment="1">
      <alignment horizontal="center" vertical="top"/>
    </xf>
    <xf numFmtId="0" fontId="5" fillId="8" borderId="62" xfId="0" applyFont="1" applyFill="1" applyBorder="1" applyAlignment="1">
      <alignment horizontal="center" vertical="top"/>
    </xf>
    <xf numFmtId="0" fontId="10" fillId="3" borderId="14" xfId="0" applyFont="1" applyFill="1" applyBorder="1" applyAlignment="1">
      <alignment horizontal="left" vertical="top" wrapText="1"/>
    </xf>
    <xf numFmtId="0" fontId="3" fillId="3" borderId="46" xfId="0" applyFont="1" applyFill="1" applyBorder="1" applyAlignment="1">
      <alignment horizontal="center" vertical="top"/>
    </xf>
    <xf numFmtId="0" fontId="3" fillId="7" borderId="68" xfId="0" applyFont="1" applyFill="1" applyBorder="1" applyAlignment="1">
      <alignment horizontal="center" vertical="top" wrapText="1"/>
    </xf>
    <xf numFmtId="0" fontId="34" fillId="3" borderId="72" xfId="0" applyFont="1" applyFill="1" applyBorder="1" applyAlignment="1">
      <alignment horizontal="center" vertical="center" textRotation="90" wrapText="1"/>
    </xf>
    <xf numFmtId="165" fontId="5" fillId="7" borderId="51" xfId="0" applyNumberFormat="1" applyFont="1" applyFill="1" applyBorder="1" applyAlignment="1">
      <alignment horizontal="center" vertical="center" wrapText="1"/>
    </xf>
    <xf numFmtId="165" fontId="5" fillId="7" borderId="71" xfId="0" applyNumberFormat="1" applyFont="1" applyFill="1" applyBorder="1" applyAlignment="1">
      <alignment horizontal="center" vertical="center" wrapText="1"/>
    </xf>
    <xf numFmtId="165" fontId="20" fillId="7" borderId="35" xfId="0" applyNumberFormat="1" applyFont="1" applyFill="1" applyBorder="1" applyAlignment="1">
      <alignment horizontal="left" vertical="center" textRotation="90" wrapText="1"/>
    </xf>
    <xf numFmtId="166" fontId="5" fillId="8" borderId="70" xfId="0" applyNumberFormat="1" applyFont="1" applyFill="1" applyBorder="1" applyAlignment="1">
      <alignment horizontal="right" vertical="top"/>
    </xf>
    <xf numFmtId="166" fontId="5" fillId="8" borderId="54" xfId="0" applyNumberFormat="1" applyFont="1" applyFill="1" applyBorder="1" applyAlignment="1">
      <alignment horizontal="right" vertical="top"/>
    </xf>
    <xf numFmtId="166" fontId="5" fillId="8" borderId="76" xfId="0" applyNumberFormat="1" applyFont="1" applyFill="1" applyBorder="1" applyAlignment="1">
      <alignment horizontal="right" vertical="top"/>
    </xf>
    <xf numFmtId="164" fontId="3" fillId="0" borderId="44" xfId="1" applyFont="1" applyFill="1" applyBorder="1" applyAlignment="1">
      <alignment horizontal="center" vertical="top" wrapText="1"/>
    </xf>
    <xf numFmtId="166" fontId="5" fillId="8" borderId="33" xfId="0" applyNumberFormat="1" applyFont="1" applyFill="1" applyBorder="1" applyAlignment="1">
      <alignment horizontal="right" vertical="top"/>
    </xf>
    <xf numFmtId="166" fontId="5" fillId="8" borderId="60" xfId="0" applyNumberFormat="1" applyFont="1" applyFill="1" applyBorder="1" applyAlignment="1">
      <alignment horizontal="right" vertical="top"/>
    </xf>
    <xf numFmtId="166" fontId="3" fillId="7" borderId="104" xfId="0" applyNumberFormat="1" applyFont="1" applyFill="1" applyBorder="1" applyAlignment="1">
      <alignment horizontal="right" vertical="top" wrapText="1"/>
    </xf>
    <xf numFmtId="49" fontId="5" fillId="7" borderId="0" xfId="0" applyNumberFormat="1" applyFont="1" applyFill="1" applyBorder="1" applyAlignment="1">
      <alignment vertical="top"/>
    </xf>
    <xf numFmtId="49" fontId="5" fillId="7" borderId="26" xfId="0" applyNumberFormat="1" applyFont="1" applyFill="1" applyBorder="1" applyAlignment="1">
      <alignment vertical="top"/>
    </xf>
    <xf numFmtId="166" fontId="5" fillId="8" borderId="76" xfId="0" applyNumberFormat="1" applyFont="1" applyFill="1" applyBorder="1" applyAlignment="1">
      <alignment vertical="top"/>
    </xf>
    <xf numFmtId="0" fontId="3" fillId="7" borderId="24" xfId="0" applyFont="1" applyFill="1" applyBorder="1" applyAlignment="1">
      <alignment vertical="top"/>
    </xf>
    <xf numFmtId="166" fontId="3" fillId="8" borderId="72" xfId="0" applyNumberFormat="1" applyFont="1" applyFill="1" applyBorder="1" applyAlignment="1">
      <alignment horizontal="right" vertical="top"/>
    </xf>
    <xf numFmtId="166" fontId="3" fillId="8" borderId="68" xfId="0" applyNumberFormat="1" applyFont="1" applyFill="1" applyBorder="1" applyAlignment="1">
      <alignment horizontal="right" vertical="top"/>
    </xf>
    <xf numFmtId="166" fontId="3" fillId="8" borderId="35" xfId="0" applyNumberFormat="1" applyFont="1" applyFill="1" applyBorder="1" applyAlignment="1">
      <alignment horizontal="right" vertical="top"/>
    </xf>
    <xf numFmtId="166" fontId="3" fillId="8" borderId="68" xfId="0" applyNumberFormat="1" applyFont="1" applyFill="1" applyBorder="1" applyAlignment="1">
      <alignment vertical="top"/>
    </xf>
    <xf numFmtId="166" fontId="3" fillId="8" borderId="46" xfId="0" applyNumberFormat="1" applyFont="1" applyFill="1" applyBorder="1" applyAlignment="1">
      <alignment horizontal="right" vertical="top"/>
    </xf>
    <xf numFmtId="166" fontId="3" fillId="8" borderId="114" xfId="0" applyNumberFormat="1" applyFont="1" applyFill="1" applyBorder="1" applyAlignment="1">
      <alignment horizontal="right" vertical="top"/>
    </xf>
    <xf numFmtId="166" fontId="3" fillId="8" borderId="0" xfId="0" applyNumberFormat="1" applyFont="1" applyFill="1" applyBorder="1" applyAlignment="1">
      <alignment horizontal="right" vertical="top"/>
    </xf>
    <xf numFmtId="166" fontId="3" fillId="8" borderId="79" xfId="0" applyNumberFormat="1" applyFont="1" applyFill="1" applyBorder="1" applyAlignment="1">
      <alignment horizontal="right" vertical="top"/>
    </xf>
    <xf numFmtId="166" fontId="3" fillId="8" borderId="5" xfId="0" applyNumberFormat="1" applyFont="1" applyFill="1" applyBorder="1" applyAlignment="1">
      <alignment vertical="top"/>
    </xf>
    <xf numFmtId="166" fontId="3" fillId="8" borderId="93" xfId="0" applyNumberFormat="1" applyFont="1" applyFill="1" applyBorder="1" applyAlignment="1">
      <alignment vertical="top"/>
    </xf>
    <xf numFmtId="166" fontId="3" fillId="8" borderId="30" xfId="0" applyNumberFormat="1" applyFont="1" applyFill="1" applyBorder="1" applyAlignment="1">
      <alignment vertical="top"/>
    </xf>
    <xf numFmtId="166" fontId="3" fillId="8" borderId="30" xfId="0" applyNumberFormat="1" applyFont="1" applyFill="1" applyBorder="1" applyAlignment="1">
      <alignment horizontal="right" vertical="top"/>
    </xf>
    <xf numFmtId="166" fontId="3" fillId="8" borderId="49" xfId="0" applyNumberFormat="1" applyFont="1" applyFill="1" applyBorder="1" applyAlignment="1">
      <alignment horizontal="right" vertical="top"/>
    </xf>
    <xf numFmtId="166" fontId="3" fillId="8" borderId="106" xfId="0" applyNumberFormat="1" applyFont="1" applyFill="1" applyBorder="1" applyAlignment="1">
      <alignment horizontal="right" vertical="top"/>
    </xf>
    <xf numFmtId="166" fontId="3" fillId="8" borderId="19" xfId="0" applyNumberFormat="1" applyFont="1" applyFill="1" applyBorder="1" applyAlignment="1">
      <alignment horizontal="right" vertical="top"/>
    </xf>
    <xf numFmtId="166" fontId="5" fillId="8" borderId="30" xfId="0" applyNumberFormat="1" applyFont="1" applyFill="1" applyBorder="1" applyAlignment="1">
      <alignment horizontal="right" vertical="top"/>
    </xf>
    <xf numFmtId="166" fontId="3" fillId="8" borderId="38" xfId="0" applyNumberFormat="1" applyFont="1" applyFill="1" applyBorder="1" applyAlignment="1">
      <alignment horizontal="right" vertical="top"/>
    </xf>
    <xf numFmtId="166" fontId="3" fillId="8" borderId="7" xfId="0" applyNumberFormat="1" applyFont="1" applyFill="1" applyBorder="1" applyAlignment="1">
      <alignment vertical="top"/>
    </xf>
    <xf numFmtId="166" fontId="3" fillId="8" borderId="7" xfId="0" applyNumberFormat="1" applyFont="1" applyFill="1" applyBorder="1" applyAlignment="1">
      <alignment horizontal="right" vertical="top"/>
    </xf>
    <xf numFmtId="166" fontId="3" fillId="8" borderId="16" xfId="0" applyNumberFormat="1" applyFont="1" applyFill="1" applyBorder="1" applyAlignment="1">
      <alignment horizontal="right" vertical="top"/>
    </xf>
    <xf numFmtId="166" fontId="3" fillId="8" borderId="47" xfId="0" applyNumberFormat="1" applyFont="1" applyFill="1" applyBorder="1" applyAlignment="1">
      <alignment horizontal="right" vertical="top"/>
    </xf>
    <xf numFmtId="166" fontId="3" fillId="8" borderId="66" xfId="0" applyNumberFormat="1" applyFont="1" applyFill="1" applyBorder="1" applyAlignment="1">
      <alignment horizontal="right" vertical="top"/>
    </xf>
    <xf numFmtId="166" fontId="3" fillId="8" borderId="79" xfId="1" applyNumberFormat="1" applyFont="1" applyFill="1" applyBorder="1" applyAlignment="1">
      <alignment horizontal="right" vertical="top"/>
    </xf>
    <xf numFmtId="166" fontId="3" fillId="8" borderId="10" xfId="0" applyNumberFormat="1" applyFont="1" applyFill="1" applyBorder="1" applyAlignment="1">
      <alignment horizontal="right" vertical="top"/>
    </xf>
    <xf numFmtId="166" fontId="3" fillId="8" borderId="8" xfId="0" applyNumberFormat="1" applyFont="1" applyFill="1" applyBorder="1" applyAlignment="1">
      <alignment horizontal="right" vertical="top"/>
    </xf>
    <xf numFmtId="166" fontId="3" fillId="8" borderId="6" xfId="0" applyNumberFormat="1" applyFont="1" applyFill="1" applyBorder="1" applyAlignment="1">
      <alignment horizontal="right" vertical="top"/>
    </xf>
    <xf numFmtId="166" fontId="5" fillId="8" borderId="42" xfId="0" applyNumberFormat="1" applyFont="1" applyFill="1" applyBorder="1" applyAlignment="1">
      <alignment horizontal="right" vertical="top"/>
    </xf>
    <xf numFmtId="166" fontId="3" fillId="8" borderId="108" xfId="0" applyNumberFormat="1" applyFont="1" applyFill="1" applyBorder="1" applyAlignment="1">
      <alignment horizontal="right" vertical="top"/>
    </xf>
    <xf numFmtId="166" fontId="3" fillId="8" borderId="126" xfId="0" applyNumberFormat="1" applyFont="1" applyFill="1" applyBorder="1" applyAlignment="1">
      <alignment horizontal="right" vertical="top"/>
    </xf>
    <xf numFmtId="166" fontId="3" fillId="8" borderId="6" xfId="0" applyNumberFormat="1" applyFont="1" applyFill="1" applyBorder="1" applyAlignment="1">
      <alignment vertical="top"/>
    </xf>
    <xf numFmtId="166" fontId="3" fillId="8" borderId="51" xfId="0" applyNumberFormat="1" applyFont="1" applyFill="1" applyBorder="1" applyAlignment="1">
      <alignment horizontal="right" vertical="top"/>
    </xf>
    <xf numFmtId="166" fontId="3" fillId="8" borderId="53" xfId="0" applyNumberFormat="1" applyFont="1" applyFill="1" applyBorder="1" applyAlignment="1">
      <alignment horizontal="right" vertical="top"/>
    </xf>
    <xf numFmtId="166" fontId="3" fillId="8" borderId="63" xfId="0" applyNumberFormat="1" applyFont="1" applyFill="1" applyBorder="1" applyAlignment="1">
      <alignment horizontal="right" vertical="top"/>
    </xf>
    <xf numFmtId="166" fontId="3" fillId="8" borderId="104" xfId="0" applyNumberFormat="1" applyFont="1" applyFill="1" applyBorder="1" applyAlignment="1">
      <alignment horizontal="right" vertical="top"/>
    </xf>
    <xf numFmtId="0" fontId="10" fillId="7" borderId="50" xfId="0" applyFont="1" applyFill="1" applyBorder="1" applyAlignment="1">
      <alignment vertical="top" wrapText="1"/>
    </xf>
    <xf numFmtId="166" fontId="3" fillId="0" borderId="55" xfId="0" applyNumberFormat="1" applyFont="1" applyBorder="1" applyAlignment="1">
      <alignment horizontal="right" vertical="top"/>
    </xf>
    <xf numFmtId="0" fontId="5" fillId="8" borderId="70" xfId="0" applyFont="1" applyFill="1" applyBorder="1" applyAlignment="1">
      <alignment horizontal="center" vertical="top"/>
    </xf>
    <xf numFmtId="0" fontId="5" fillId="7" borderId="18" xfId="0" applyFont="1" applyFill="1" applyBorder="1" applyAlignment="1">
      <alignment vertical="top" wrapText="1"/>
    </xf>
    <xf numFmtId="0" fontId="3" fillId="3" borderId="9" xfId="0" applyFont="1" applyFill="1" applyBorder="1" applyAlignment="1">
      <alignment horizontal="center" vertical="top" wrapText="1"/>
    </xf>
    <xf numFmtId="0" fontId="9" fillId="0" borderId="31" xfId="0" applyFont="1" applyFill="1" applyBorder="1" applyAlignment="1">
      <alignment horizontal="center" vertical="top" wrapText="1"/>
    </xf>
    <xf numFmtId="49" fontId="5" fillId="3" borderId="28" xfId="0" applyNumberFormat="1" applyFont="1" applyFill="1" applyBorder="1" applyAlignment="1">
      <alignment vertical="top"/>
    </xf>
    <xf numFmtId="0" fontId="3" fillId="0" borderId="29" xfId="0" applyNumberFormat="1" applyFont="1" applyFill="1" applyBorder="1" applyAlignment="1">
      <alignment horizontal="center" vertical="top"/>
    </xf>
    <xf numFmtId="0" fontId="5" fillId="7" borderId="9" xfId="0" applyFont="1" applyFill="1" applyBorder="1" applyAlignment="1">
      <alignment horizontal="center" vertical="top"/>
    </xf>
    <xf numFmtId="3" fontId="3" fillId="0" borderId="31" xfId="0" applyNumberFormat="1" applyFont="1" applyFill="1" applyBorder="1" applyAlignment="1">
      <alignment horizontal="center" wrapText="1"/>
    </xf>
    <xf numFmtId="3" fontId="3" fillId="0" borderId="32" xfId="0" applyNumberFormat="1" applyFont="1" applyFill="1" applyBorder="1" applyAlignment="1">
      <alignment horizontal="center" wrapText="1"/>
    </xf>
    <xf numFmtId="166" fontId="5" fillId="8" borderId="51" xfId="0" applyNumberFormat="1" applyFont="1" applyFill="1" applyBorder="1" applyAlignment="1">
      <alignment horizontal="right" vertical="top"/>
    </xf>
    <xf numFmtId="166" fontId="3" fillId="8" borderId="90" xfId="0" applyNumberFormat="1" applyFont="1" applyFill="1" applyBorder="1" applyAlignment="1">
      <alignment vertical="top"/>
    </xf>
    <xf numFmtId="166" fontId="3" fillId="8" borderId="104" xfId="0" applyNumberFormat="1" applyFont="1" applyFill="1" applyBorder="1" applyAlignment="1">
      <alignment vertical="top"/>
    </xf>
    <xf numFmtId="0" fontId="3" fillId="0" borderId="35" xfId="0" applyFont="1" applyBorder="1" applyAlignment="1">
      <alignment horizontal="justify" vertical="top"/>
    </xf>
    <xf numFmtId="0" fontId="3" fillId="0" borderId="106" xfId="0" applyFont="1" applyFill="1" applyBorder="1" applyAlignment="1">
      <alignment horizontal="left" vertical="top" wrapText="1"/>
    </xf>
    <xf numFmtId="0" fontId="3" fillId="0" borderId="120" xfId="0" applyFont="1" applyBorder="1" applyAlignment="1">
      <alignment horizontal="center" vertical="top"/>
    </xf>
    <xf numFmtId="166" fontId="3" fillId="8" borderId="120" xfId="0" applyNumberFormat="1" applyFont="1" applyFill="1" applyBorder="1" applyAlignment="1">
      <alignment vertical="top"/>
    </xf>
    <xf numFmtId="0" fontId="7" fillId="0" borderId="35" xfId="0" applyFont="1" applyFill="1" applyBorder="1" applyAlignment="1">
      <alignment horizontal="center" vertical="center" textRotation="90" wrapText="1"/>
    </xf>
    <xf numFmtId="165" fontId="3" fillId="0" borderId="68" xfId="0" applyNumberFormat="1" applyFont="1" applyFill="1" applyBorder="1" applyAlignment="1">
      <alignment horizontal="center" vertical="top" wrapText="1"/>
    </xf>
    <xf numFmtId="0" fontId="15" fillId="0" borderId="12" xfId="0" applyFont="1" applyFill="1" applyBorder="1" applyAlignment="1">
      <alignment horizontal="center" vertical="center" textRotation="90" shrinkToFit="1"/>
    </xf>
    <xf numFmtId="0" fontId="7" fillId="3" borderId="72" xfId="0" applyFont="1" applyFill="1" applyBorder="1" applyAlignment="1">
      <alignment horizontal="center" vertical="center" textRotation="90" wrapText="1"/>
    </xf>
    <xf numFmtId="0" fontId="3" fillId="7" borderId="108" xfId="0" applyFont="1" applyFill="1" applyBorder="1" applyAlignment="1">
      <alignment vertical="top" wrapText="1"/>
    </xf>
    <xf numFmtId="0" fontId="3" fillId="0" borderId="91" xfId="0" applyFont="1" applyFill="1" applyBorder="1" applyAlignment="1">
      <alignment horizontal="left" vertical="top" wrapText="1"/>
    </xf>
    <xf numFmtId="3" fontId="3" fillId="0" borderId="92" xfId="0" applyNumberFormat="1" applyFont="1" applyFill="1" applyBorder="1" applyAlignment="1">
      <alignment horizontal="center" vertical="top"/>
    </xf>
    <xf numFmtId="49" fontId="5" fillId="7" borderId="58" xfId="0" applyNumberFormat="1" applyFont="1" applyFill="1" applyBorder="1" applyAlignment="1">
      <alignment horizontal="center" vertical="top"/>
    </xf>
    <xf numFmtId="49" fontId="5" fillId="9" borderId="7"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7" borderId="50" xfId="0" applyNumberFormat="1" applyFont="1" applyFill="1" applyBorder="1" applyAlignment="1">
      <alignment horizontal="center" vertical="top"/>
    </xf>
    <xf numFmtId="49" fontId="5" fillId="7" borderId="18" xfId="0" applyNumberFormat="1" applyFont="1" applyFill="1" applyBorder="1" applyAlignment="1">
      <alignment horizontal="center" vertical="top"/>
    </xf>
    <xf numFmtId="49" fontId="5" fillId="0" borderId="18" xfId="0" applyNumberFormat="1" applyFont="1" applyBorder="1" applyAlignment="1">
      <alignment horizontal="center" vertical="top"/>
    </xf>
    <xf numFmtId="0" fontId="3" fillId="0" borderId="33" xfId="0" applyFont="1" applyBorder="1" applyAlignment="1">
      <alignment horizontal="center" vertical="top"/>
    </xf>
    <xf numFmtId="0" fontId="3" fillId="0" borderId="38" xfId="0" applyFont="1" applyFill="1" applyBorder="1" applyAlignment="1">
      <alignment horizontal="left" vertical="top" wrapText="1"/>
    </xf>
    <xf numFmtId="165" fontId="5" fillId="0" borderId="51" xfId="0" applyNumberFormat="1" applyFont="1" applyFill="1" applyBorder="1" applyAlignment="1">
      <alignment horizontal="center" vertical="top" wrapText="1"/>
    </xf>
    <xf numFmtId="0" fontId="3" fillId="7" borderId="38" xfId="0" applyFont="1" applyFill="1" applyBorder="1" applyAlignment="1">
      <alignment horizontal="left" vertical="top" wrapText="1"/>
    </xf>
    <xf numFmtId="49" fontId="5" fillId="9" borderId="35" xfId="0" applyNumberFormat="1" applyFont="1" applyFill="1" applyBorder="1" applyAlignment="1">
      <alignment horizontal="center" vertical="top"/>
    </xf>
    <xf numFmtId="0" fontId="3" fillId="3" borderId="18" xfId="0" applyFont="1" applyFill="1" applyBorder="1" applyAlignment="1">
      <alignment horizontal="left" vertical="top" wrapText="1"/>
    </xf>
    <xf numFmtId="0" fontId="22" fillId="7" borderId="35" xfId="0" applyFont="1" applyFill="1" applyBorder="1" applyAlignment="1">
      <alignment horizontal="center" vertical="top" wrapText="1"/>
    </xf>
    <xf numFmtId="0" fontId="3" fillId="3" borderId="7"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8" xfId="0" applyFont="1" applyFill="1" applyBorder="1" applyAlignment="1">
      <alignment horizontal="left" vertical="top" wrapText="1"/>
    </xf>
    <xf numFmtId="49" fontId="5" fillId="7" borderId="11" xfId="0" applyNumberFormat="1" applyFont="1" applyFill="1" applyBorder="1" applyAlignment="1">
      <alignment horizontal="center" vertical="top"/>
    </xf>
    <xf numFmtId="0" fontId="3" fillId="3" borderId="30" xfId="0" applyFont="1" applyFill="1" applyBorder="1" applyAlignment="1">
      <alignment horizontal="left" vertical="top" wrapText="1"/>
    </xf>
    <xf numFmtId="49" fontId="5" fillId="3" borderId="18" xfId="0" applyNumberFormat="1" applyFont="1" applyFill="1" applyBorder="1" applyAlignment="1">
      <alignment horizontal="center" vertical="top"/>
    </xf>
    <xf numFmtId="0" fontId="5" fillId="3" borderId="35" xfId="0" applyFont="1" applyFill="1" applyBorder="1" applyAlignment="1">
      <alignment horizontal="center" vertical="top" wrapText="1"/>
    </xf>
    <xf numFmtId="49" fontId="5" fillId="7" borderId="18"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5" fillId="0" borderId="51" xfId="0" applyFont="1" applyFill="1" applyBorder="1" applyAlignment="1">
      <alignment horizontal="center" vertical="top" wrapText="1"/>
    </xf>
    <xf numFmtId="0" fontId="5" fillId="0" borderId="35" xfId="0" applyFont="1" applyFill="1" applyBorder="1" applyAlignment="1">
      <alignment horizontal="center" vertical="top" wrapText="1"/>
    </xf>
    <xf numFmtId="165" fontId="3" fillId="7" borderId="35" xfId="0" applyNumberFormat="1" applyFont="1" applyFill="1" applyBorder="1" applyAlignment="1">
      <alignment horizontal="left" vertical="center" textRotation="90" wrapText="1"/>
    </xf>
    <xf numFmtId="49" fontId="5" fillId="9" borderId="16" xfId="0" applyNumberFormat="1" applyFont="1" applyFill="1" applyBorder="1" applyAlignment="1">
      <alignment horizontal="center" vertical="top"/>
    </xf>
    <xf numFmtId="0" fontId="3" fillId="7" borderId="16" xfId="0" applyFont="1" applyFill="1" applyBorder="1" applyAlignment="1">
      <alignment horizontal="left" vertical="top" wrapText="1"/>
    </xf>
    <xf numFmtId="3" fontId="3" fillId="3" borderId="11" xfId="0" applyNumberFormat="1" applyFont="1" applyFill="1" applyBorder="1" applyAlignment="1">
      <alignment horizontal="center" vertical="top"/>
    </xf>
    <xf numFmtId="0" fontId="3" fillId="0" borderId="7" xfId="0" applyFont="1" applyFill="1" applyBorder="1" applyAlignment="1">
      <alignment horizontal="left" vertical="top" wrapText="1"/>
    </xf>
    <xf numFmtId="0" fontId="3" fillId="3" borderId="21" xfId="0" applyFont="1" applyFill="1" applyBorder="1" applyAlignment="1">
      <alignment vertical="top" wrapText="1"/>
    </xf>
    <xf numFmtId="0" fontId="3" fillId="3" borderId="28" xfId="0" applyFont="1" applyFill="1" applyBorder="1" applyAlignment="1">
      <alignment vertical="top" wrapText="1"/>
    </xf>
    <xf numFmtId="0" fontId="5" fillId="0" borderId="68" xfId="0" applyFont="1" applyFill="1" applyBorder="1" applyAlignment="1">
      <alignment horizontal="center" vertical="top" wrapText="1"/>
    </xf>
    <xf numFmtId="49" fontId="5" fillId="7" borderId="28" xfId="0" applyNumberFormat="1" applyFont="1" applyFill="1" applyBorder="1" applyAlignment="1">
      <alignment horizontal="center" vertical="top"/>
    </xf>
    <xf numFmtId="0" fontId="3" fillId="7" borderId="30" xfId="0" applyFont="1" applyFill="1" applyBorder="1" applyAlignment="1">
      <alignment horizontal="left" vertical="top" wrapText="1"/>
    </xf>
    <xf numFmtId="3" fontId="3" fillId="7" borderId="27"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0" fontId="3" fillId="7" borderId="7" xfId="0" applyFont="1" applyFill="1" applyBorder="1" applyAlignment="1">
      <alignment horizontal="center" vertical="center" textRotation="90" wrapText="1"/>
    </xf>
    <xf numFmtId="49" fontId="5" fillId="9" borderId="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7" borderId="26" xfId="0" applyNumberFormat="1" applyFont="1" applyFill="1" applyBorder="1" applyAlignment="1">
      <alignment horizontal="center" vertical="top"/>
    </xf>
    <xf numFmtId="0" fontId="3" fillId="3" borderId="18" xfId="0" applyFont="1" applyFill="1" applyBorder="1" applyAlignment="1">
      <alignment vertical="top" wrapText="1"/>
    </xf>
    <xf numFmtId="49" fontId="5" fillId="7" borderId="27" xfId="0" applyNumberFormat="1" applyFont="1" applyFill="1" applyBorder="1" applyAlignment="1">
      <alignment horizontal="center" vertical="top"/>
    </xf>
    <xf numFmtId="49" fontId="5" fillId="7" borderId="0" xfId="0" applyNumberFormat="1" applyFont="1" applyFill="1" applyBorder="1" applyAlignment="1">
      <alignment horizontal="center" vertical="top"/>
    </xf>
    <xf numFmtId="0" fontId="3" fillId="7" borderId="21" xfId="0" applyFont="1" applyFill="1" applyBorder="1" applyAlignment="1">
      <alignment vertical="top" wrapText="1"/>
    </xf>
    <xf numFmtId="49" fontId="5" fillId="7" borderId="43" xfId="0" applyNumberFormat="1" applyFont="1" applyFill="1" applyBorder="1" applyAlignment="1">
      <alignment horizontal="center" vertical="top"/>
    </xf>
    <xf numFmtId="49" fontId="5" fillId="7" borderId="32" xfId="0" applyNumberFormat="1" applyFont="1" applyFill="1" applyBorder="1" applyAlignment="1">
      <alignment horizontal="center" vertical="top"/>
    </xf>
    <xf numFmtId="0" fontId="3" fillId="7" borderId="18" xfId="0" applyFont="1" applyFill="1" applyBorder="1" applyAlignment="1">
      <alignment vertical="top" wrapText="1"/>
    </xf>
    <xf numFmtId="0" fontId="3" fillId="3" borderId="7" xfId="0" applyFont="1" applyFill="1" applyBorder="1" applyAlignment="1">
      <alignment horizontal="center" vertical="top" wrapText="1"/>
    </xf>
    <xf numFmtId="0" fontId="3" fillId="7" borderId="7" xfId="0" applyFont="1" applyFill="1" applyBorder="1" applyAlignment="1">
      <alignment vertical="top" wrapText="1"/>
    </xf>
    <xf numFmtId="0" fontId="3" fillId="2" borderId="57" xfId="0" applyFont="1" applyFill="1" applyBorder="1" applyAlignment="1">
      <alignment horizontal="center" vertical="top" wrapText="1"/>
    </xf>
    <xf numFmtId="49" fontId="5" fillId="9"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3" fillId="7" borderId="35" xfId="0" applyFont="1" applyFill="1" applyBorder="1" applyAlignment="1">
      <alignment horizontal="center" vertical="center" textRotation="90" wrapText="1"/>
    </xf>
    <xf numFmtId="0" fontId="3" fillId="7" borderId="7" xfId="0" applyFont="1" applyFill="1" applyBorder="1" applyAlignment="1">
      <alignment horizontal="left" vertical="top" wrapText="1"/>
    </xf>
    <xf numFmtId="3" fontId="3" fillId="7" borderId="11" xfId="0" applyNumberFormat="1" applyFont="1" applyFill="1" applyBorder="1" applyAlignment="1">
      <alignment horizontal="center" vertical="top"/>
    </xf>
    <xf numFmtId="3" fontId="3" fillId="3" borderId="11"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wrapText="1"/>
    </xf>
    <xf numFmtId="0" fontId="3" fillId="7" borderId="68" xfId="0" applyFont="1" applyFill="1" applyBorder="1" applyAlignment="1">
      <alignment horizontal="left" vertical="top" wrapText="1"/>
    </xf>
    <xf numFmtId="3" fontId="3" fillId="7" borderId="26" xfId="0" applyNumberFormat="1" applyFont="1" applyFill="1" applyBorder="1" applyAlignment="1">
      <alignment horizontal="center" vertical="top"/>
    </xf>
    <xf numFmtId="0" fontId="3" fillId="7" borderId="118" xfId="0" applyFont="1" applyFill="1" applyBorder="1" applyAlignment="1">
      <alignment horizontal="left" vertical="top" wrapText="1"/>
    </xf>
    <xf numFmtId="0" fontId="11" fillId="0" borderId="31" xfId="0" applyFont="1" applyBorder="1" applyAlignment="1"/>
    <xf numFmtId="0" fontId="11" fillId="0" borderId="32" xfId="0" applyFont="1" applyBorder="1" applyAlignment="1"/>
    <xf numFmtId="0" fontId="3" fillId="7" borderId="28" xfId="0" applyFont="1" applyFill="1" applyBorder="1" applyAlignment="1">
      <alignment horizontal="left" vertical="top" wrapText="1"/>
    </xf>
    <xf numFmtId="3" fontId="3" fillId="7" borderId="11" xfId="0" applyNumberFormat="1" applyFont="1" applyFill="1" applyBorder="1" applyAlignment="1">
      <alignment horizontal="left" vertical="top" wrapText="1"/>
    </xf>
    <xf numFmtId="3" fontId="3" fillId="7" borderId="18" xfId="0" applyNumberFormat="1" applyFont="1" applyFill="1" applyBorder="1" applyAlignment="1">
      <alignment horizontal="left" vertical="top" wrapText="1"/>
    </xf>
    <xf numFmtId="0" fontId="18" fillId="0" borderId="7" xfId="0" applyFont="1" applyFill="1" applyBorder="1" applyAlignment="1">
      <alignment horizontal="left" vertical="top" wrapText="1"/>
    </xf>
    <xf numFmtId="0" fontId="3" fillId="7" borderId="8" xfId="0" applyFont="1" applyFill="1" applyBorder="1" applyAlignment="1">
      <alignment horizontal="center" vertical="top" wrapText="1"/>
    </xf>
    <xf numFmtId="0" fontId="3" fillId="7" borderId="28" xfId="0" applyFont="1" applyFill="1" applyBorder="1" applyAlignment="1">
      <alignment vertical="top" wrapText="1"/>
    </xf>
    <xf numFmtId="0" fontId="5" fillId="3" borderId="7" xfId="0" applyFont="1" applyFill="1" applyBorder="1" applyAlignment="1">
      <alignment horizontal="center" vertical="top" wrapText="1"/>
    </xf>
    <xf numFmtId="0" fontId="5" fillId="0" borderId="72" xfId="0" applyFont="1" applyBorder="1" applyAlignment="1">
      <alignment horizontal="center" vertical="center" wrapText="1"/>
    </xf>
    <xf numFmtId="165" fontId="3" fillId="7" borderId="49" xfId="0" applyNumberFormat="1" applyFont="1" applyFill="1" applyBorder="1" applyAlignment="1">
      <alignment horizontal="left" vertical="top" wrapText="1"/>
    </xf>
    <xf numFmtId="0" fontId="3" fillId="3" borderId="95" xfId="0" applyFont="1" applyFill="1" applyBorder="1" applyAlignment="1">
      <alignment horizontal="left" vertical="top" wrapText="1"/>
    </xf>
    <xf numFmtId="0" fontId="3" fillId="0" borderId="6" xfId="0" applyFont="1" applyBorder="1" applyAlignment="1">
      <alignment horizontal="center" vertical="top" wrapText="1"/>
    </xf>
    <xf numFmtId="3" fontId="3" fillId="7" borderId="0" xfId="0" applyNumberFormat="1" applyFont="1" applyFill="1" applyAlignment="1">
      <alignment vertical="top"/>
    </xf>
    <xf numFmtId="0" fontId="3" fillId="7" borderId="68" xfId="0" applyFont="1" applyFill="1" applyBorder="1" applyAlignment="1">
      <alignment horizontal="center" vertical="center" textRotation="90" wrapText="1"/>
    </xf>
    <xf numFmtId="0" fontId="3" fillId="7" borderId="89" xfId="0" applyFont="1" applyFill="1" applyBorder="1" applyAlignment="1">
      <alignment horizontal="left" vertical="top" wrapText="1"/>
    </xf>
    <xf numFmtId="0" fontId="5" fillId="3" borderId="38" xfId="0" applyFont="1" applyFill="1" applyBorder="1" applyAlignment="1">
      <alignment horizontal="center" vertical="top" wrapText="1"/>
    </xf>
    <xf numFmtId="49" fontId="5" fillId="0" borderId="27" xfId="0" applyNumberFormat="1" applyFont="1" applyBorder="1" applyAlignment="1">
      <alignment horizontal="center" vertical="top"/>
    </xf>
    <xf numFmtId="166" fontId="3" fillId="0" borderId="20"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0" fontId="3" fillId="0" borderId="5" xfId="0" applyFont="1" applyFill="1" applyBorder="1" applyAlignment="1">
      <alignment horizontal="left" vertical="top" wrapText="1"/>
    </xf>
    <xf numFmtId="3" fontId="3" fillId="0" borderId="26"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3" fillId="3" borderId="32" xfId="0" applyFont="1" applyFill="1" applyBorder="1" applyAlignment="1">
      <alignment vertical="top" wrapText="1"/>
    </xf>
    <xf numFmtId="0" fontId="18" fillId="0" borderId="68" xfId="0" applyFont="1" applyFill="1" applyBorder="1" applyAlignment="1">
      <alignment vertical="top" wrapText="1"/>
    </xf>
    <xf numFmtId="0" fontId="11" fillId="0" borderId="0" xfId="0" applyFont="1" applyAlignment="1">
      <alignment vertical="top"/>
    </xf>
    <xf numFmtId="0" fontId="18" fillId="7" borderId="32" xfId="0" applyFont="1" applyFill="1" applyBorder="1" applyAlignment="1">
      <alignment horizontal="left" vertical="top" wrapText="1"/>
    </xf>
    <xf numFmtId="166" fontId="3" fillId="8" borderId="35" xfId="0" applyNumberFormat="1" applyFont="1" applyFill="1" applyBorder="1" applyAlignment="1">
      <alignment vertical="top"/>
    </xf>
    <xf numFmtId="0" fontId="11" fillId="0" borderId="54" xfId="0" applyFont="1" applyBorder="1" applyAlignment="1"/>
    <xf numFmtId="166" fontId="3" fillId="3" borderId="63" xfId="0" applyNumberFormat="1" applyFont="1" applyFill="1" applyBorder="1" applyAlignment="1">
      <alignment horizontal="right" vertical="top" wrapText="1"/>
    </xf>
    <xf numFmtId="166" fontId="3" fillId="7" borderId="0" xfId="0" applyNumberFormat="1" applyFont="1" applyFill="1" applyBorder="1" applyAlignment="1">
      <alignment horizontal="right" vertical="top" wrapText="1"/>
    </xf>
    <xf numFmtId="3" fontId="3" fillId="0" borderId="18" xfId="0" applyNumberFormat="1" applyFont="1" applyFill="1" applyBorder="1" applyAlignment="1">
      <alignment horizontal="center" vertical="top"/>
    </xf>
    <xf numFmtId="49" fontId="5" fillId="9" borderId="7"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7" borderId="50"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3" fontId="3" fillId="7" borderId="27" xfId="0" applyNumberFormat="1" applyFont="1" applyFill="1" applyBorder="1" applyAlignment="1">
      <alignment horizontal="center" vertical="top"/>
    </xf>
    <xf numFmtId="49" fontId="5" fillId="9" borderId="16" xfId="0" applyNumberFormat="1" applyFont="1" applyFill="1" applyBorder="1" applyAlignment="1">
      <alignment horizontal="center" vertical="top"/>
    </xf>
    <xf numFmtId="49" fontId="5" fillId="10" borderId="11"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166" fontId="3" fillId="7" borderId="8" xfId="0" applyNumberFormat="1" applyFont="1" applyFill="1" applyBorder="1" applyAlignment="1">
      <alignment horizontal="center" vertical="top"/>
    </xf>
    <xf numFmtId="166" fontId="3" fillId="0" borderId="111" xfId="0" applyNumberFormat="1" applyFont="1" applyBorder="1" applyAlignment="1">
      <alignment horizontal="center" vertical="top"/>
    </xf>
    <xf numFmtId="166" fontId="3" fillId="3" borderId="87" xfId="0" applyNumberFormat="1" applyFont="1" applyFill="1" applyBorder="1" applyAlignment="1">
      <alignment horizontal="left" vertical="top" wrapText="1"/>
    </xf>
    <xf numFmtId="166" fontId="3" fillId="3" borderId="93" xfId="0" applyNumberFormat="1" applyFont="1" applyFill="1" applyBorder="1" applyAlignment="1">
      <alignment horizontal="left" vertical="top" wrapText="1"/>
    </xf>
    <xf numFmtId="166" fontId="3" fillId="3" borderId="18" xfId="0" applyNumberFormat="1" applyFont="1" applyFill="1" applyBorder="1" applyAlignment="1">
      <alignment horizontal="center" vertical="top"/>
    </xf>
    <xf numFmtId="166" fontId="3" fillId="0" borderId="24" xfId="0" applyNumberFormat="1" applyFont="1" applyBorder="1" applyAlignment="1">
      <alignment horizontal="center" vertical="top"/>
    </xf>
    <xf numFmtId="166" fontId="3" fillId="3" borderId="28" xfId="0" applyNumberFormat="1" applyFont="1" applyFill="1" applyBorder="1" applyAlignment="1">
      <alignment horizontal="center" vertical="top"/>
    </xf>
    <xf numFmtId="166" fontId="3" fillId="0" borderId="82" xfId="0" applyNumberFormat="1" applyFont="1" applyFill="1" applyBorder="1" applyAlignment="1">
      <alignment horizontal="left" vertical="top" wrapText="1"/>
    </xf>
    <xf numFmtId="166" fontId="3" fillId="0" borderId="24" xfId="0" applyNumberFormat="1" applyFont="1" applyFill="1" applyBorder="1" applyAlignment="1">
      <alignment horizontal="center" vertical="top"/>
    </xf>
    <xf numFmtId="166" fontId="3" fillId="0" borderId="7" xfId="0" applyNumberFormat="1" applyFont="1" applyFill="1" applyBorder="1" applyAlignment="1">
      <alignment horizontal="left" vertical="top" wrapText="1"/>
    </xf>
    <xf numFmtId="166" fontId="3" fillId="7" borderId="24" xfId="0" applyNumberFormat="1" applyFont="1" applyFill="1" applyBorder="1" applyAlignment="1">
      <alignment horizontal="center" vertical="top" wrapText="1"/>
    </xf>
    <xf numFmtId="166" fontId="5" fillId="9" borderId="7"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10" borderId="11" xfId="0" applyNumberFormat="1" applyFont="1" applyFill="1" applyBorder="1" applyAlignment="1">
      <alignment horizontal="center" vertical="top"/>
    </xf>
    <xf numFmtId="166" fontId="3" fillId="0" borderId="81"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166" fontId="3" fillId="0" borderId="6" xfId="0" applyNumberFormat="1" applyFont="1" applyFill="1" applyBorder="1" applyAlignment="1">
      <alignment horizontal="center" vertical="top"/>
    </xf>
    <xf numFmtId="166" fontId="3" fillId="7" borderId="104" xfId="0" applyNumberFormat="1" applyFont="1" applyFill="1" applyBorder="1" applyAlignment="1">
      <alignment horizontal="center" vertical="top"/>
    </xf>
    <xf numFmtId="166" fontId="3" fillId="7" borderId="45" xfId="0" applyNumberFormat="1" applyFont="1" applyFill="1" applyBorder="1" applyAlignment="1">
      <alignment horizontal="center" vertical="top"/>
    </xf>
    <xf numFmtId="166" fontId="3" fillId="7" borderId="24" xfId="0" applyNumberFormat="1" applyFont="1" applyFill="1" applyBorder="1" applyAlignment="1">
      <alignment horizontal="center" vertical="top"/>
    </xf>
    <xf numFmtId="166" fontId="5" fillId="10" borderId="50" xfId="0" applyNumberFormat="1" applyFont="1" applyFill="1" applyBorder="1" applyAlignment="1">
      <alignment vertical="top"/>
    </xf>
    <xf numFmtId="166" fontId="5" fillId="0" borderId="11" xfId="0" applyNumberFormat="1" applyFont="1" applyBorder="1" applyAlignment="1">
      <alignment horizontal="center" vertical="top"/>
    </xf>
    <xf numFmtId="166" fontId="3" fillId="7" borderId="6" xfId="0" applyNumberFormat="1" applyFont="1" applyFill="1" applyBorder="1" applyAlignment="1">
      <alignment horizontal="center" vertical="top"/>
    </xf>
    <xf numFmtId="166" fontId="5" fillId="10" borderId="11" xfId="0" applyNumberFormat="1" applyFont="1" applyFill="1" applyBorder="1" applyAlignment="1">
      <alignment vertical="top"/>
    </xf>
    <xf numFmtId="166" fontId="5" fillId="0" borderId="29" xfId="0" applyNumberFormat="1" applyFont="1" applyBorder="1" applyAlignment="1">
      <alignment horizontal="center" vertical="top"/>
    </xf>
    <xf numFmtId="166" fontId="3" fillId="0" borderId="30" xfId="0" applyNumberFormat="1" applyFont="1" applyFill="1" applyBorder="1" applyAlignment="1">
      <alignment vertical="top" wrapText="1"/>
    </xf>
    <xf numFmtId="166" fontId="5" fillId="3" borderId="11" xfId="0" applyNumberFormat="1" applyFont="1" applyFill="1" applyBorder="1" applyAlignment="1">
      <alignment horizontal="center" vertical="top"/>
    </xf>
    <xf numFmtId="166" fontId="5" fillId="3" borderId="29"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166" fontId="3" fillId="7" borderId="6" xfId="0" applyNumberFormat="1" applyFont="1" applyFill="1" applyBorder="1" applyAlignment="1">
      <alignment horizontal="center" vertical="top" wrapText="1"/>
    </xf>
    <xf numFmtId="166" fontId="5" fillId="9" borderId="9" xfId="0" applyNumberFormat="1" applyFont="1" applyFill="1" applyBorder="1" applyAlignment="1">
      <alignment horizontal="center" vertical="top"/>
    </xf>
    <xf numFmtId="166" fontId="5" fillId="2" borderId="31" xfId="0" applyNumberFormat="1" applyFont="1" applyFill="1" applyBorder="1" applyAlignment="1">
      <alignment horizontal="center" vertical="top"/>
    </xf>
    <xf numFmtId="166" fontId="5" fillId="10" borderId="58" xfId="0" applyNumberFormat="1" applyFont="1" applyFill="1" applyBorder="1" applyAlignment="1">
      <alignment horizontal="center" vertical="top"/>
    </xf>
    <xf numFmtId="166" fontId="3" fillId="10" borderId="62" xfId="0" applyNumberFormat="1" applyFont="1" applyFill="1" applyBorder="1" applyAlignment="1">
      <alignment horizontal="center" vertical="top"/>
    </xf>
    <xf numFmtId="166" fontId="3" fillId="10" borderId="60" xfId="0" applyNumberFormat="1" applyFont="1" applyFill="1" applyBorder="1" applyAlignment="1">
      <alignment vertical="top" wrapText="1"/>
    </xf>
    <xf numFmtId="166" fontId="5" fillId="9" borderId="5" xfId="0" applyNumberFormat="1" applyFont="1" applyFill="1" applyBorder="1" applyAlignment="1">
      <alignment horizontal="center" vertical="top"/>
    </xf>
    <xf numFmtId="166" fontId="5" fillId="2" borderId="26" xfId="0" applyNumberFormat="1" applyFont="1" applyFill="1" applyBorder="1" applyAlignment="1">
      <alignment horizontal="center" vertical="top"/>
    </xf>
    <xf numFmtId="166" fontId="5" fillId="10" borderId="26" xfId="0" applyNumberFormat="1" applyFont="1" applyFill="1" applyBorder="1" applyAlignment="1">
      <alignment horizontal="center" vertical="top"/>
    </xf>
    <xf numFmtId="166" fontId="3" fillId="3" borderId="13" xfId="0" applyNumberFormat="1" applyFont="1" applyFill="1" applyBorder="1" applyAlignment="1">
      <alignment horizontal="center" vertical="top"/>
    </xf>
    <xf numFmtId="166" fontId="3" fillId="3" borderId="10" xfId="0" applyNumberFormat="1" applyFont="1" applyFill="1" applyBorder="1" applyAlignment="1">
      <alignment horizontal="center" vertical="top"/>
    </xf>
    <xf numFmtId="166" fontId="5" fillId="3" borderId="10" xfId="0" applyNumberFormat="1" applyFont="1" applyFill="1" applyBorder="1" applyAlignment="1">
      <alignment horizontal="right" vertical="top"/>
    </xf>
    <xf numFmtId="166" fontId="3" fillId="0" borderId="12" xfId="0" applyNumberFormat="1" applyFont="1" applyFill="1" applyBorder="1" applyAlignment="1">
      <alignment horizontal="left" vertical="top" wrapText="1"/>
    </xf>
    <xf numFmtId="166" fontId="3" fillId="0" borderId="30" xfId="0" applyNumberFormat="1" applyFont="1" applyBorder="1" applyAlignment="1">
      <alignment vertical="top" wrapText="1"/>
    </xf>
    <xf numFmtId="166" fontId="5" fillId="3" borderId="20" xfId="0" applyNumberFormat="1" applyFont="1" applyFill="1" applyBorder="1" applyAlignment="1">
      <alignment horizontal="center" vertical="top"/>
    </xf>
    <xf numFmtId="166" fontId="3" fillId="7" borderId="38" xfId="0" applyNumberFormat="1" applyFont="1" applyFill="1" applyBorder="1" applyAlignment="1">
      <alignment vertical="top" wrapText="1"/>
    </xf>
    <xf numFmtId="166" fontId="3" fillId="7" borderId="111" xfId="0" applyNumberFormat="1" applyFont="1" applyFill="1" applyBorder="1" applyAlignment="1">
      <alignment horizontal="center" vertical="top"/>
    </xf>
    <xf numFmtId="166" fontId="3" fillId="0" borderId="24" xfId="0" applyNumberFormat="1" applyFont="1" applyFill="1" applyBorder="1" applyAlignment="1">
      <alignment horizontal="center" vertical="top" wrapText="1"/>
    </xf>
    <xf numFmtId="166" fontId="3" fillId="7" borderId="99" xfId="0" applyNumberFormat="1" applyFont="1" applyFill="1" applyBorder="1" applyAlignment="1">
      <alignment horizontal="left" vertical="top" wrapText="1"/>
    </xf>
    <xf numFmtId="166" fontId="5" fillId="9" borderId="76" xfId="0" applyNumberFormat="1" applyFont="1" applyFill="1" applyBorder="1" applyAlignment="1">
      <alignment horizontal="center" vertical="top"/>
    </xf>
    <xf numFmtId="166" fontId="3" fillId="10" borderId="9" xfId="0" applyNumberFormat="1" applyFont="1" applyFill="1" applyBorder="1" applyAlignment="1">
      <alignment vertical="top" wrapText="1"/>
    </xf>
    <xf numFmtId="166" fontId="3" fillId="3" borderId="26" xfId="0" applyNumberFormat="1" applyFont="1" applyFill="1" applyBorder="1" applyAlignment="1">
      <alignment horizontal="center" vertical="top"/>
    </xf>
    <xf numFmtId="166" fontId="10" fillId="0" borderId="43" xfId="0" applyNumberFormat="1" applyFont="1" applyFill="1" applyBorder="1" applyAlignment="1">
      <alignment horizontal="left" vertical="top" wrapText="1"/>
    </xf>
    <xf numFmtId="166" fontId="5" fillId="3" borderId="10" xfId="0" applyNumberFormat="1" applyFont="1" applyFill="1" applyBorder="1" applyAlignment="1">
      <alignment horizontal="center" vertical="top"/>
    </xf>
    <xf numFmtId="166" fontId="5" fillId="10" borderId="0" xfId="0" applyNumberFormat="1" applyFont="1" applyFill="1" applyBorder="1" applyAlignment="1">
      <alignment horizontal="center" vertical="top"/>
    </xf>
    <xf numFmtId="166" fontId="3" fillId="7" borderId="30" xfId="0" applyNumberFormat="1" applyFont="1" applyFill="1" applyBorder="1" applyAlignment="1">
      <alignment horizontal="left" vertical="top" wrapText="1"/>
    </xf>
    <xf numFmtId="166" fontId="3" fillId="3" borderId="7" xfId="0" applyNumberFormat="1" applyFont="1" applyFill="1" applyBorder="1" applyAlignment="1">
      <alignment horizontal="left" vertical="top" wrapText="1"/>
    </xf>
    <xf numFmtId="166" fontId="3" fillId="0" borderId="16" xfId="0" applyNumberFormat="1" applyFont="1" applyFill="1" applyBorder="1" applyAlignment="1">
      <alignment horizontal="left" vertical="top" wrapText="1"/>
    </xf>
    <xf numFmtId="166" fontId="3" fillId="10" borderId="33" xfId="0" applyNumberFormat="1" applyFont="1" applyFill="1" applyBorder="1" applyAlignment="1">
      <alignment horizontal="center" vertical="top"/>
    </xf>
    <xf numFmtId="166" fontId="3" fillId="10" borderId="32" xfId="0" applyNumberFormat="1" applyFont="1" applyFill="1" applyBorder="1" applyAlignment="1">
      <alignment horizontal="center" vertical="top"/>
    </xf>
    <xf numFmtId="166" fontId="5" fillId="3" borderId="13" xfId="0" applyNumberFormat="1" applyFont="1" applyFill="1" applyBorder="1" applyAlignment="1">
      <alignment horizontal="center" vertical="top"/>
    </xf>
    <xf numFmtId="166" fontId="3" fillId="3" borderId="72" xfId="0" applyNumberFormat="1" applyFont="1" applyFill="1" applyBorder="1" applyAlignment="1">
      <alignment horizontal="center" vertical="top"/>
    </xf>
    <xf numFmtId="166" fontId="3" fillId="3" borderId="12" xfId="0" applyNumberFormat="1" applyFont="1" applyFill="1" applyBorder="1" applyAlignment="1">
      <alignment vertical="top" wrapText="1"/>
    </xf>
    <xf numFmtId="166" fontId="3" fillId="3" borderId="24" xfId="0" applyNumberFormat="1" applyFont="1" applyFill="1" applyBorder="1" applyAlignment="1">
      <alignment horizontal="center" vertical="top"/>
    </xf>
    <xf numFmtId="166" fontId="3" fillId="3" borderId="30" xfId="0" applyNumberFormat="1" applyFont="1" applyFill="1" applyBorder="1" applyAlignment="1">
      <alignment horizontal="left" vertical="top" wrapText="1"/>
    </xf>
    <xf numFmtId="166" fontId="3" fillId="10" borderId="58" xfId="0" applyNumberFormat="1" applyFont="1" applyFill="1" applyBorder="1" applyAlignment="1">
      <alignment horizontal="center" vertical="top"/>
    </xf>
    <xf numFmtId="166" fontId="5" fillId="3" borderId="26" xfId="0" applyNumberFormat="1" applyFont="1" applyFill="1" applyBorder="1" applyAlignment="1">
      <alignment horizontal="center" vertical="top"/>
    </xf>
    <xf numFmtId="166" fontId="10" fillId="3" borderId="43" xfId="0" applyNumberFormat="1" applyFont="1" applyFill="1" applyBorder="1" applyAlignment="1">
      <alignment horizontal="left" vertical="top" wrapText="1"/>
    </xf>
    <xf numFmtId="166" fontId="3" fillId="0" borderId="5" xfId="0" applyNumberFormat="1" applyFont="1" applyFill="1" applyBorder="1" applyAlignment="1">
      <alignment vertical="top" wrapText="1"/>
    </xf>
    <xf numFmtId="166" fontId="3" fillId="3" borderId="20" xfId="0" applyNumberFormat="1" applyFont="1" applyFill="1" applyBorder="1" applyAlignment="1">
      <alignment horizontal="center" vertical="top" wrapText="1"/>
    </xf>
    <xf numFmtId="166" fontId="5" fillId="10" borderId="50" xfId="0" applyNumberFormat="1" applyFont="1" applyFill="1" applyBorder="1" applyAlignment="1">
      <alignment horizontal="center" vertical="top"/>
    </xf>
    <xf numFmtId="166" fontId="5" fillId="7" borderId="11" xfId="0" applyNumberFormat="1" applyFont="1" applyFill="1" applyBorder="1" applyAlignment="1">
      <alignment horizontal="center" vertical="top"/>
    </xf>
    <xf numFmtId="166" fontId="3" fillId="0" borderId="111" xfId="0" applyNumberFormat="1" applyFont="1" applyFill="1" applyBorder="1" applyAlignment="1">
      <alignment horizontal="center" vertical="top"/>
    </xf>
    <xf numFmtId="166" fontId="3" fillId="7" borderId="87" xfId="0" applyNumberFormat="1" applyFont="1" applyFill="1" applyBorder="1" applyAlignment="1">
      <alignment horizontal="left" vertical="top" wrapText="1"/>
    </xf>
    <xf numFmtId="166" fontId="3" fillId="0" borderId="89" xfId="0" applyNumberFormat="1" applyFont="1" applyFill="1" applyBorder="1" applyAlignment="1">
      <alignment horizontal="center" vertical="top"/>
    </xf>
    <xf numFmtId="166" fontId="3" fillId="7" borderId="120" xfId="0" applyNumberFormat="1" applyFont="1" applyFill="1" applyBorder="1" applyAlignment="1">
      <alignment horizontal="center" vertical="top"/>
    </xf>
    <xf numFmtId="166" fontId="3" fillId="7" borderId="118" xfId="0" applyNumberFormat="1" applyFont="1" applyFill="1" applyBorder="1" applyAlignment="1">
      <alignment horizontal="left" vertical="top" wrapText="1"/>
    </xf>
    <xf numFmtId="166" fontId="5" fillId="7" borderId="20" xfId="0" applyNumberFormat="1" applyFont="1" applyFill="1" applyBorder="1" applyAlignment="1">
      <alignment horizontal="center" vertical="top"/>
    </xf>
    <xf numFmtId="166" fontId="3" fillId="0" borderId="23" xfId="0" applyNumberFormat="1" applyFont="1" applyBorder="1" applyAlignment="1">
      <alignment horizontal="center" vertical="top" wrapText="1"/>
    </xf>
    <xf numFmtId="166" fontId="5" fillId="10" borderId="33" xfId="0" applyNumberFormat="1" applyFont="1" applyFill="1" applyBorder="1" applyAlignment="1">
      <alignment horizontal="center" vertical="top" wrapText="1"/>
    </xf>
    <xf numFmtId="166" fontId="10" fillId="3" borderId="36" xfId="0" applyNumberFormat="1" applyFont="1" applyFill="1" applyBorder="1" applyAlignment="1">
      <alignment horizontal="left" vertical="top" wrapText="1"/>
    </xf>
    <xf numFmtId="166" fontId="5" fillId="0" borderId="79" xfId="0" applyNumberFormat="1" applyFont="1" applyFill="1" applyBorder="1" applyAlignment="1">
      <alignment horizontal="center" vertical="top" wrapText="1"/>
    </xf>
    <xf numFmtId="166" fontId="5" fillId="3" borderId="24" xfId="0" applyNumberFormat="1" applyFont="1" applyFill="1" applyBorder="1" applyAlignment="1">
      <alignment horizontal="center" vertical="top"/>
    </xf>
    <xf numFmtId="166" fontId="5" fillId="3" borderId="30" xfId="0" applyNumberFormat="1" applyFont="1" applyFill="1" applyBorder="1" applyAlignment="1">
      <alignment horizontal="right" vertical="top"/>
    </xf>
    <xf numFmtId="166" fontId="3" fillId="7" borderId="8" xfId="0" applyNumberFormat="1" applyFont="1" applyFill="1" applyBorder="1" applyAlignment="1">
      <alignment horizontal="center" vertical="top" wrapText="1"/>
    </xf>
    <xf numFmtId="166" fontId="11" fillId="7" borderId="7" xfId="0" applyNumberFormat="1" applyFont="1" applyFill="1" applyBorder="1" applyAlignment="1">
      <alignment vertical="top"/>
    </xf>
    <xf numFmtId="166" fontId="3" fillId="0" borderId="38" xfId="0" applyNumberFormat="1" applyFont="1" applyBorder="1" applyAlignment="1">
      <alignment vertical="top" wrapText="1"/>
    </xf>
    <xf numFmtId="166" fontId="5" fillId="3" borderId="11" xfId="0" applyNumberFormat="1" applyFont="1" applyFill="1" applyBorder="1" applyAlignment="1">
      <alignment horizontal="center" vertical="top" wrapText="1"/>
    </xf>
    <xf numFmtId="166" fontId="3" fillId="3" borderId="50" xfId="0" applyNumberFormat="1" applyFont="1" applyFill="1" applyBorder="1" applyAlignment="1">
      <alignment horizontal="left" vertical="top" wrapText="1"/>
    </xf>
    <xf numFmtId="166" fontId="3" fillId="3" borderId="36" xfId="0" applyNumberFormat="1" applyFont="1" applyFill="1" applyBorder="1" applyAlignment="1">
      <alignment horizontal="left" vertical="top" wrapText="1"/>
    </xf>
    <xf numFmtId="166" fontId="3" fillId="7" borderId="10" xfId="0" applyNumberFormat="1" applyFont="1" applyFill="1" applyBorder="1" applyAlignment="1">
      <alignment horizontal="right" vertical="top"/>
    </xf>
    <xf numFmtId="166" fontId="3" fillId="0" borderId="79" xfId="0" applyNumberFormat="1" applyFont="1" applyBorder="1" applyAlignment="1">
      <alignment horizontal="right" vertical="top"/>
    </xf>
    <xf numFmtId="166" fontId="3" fillId="0" borderId="23" xfId="1" applyNumberFormat="1" applyFont="1" applyFill="1" applyBorder="1" applyAlignment="1">
      <alignment horizontal="center" vertical="top" wrapText="1"/>
    </xf>
    <xf numFmtId="166" fontId="5" fillId="10" borderId="62" xfId="0" applyNumberFormat="1" applyFont="1" applyFill="1" applyBorder="1" applyAlignment="1">
      <alignment horizontal="center" vertical="top"/>
    </xf>
    <xf numFmtId="166" fontId="3" fillId="10" borderId="62" xfId="0" applyNumberFormat="1" applyFont="1" applyFill="1" applyBorder="1" applyAlignment="1">
      <alignment horizontal="left" vertical="top" wrapText="1"/>
    </xf>
    <xf numFmtId="166" fontId="3" fillId="10" borderId="62" xfId="0" applyNumberFormat="1" applyFont="1" applyFill="1" applyBorder="1" applyAlignment="1">
      <alignment horizontal="center" vertical="center" textRotation="90" wrapText="1"/>
    </xf>
    <xf numFmtId="166" fontId="11" fillId="10" borderId="9" xfId="0" applyNumberFormat="1" applyFont="1" applyFill="1" applyBorder="1" applyAlignment="1"/>
    <xf numFmtId="166" fontId="5" fillId="9" borderId="56" xfId="0" applyNumberFormat="1" applyFont="1" applyFill="1" applyBorder="1" applyAlignment="1">
      <alignment horizontal="center" vertical="top"/>
    </xf>
    <xf numFmtId="166" fontId="5" fillId="2" borderId="4" xfId="0" applyNumberFormat="1" applyFont="1" applyFill="1" applyBorder="1" applyAlignment="1">
      <alignment horizontal="center" vertical="top"/>
    </xf>
    <xf numFmtId="166" fontId="3" fillId="2" borderId="57" xfId="0" applyNumberFormat="1" applyFont="1" applyFill="1" applyBorder="1" applyAlignment="1">
      <alignment horizontal="center" vertical="top" wrapText="1"/>
    </xf>
    <xf numFmtId="166" fontId="3" fillId="2" borderId="34" xfId="0" applyNumberFormat="1" applyFont="1" applyFill="1" applyBorder="1" applyAlignment="1">
      <alignment horizontal="center" vertical="top" wrapText="1"/>
    </xf>
    <xf numFmtId="166" fontId="3" fillId="0" borderId="13" xfId="0" applyNumberFormat="1" applyFont="1" applyBorder="1" applyAlignment="1">
      <alignment horizontal="center" vertical="top"/>
    </xf>
    <xf numFmtId="166" fontId="3" fillId="7" borderId="72" xfId="0" applyNumberFormat="1" applyFont="1" applyFill="1" applyBorder="1" applyAlignment="1">
      <alignment horizontal="center" vertical="top"/>
    </xf>
    <xf numFmtId="166" fontId="3" fillId="0" borderId="72" xfId="0" applyNumberFormat="1" applyFont="1" applyBorder="1" applyAlignment="1">
      <alignment vertical="top"/>
    </xf>
    <xf numFmtId="166" fontId="3" fillId="7" borderId="12" xfId="0" applyNumberFormat="1" applyFont="1" applyFill="1" applyBorder="1" applyAlignment="1">
      <alignment vertical="top"/>
    </xf>
    <xf numFmtId="166" fontId="3" fillId="0" borderId="15" xfId="0" applyNumberFormat="1" applyFont="1" applyBorder="1" applyAlignment="1">
      <alignment vertical="top"/>
    </xf>
    <xf numFmtId="166" fontId="3" fillId="0" borderId="35" xfId="0" applyNumberFormat="1" applyFont="1" applyFill="1" applyBorder="1" applyAlignment="1">
      <alignment horizontal="center" vertical="top"/>
    </xf>
    <xf numFmtId="166" fontId="3" fillId="0" borderId="7" xfId="0" applyNumberFormat="1" applyFont="1" applyBorder="1" applyAlignment="1">
      <alignment vertical="top"/>
    </xf>
    <xf numFmtId="166" fontId="3" fillId="7" borderId="35" xfId="0" applyNumberFormat="1" applyFont="1" applyFill="1" applyBorder="1" applyAlignment="1">
      <alignment horizontal="center" vertical="top"/>
    </xf>
    <xf numFmtId="166" fontId="3" fillId="0" borderId="114" xfId="0" applyNumberFormat="1" applyFont="1" applyFill="1" applyBorder="1" applyAlignment="1">
      <alignment horizontal="center" vertical="top"/>
    </xf>
    <xf numFmtId="166" fontId="3" fillId="7" borderId="93" xfId="0" applyNumberFormat="1" applyFont="1" applyFill="1" applyBorder="1" applyAlignment="1">
      <alignment horizontal="left" vertical="top" wrapText="1"/>
    </xf>
    <xf numFmtId="166" fontId="3" fillId="7" borderId="68" xfId="0" applyNumberFormat="1" applyFont="1" applyFill="1" applyBorder="1" applyAlignment="1">
      <alignment horizontal="center" vertical="top"/>
    </xf>
    <xf numFmtId="166" fontId="3" fillId="7" borderId="51" xfId="0" applyNumberFormat="1" applyFont="1" applyFill="1" applyBorder="1" applyAlignment="1">
      <alignment horizontal="center" vertical="top"/>
    </xf>
    <xf numFmtId="166" fontId="5" fillId="10" borderId="62" xfId="0" applyNumberFormat="1" applyFont="1" applyFill="1" applyBorder="1" applyAlignment="1">
      <alignment horizontal="center" vertical="top" wrapText="1"/>
    </xf>
    <xf numFmtId="166" fontId="5" fillId="7" borderId="43" xfId="0" applyNumberFormat="1" applyFont="1" applyFill="1" applyBorder="1" applyAlignment="1">
      <alignment horizontal="center" vertical="top"/>
    </xf>
    <xf numFmtId="166" fontId="5" fillId="9" borderId="35" xfId="0" applyNumberFormat="1" applyFont="1" applyFill="1" applyBorder="1" applyAlignment="1">
      <alignment horizontal="center" vertical="top"/>
    </xf>
    <xf numFmtId="166" fontId="5" fillId="7" borderId="50" xfId="0" applyNumberFormat="1" applyFont="1" applyFill="1" applyBorder="1" applyAlignment="1">
      <alignment horizontal="center" vertical="top"/>
    </xf>
    <xf numFmtId="166" fontId="5" fillId="7" borderId="0" xfId="0" applyNumberFormat="1" applyFont="1" applyFill="1" applyBorder="1" applyAlignment="1">
      <alignment horizontal="center" vertical="top"/>
    </xf>
    <xf numFmtId="166" fontId="5" fillId="7" borderId="31" xfId="0" applyNumberFormat="1" applyFont="1" applyFill="1" applyBorder="1" applyAlignment="1">
      <alignment horizontal="center" vertical="top"/>
    </xf>
    <xf numFmtId="166" fontId="5" fillId="8" borderId="61" xfId="0" applyNumberFormat="1" applyFont="1" applyFill="1" applyBorder="1" applyAlignment="1">
      <alignment horizontal="center" vertical="top"/>
    </xf>
    <xf numFmtId="166" fontId="3" fillId="0" borderId="32" xfId="0" applyNumberFormat="1" applyFont="1" applyFill="1" applyBorder="1" applyAlignment="1">
      <alignment horizontal="center" vertical="top" wrapText="1"/>
    </xf>
    <xf numFmtId="166" fontId="5" fillId="9" borderId="57" xfId="0" applyNumberFormat="1" applyFont="1" applyFill="1" applyBorder="1" applyAlignment="1">
      <alignment horizontal="center" vertical="top"/>
    </xf>
    <xf numFmtId="166" fontId="5" fillId="0" borderId="26" xfId="0" applyNumberFormat="1" applyFont="1" applyBorder="1" applyAlignment="1">
      <alignment horizontal="center" vertical="top"/>
    </xf>
    <xf numFmtId="166" fontId="3" fillId="7" borderId="10" xfId="0" applyNumberFormat="1" applyFont="1" applyFill="1" applyBorder="1" applyAlignment="1">
      <alignment horizontal="center" vertical="top"/>
    </xf>
    <xf numFmtId="166" fontId="3" fillId="7" borderId="12" xfId="0" applyNumberFormat="1" applyFont="1" applyFill="1" applyBorder="1" applyAlignment="1">
      <alignment horizontal="left" vertical="top" wrapText="1"/>
    </xf>
    <xf numFmtId="166" fontId="3" fillId="7" borderId="15" xfId="0" applyNumberFormat="1" applyFont="1" applyFill="1" applyBorder="1" applyAlignment="1">
      <alignment horizontal="center" vertical="top"/>
    </xf>
    <xf numFmtId="166" fontId="3" fillId="0" borderId="87" xfId="0" applyNumberFormat="1" applyFont="1" applyFill="1" applyBorder="1" applyAlignment="1">
      <alignment vertical="top" wrapText="1"/>
    </xf>
    <xf numFmtId="166" fontId="3" fillId="0" borderId="93" xfId="0" applyNumberFormat="1" applyFont="1" applyFill="1" applyBorder="1" applyAlignment="1">
      <alignment vertical="top" wrapText="1"/>
    </xf>
    <xf numFmtId="166" fontId="3" fillId="0" borderId="104" xfId="0" applyNumberFormat="1" applyFont="1" applyFill="1" applyBorder="1" applyAlignment="1">
      <alignment horizontal="center" vertical="top"/>
    </xf>
    <xf numFmtId="166" fontId="3" fillId="0" borderId="95" xfId="0" applyNumberFormat="1" applyFont="1" applyFill="1" applyBorder="1" applyAlignment="1">
      <alignment horizontal="center" vertical="top"/>
    </xf>
    <xf numFmtId="166" fontId="5" fillId="7" borderId="29" xfId="0" applyNumberFormat="1" applyFont="1" applyFill="1" applyBorder="1" applyAlignment="1">
      <alignment horizontal="center" vertical="top"/>
    </xf>
    <xf numFmtId="166" fontId="3" fillId="0" borderId="99" xfId="0" applyNumberFormat="1" applyFont="1" applyFill="1" applyBorder="1" applyAlignment="1">
      <alignment vertical="top" wrapText="1"/>
    </xf>
    <xf numFmtId="166" fontId="5" fillId="7" borderId="36" xfId="0" applyNumberFormat="1" applyFont="1" applyFill="1" applyBorder="1" applyAlignment="1">
      <alignment horizontal="center" vertical="top"/>
    </xf>
    <xf numFmtId="166" fontId="3" fillId="7" borderId="30" xfId="0" applyNumberFormat="1" applyFont="1" applyFill="1" applyBorder="1" applyAlignment="1">
      <alignment vertical="top" wrapText="1"/>
    </xf>
    <xf numFmtId="166" fontId="5" fillId="7" borderId="20" xfId="0" applyNumberFormat="1" applyFont="1" applyFill="1" applyBorder="1" applyAlignment="1">
      <alignment vertical="top"/>
    </xf>
    <xf numFmtId="166" fontId="5" fillId="7" borderId="11" xfId="0" applyNumberFormat="1" applyFont="1" applyFill="1" applyBorder="1" applyAlignment="1">
      <alignment vertical="top"/>
    </xf>
    <xf numFmtId="166" fontId="5" fillId="7" borderId="29" xfId="0" applyNumberFormat="1" applyFont="1" applyFill="1" applyBorder="1" applyAlignment="1">
      <alignment vertical="top"/>
    </xf>
    <xf numFmtId="166" fontId="5" fillId="7" borderId="50" xfId="0" applyNumberFormat="1" applyFont="1" applyFill="1" applyBorder="1" applyAlignment="1">
      <alignment vertical="top"/>
    </xf>
    <xf numFmtId="166" fontId="3" fillId="0" borderId="114" xfId="0" applyNumberFormat="1" applyFont="1" applyBorder="1" applyAlignment="1">
      <alignment vertical="top" wrapText="1"/>
    </xf>
    <xf numFmtId="166" fontId="3" fillId="7" borderId="94" xfId="0" applyNumberFormat="1" applyFont="1" applyFill="1" applyBorder="1" applyAlignment="1">
      <alignment horizontal="left" vertical="top" wrapText="1"/>
    </xf>
    <xf numFmtId="166" fontId="3" fillId="7" borderId="116" xfId="0" applyNumberFormat="1" applyFont="1" applyFill="1" applyBorder="1" applyAlignment="1">
      <alignment horizontal="center" vertical="top"/>
    </xf>
    <xf numFmtId="166" fontId="3" fillId="0" borderId="87" xfId="0" applyNumberFormat="1" applyFont="1" applyFill="1" applyBorder="1" applyAlignment="1">
      <alignment horizontal="left" vertical="top" wrapText="1"/>
    </xf>
    <xf numFmtId="166" fontId="5" fillId="10" borderId="0" xfId="0" applyNumberFormat="1" applyFont="1" applyFill="1" applyBorder="1" applyAlignment="1">
      <alignment vertical="top"/>
    </xf>
    <xf numFmtId="166" fontId="5" fillId="10" borderId="33" xfId="0" applyNumberFormat="1" applyFont="1" applyFill="1" applyBorder="1" applyAlignment="1">
      <alignment horizontal="center" vertical="top"/>
    </xf>
    <xf numFmtId="166" fontId="5" fillId="10" borderId="33" xfId="0" applyNumberFormat="1" applyFont="1" applyFill="1" applyBorder="1" applyAlignment="1">
      <alignment vertical="top"/>
    </xf>
    <xf numFmtId="166" fontId="9" fillId="10" borderId="9" xfId="0" applyNumberFormat="1" applyFont="1" applyFill="1" applyBorder="1" applyAlignment="1">
      <alignment horizontal="left" vertical="top" wrapText="1"/>
    </xf>
    <xf numFmtId="166" fontId="5" fillId="7" borderId="26" xfId="0" applyNumberFormat="1" applyFont="1" applyFill="1" applyBorder="1" applyAlignment="1">
      <alignment horizontal="center" vertical="top"/>
    </xf>
    <xf numFmtId="166" fontId="3" fillId="0" borderId="8" xfId="0" applyNumberFormat="1" applyFont="1" applyFill="1" applyBorder="1" applyAlignment="1">
      <alignment horizontal="center" vertical="top"/>
    </xf>
    <xf numFmtId="166" fontId="3" fillId="0" borderId="45" xfId="0" applyNumberFormat="1" applyFont="1" applyBorder="1" applyAlignment="1">
      <alignment horizontal="center" vertical="top"/>
    </xf>
    <xf numFmtId="166" fontId="5" fillId="7" borderId="33" xfId="0" applyNumberFormat="1" applyFont="1" applyFill="1" applyBorder="1" applyAlignment="1">
      <alignment horizontal="center" vertical="top"/>
    </xf>
    <xf numFmtId="166" fontId="5" fillId="0" borderId="31" xfId="0" applyNumberFormat="1" applyFont="1" applyBorder="1" applyAlignment="1">
      <alignment horizontal="center" vertical="top"/>
    </xf>
    <xf numFmtId="166" fontId="3" fillId="7" borderId="32" xfId="0" applyNumberFormat="1" applyFont="1" applyFill="1" applyBorder="1" applyAlignment="1">
      <alignment horizontal="center" vertical="top"/>
    </xf>
    <xf numFmtId="166" fontId="3" fillId="0" borderId="41" xfId="0" applyNumberFormat="1" applyFont="1" applyFill="1" applyBorder="1" applyAlignment="1">
      <alignment horizontal="center" vertical="top"/>
    </xf>
    <xf numFmtId="166" fontId="5" fillId="10" borderId="26" xfId="0" applyNumberFormat="1" applyFont="1" applyFill="1" applyBorder="1" applyAlignment="1">
      <alignment vertical="top"/>
    </xf>
    <xf numFmtId="166" fontId="5" fillId="7" borderId="13" xfId="0" applyNumberFormat="1" applyFont="1" applyFill="1" applyBorder="1" applyAlignment="1">
      <alignment horizontal="center" vertical="top"/>
    </xf>
    <xf numFmtId="166" fontId="3" fillId="0" borderId="42" xfId="0" applyNumberFormat="1" applyFont="1" applyFill="1" applyBorder="1" applyAlignment="1">
      <alignment horizontal="left" vertical="top" wrapText="1"/>
    </xf>
    <xf numFmtId="166" fontId="3" fillId="3" borderId="111" xfId="0" applyNumberFormat="1" applyFont="1" applyFill="1" applyBorder="1" applyAlignment="1">
      <alignment horizontal="center" vertical="top"/>
    </xf>
    <xf numFmtId="166" fontId="3" fillId="7" borderId="49" xfId="0" applyNumberFormat="1" applyFont="1" applyFill="1" applyBorder="1" applyAlignment="1">
      <alignment horizontal="left" vertical="top" wrapText="1"/>
    </xf>
    <xf numFmtId="166" fontId="3" fillId="10" borderId="33" xfId="0" applyNumberFormat="1" applyFont="1" applyFill="1" applyBorder="1" applyAlignment="1">
      <alignment vertical="top" wrapText="1"/>
    </xf>
    <xf numFmtId="166" fontId="3" fillId="10" borderId="33" xfId="0" applyNumberFormat="1" applyFont="1" applyFill="1" applyBorder="1" applyAlignment="1">
      <alignment horizontal="center" vertical="center" textRotation="90" wrapText="1"/>
    </xf>
    <xf numFmtId="166" fontId="3" fillId="10" borderId="54" xfId="0" applyNumberFormat="1" applyFont="1" applyFill="1" applyBorder="1" applyAlignment="1">
      <alignment horizontal="left" vertical="top" wrapText="1"/>
    </xf>
    <xf numFmtId="166" fontId="3" fillId="7" borderId="0" xfId="0" applyNumberFormat="1" applyFont="1" applyFill="1" applyBorder="1" applyAlignment="1">
      <alignment horizontal="center" vertical="top"/>
    </xf>
    <xf numFmtId="166" fontId="5" fillId="7" borderId="31" xfId="0" applyNumberFormat="1" applyFont="1" applyFill="1" applyBorder="1" applyAlignment="1">
      <alignment vertical="top"/>
    </xf>
    <xf numFmtId="166" fontId="5" fillId="5" borderId="56" xfId="0" applyNumberFormat="1" applyFont="1" applyFill="1" applyBorder="1" applyAlignment="1">
      <alignment horizontal="center" vertical="top"/>
    </xf>
    <xf numFmtId="166" fontId="3" fillId="0" borderId="0" xfId="0" applyNumberFormat="1" applyFont="1" applyFill="1" applyBorder="1" applyAlignment="1">
      <alignment horizontal="center" vertical="top"/>
    </xf>
    <xf numFmtId="0" fontId="3"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vertical="top"/>
    </xf>
    <xf numFmtId="3" fontId="3" fillId="0" borderId="17" xfId="0" applyNumberFormat="1" applyFont="1" applyBorder="1" applyAlignment="1">
      <alignment horizontal="center" vertical="center" shrinkToFit="1"/>
    </xf>
    <xf numFmtId="166" fontId="18" fillId="0" borderId="28" xfId="0" applyNumberFormat="1" applyFont="1" applyFill="1" applyBorder="1" applyAlignment="1">
      <alignment horizontal="center" vertical="top" wrapText="1"/>
    </xf>
    <xf numFmtId="166" fontId="9" fillId="7" borderId="32" xfId="0" applyNumberFormat="1" applyFont="1" applyFill="1" applyBorder="1" applyAlignment="1">
      <alignment horizontal="center" vertical="top" wrapText="1"/>
    </xf>
    <xf numFmtId="166" fontId="18" fillId="0" borderId="18" xfId="0" applyNumberFormat="1" applyFont="1" applyFill="1" applyBorder="1" applyAlignment="1">
      <alignment horizontal="center" vertical="top" wrapText="1"/>
    </xf>
    <xf numFmtId="0" fontId="7" fillId="0" borderId="0" xfId="0" applyFont="1" applyFill="1" applyBorder="1" applyAlignment="1">
      <alignment horizontal="center" vertical="center" textRotation="90" wrapText="1"/>
    </xf>
    <xf numFmtId="166" fontId="7" fillId="0" borderId="53" xfId="0" applyNumberFormat="1" applyFont="1" applyFill="1" applyBorder="1" applyAlignment="1">
      <alignment horizontal="center" vertical="center" textRotation="90" shrinkToFit="1"/>
    </xf>
    <xf numFmtId="166" fontId="7" fillId="3" borderId="0" xfId="0" applyNumberFormat="1" applyFont="1" applyFill="1" applyBorder="1" applyAlignment="1">
      <alignment horizontal="center" vertical="center" textRotation="90" wrapText="1"/>
    </xf>
    <xf numFmtId="166" fontId="7" fillId="3" borderId="53" xfId="0" applyNumberFormat="1" applyFont="1" applyFill="1" applyBorder="1" applyAlignment="1">
      <alignment horizontal="center" vertical="center" textRotation="90" wrapText="1"/>
    </xf>
    <xf numFmtId="166" fontId="3" fillId="7" borderId="53" xfId="0" applyNumberFormat="1" applyFont="1" applyFill="1" applyBorder="1" applyAlignment="1">
      <alignment horizontal="center" vertical="center" textRotation="90" wrapText="1"/>
    </xf>
    <xf numFmtId="166" fontId="15" fillId="7" borderId="53" xfId="0" applyNumberFormat="1" applyFont="1" applyFill="1" applyBorder="1" applyAlignment="1">
      <alignment horizontal="center" vertical="center" wrapText="1"/>
    </xf>
    <xf numFmtId="166" fontId="11" fillId="7" borderId="79" xfId="0" applyNumberFormat="1" applyFont="1" applyFill="1" applyBorder="1" applyAlignment="1">
      <alignment horizontal="center" vertical="center" textRotation="90" wrapText="1"/>
    </xf>
    <xf numFmtId="166" fontId="24" fillId="7" borderId="79" xfId="0" applyNumberFormat="1" applyFont="1" applyFill="1" applyBorder="1" applyAlignment="1">
      <alignment horizontal="center" vertical="top" wrapText="1"/>
    </xf>
    <xf numFmtId="166" fontId="3" fillId="3" borderId="79" xfId="0" applyNumberFormat="1" applyFont="1" applyFill="1" applyBorder="1" applyAlignment="1">
      <alignment horizontal="center" vertical="top" wrapText="1"/>
    </xf>
    <xf numFmtId="166" fontId="2" fillId="7" borderId="33" xfId="0" applyNumberFormat="1" applyFont="1" applyFill="1" applyBorder="1" applyAlignment="1">
      <alignment horizontal="center" vertical="center" textRotation="90" wrapText="1"/>
    </xf>
    <xf numFmtId="3" fontId="3" fillId="0" borderId="85"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3" fontId="3" fillId="7" borderId="116" xfId="0" applyNumberFormat="1" applyFont="1" applyFill="1" applyBorder="1" applyAlignment="1">
      <alignment horizontal="center" vertical="center" wrapText="1"/>
    </xf>
    <xf numFmtId="3" fontId="3" fillId="7" borderId="55" xfId="0" applyNumberFormat="1" applyFont="1" applyFill="1" applyBorder="1" applyAlignment="1">
      <alignment horizontal="center" vertical="center" wrapText="1"/>
    </xf>
    <xf numFmtId="3" fontId="3" fillId="3" borderId="21" xfId="0" applyNumberFormat="1" applyFont="1" applyFill="1" applyBorder="1" applyAlignment="1">
      <alignment horizontal="center" vertical="top" wrapText="1"/>
    </xf>
    <xf numFmtId="3" fontId="3" fillId="7" borderId="122" xfId="0" applyNumberFormat="1" applyFont="1" applyFill="1" applyBorder="1" applyAlignment="1">
      <alignment horizontal="center" vertical="top"/>
    </xf>
    <xf numFmtId="3" fontId="3" fillId="7" borderId="21" xfId="0" applyNumberFormat="1" applyFont="1" applyFill="1" applyBorder="1" applyAlignment="1">
      <alignment horizontal="center" wrapText="1"/>
    </xf>
    <xf numFmtId="3" fontId="3" fillId="7" borderId="18" xfId="0" applyNumberFormat="1" applyFont="1" applyFill="1" applyBorder="1" applyAlignment="1">
      <alignment vertical="top"/>
    </xf>
    <xf numFmtId="3" fontId="9" fillId="0" borderId="95" xfId="0" applyNumberFormat="1" applyFont="1" applyFill="1" applyBorder="1" applyAlignment="1">
      <alignment horizontal="center" vertical="center"/>
    </xf>
    <xf numFmtId="3" fontId="3" fillId="7" borderId="95" xfId="0" applyNumberFormat="1" applyFont="1" applyFill="1" applyBorder="1" applyAlignment="1">
      <alignment horizontal="center" vertical="top" wrapText="1"/>
    </xf>
    <xf numFmtId="3" fontId="9" fillId="7" borderId="95" xfId="0" applyNumberFormat="1" applyFont="1" applyFill="1" applyBorder="1" applyAlignment="1">
      <alignment horizontal="center" vertical="center" wrapText="1"/>
    </xf>
    <xf numFmtId="3" fontId="9" fillId="7" borderId="28" xfId="0" applyNumberFormat="1" applyFont="1" applyFill="1" applyBorder="1" applyAlignment="1">
      <alignment horizontal="center" vertical="top" wrapText="1"/>
    </xf>
    <xf numFmtId="3" fontId="9" fillId="10" borderId="32" xfId="0" applyNumberFormat="1" applyFont="1" applyFill="1" applyBorder="1" applyAlignment="1">
      <alignment horizontal="center" vertical="top" wrapText="1"/>
    </xf>
    <xf numFmtId="3" fontId="9" fillId="7" borderId="32" xfId="0" applyNumberFormat="1" applyFont="1" applyFill="1" applyBorder="1" applyAlignment="1">
      <alignment horizontal="center" vertical="top" wrapText="1"/>
    </xf>
    <xf numFmtId="0" fontId="7" fillId="0" borderId="49" xfId="0" applyFont="1" applyFill="1" applyBorder="1" applyAlignment="1">
      <alignment horizontal="center" vertical="center" textRotation="90" wrapText="1"/>
    </xf>
    <xf numFmtId="0" fontId="10" fillId="7" borderId="20" xfId="0" applyFont="1" applyFill="1" applyBorder="1" applyAlignment="1">
      <alignment vertical="top" wrapText="1"/>
    </xf>
    <xf numFmtId="166" fontId="5" fillId="7" borderId="11" xfId="0" applyNumberFormat="1" applyFont="1" applyFill="1" applyBorder="1" applyAlignment="1">
      <alignment horizontal="center" vertical="top" wrapText="1"/>
    </xf>
    <xf numFmtId="166" fontId="5" fillId="0" borderId="29" xfId="0" applyNumberFormat="1" applyFont="1" applyFill="1" applyBorder="1" applyAlignment="1">
      <alignment horizontal="center" vertical="top" wrapText="1"/>
    </xf>
    <xf numFmtId="166" fontId="10" fillId="3" borderId="14" xfId="0" applyNumberFormat="1" applyFont="1" applyFill="1" applyBorder="1" applyAlignment="1">
      <alignment horizontal="left" vertical="top" wrapText="1"/>
    </xf>
    <xf numFmtId="166" fontId="3" fillId="3" borderId="48" xfId="0" applyNumberFormat="1" applyFont="1" applyFill="1" applyBorder="1" applyAlignment="1">
      <alignment horizontal="left" vertical="top" wrapText="1"/>
    </xf>
    <xf numFmtId="166" fontId="5" fillId="7" borderId="20" xfId="0" applyNumberFormat="1" applyFont="1" applyFill="1" applyBorder="1" applyAlignment="1">
      <alignment horizontal="center" vertical="center"/>
    </xf>
    <xf numFmtId="166" fontId="5" fillId="7" borderId="11" xfId="0" applyNumberFormat="1" applyFont="1" applyFill="1" applyBorder="1" applyAlignment="1">
      <alignment horizontal="center" vertical="center"/>
    </xf>
    <xf numFmtId="166" fontId="5" fillId="7" borderId="36" xfId="0" applyNumberFormat="1" applyFont="1" applyFill="1" applyBorder="1" applyAlignment="1">
      <alignment horizontal="center" vertical="top" wrapText="1"/>
    </xf>
    <xf numFmtId="166" fontId="5" fillId="7" borderId="48" xfId="0" applyNumberFormat="1" applyFont="1" applyFill="1" applyBorder="1" applyAlignment="1">
      <alignment horizontal="center" vertical="top"/>
    </xf>
    <xf numFmtId="166" fontId="7" fillId="0" borderId="13" xfId="0" applyNumberFormat="1" applyFont="1" applyFill="1" applyBorder="1" applyAlignment="1">
      <alignment horizontal="center" vertical="center" textRotation="90" shrinkToFit="1"/>
    </xf>
    <xf numFmtId="166" fontId="5" fillId="7" borderId="29" xfId="0" applyNumberFormat="1" applyFont="1" applyFill="1" applyBorder="1" applyAlignment="1">
      <alignment horizontal="center" vertical="top" wrapText="1"/>
    </xf>
    <xf numFmtId="166" fontId="7" fillId="3" borderId="26" xfId="0" applyNumberFormat="1" applyFont="1" applyFill="1" applyBorder="1" applyAlignment="1">
      <alignment horizontal="center" vertical="center" textRotation="90" wrapText="1"/>
    </xf>
    <xf numFmtId="166" fontId="5" fillId="3" borderId="20"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top" wrapText="1"/>
    </xf>
    <xf numFmtId="166" fontId="7" fillId="3" borderId="13" xfId="0" applyNumberFormat="1" applyFont="1" applyFill="1" applyBorder="1" applyAlignment="1">
      <alignment horizontal="center" vertical="center" textRotation="90" wrapText="1"/>
    </xf>
    <xf numFmtId="166" fontId="5" fillId="7" borderId="20" xfId="0" applyNumberFormat="1" applyFont="1" applyFill="1" applyBorder="1" applyAlignment="1">
      <alignment horizontal="center" vertical="center" wrapText="1"/>
    </xf>
    <xf numFmtId="166" fontId="3" fillId="7" borderId="11" xfId="0" applyNumberFormat="1" applyFont="1" applyFill="1" applyBorder="1" applyAlignment="1">
      <alignment horizontal="left" vertical="center" textRotation="90" wrapText="1"/>
    </xf>
    <xf numFmtId="166" fontId="5" fillId="7" borderId="20" xfId="0" applyNumberFormat="1" applyFont="1" applyFill="1" applyBorder="1" applyAlignment="1">
      <alignment horizontal="center" vertical="top" wrapText="1"/>
    </xf>
    <xf numFmtId="166" fontId="5" fillId="3" borderId="29" xfId="0" applyNumberFormat="1" applyFont="1" applyFill="1" applyBorder="1" applyAlignment="1">
      <alignment horizontal="center" vertical="top" wrapText="1"/>
    </xf>
    <xf numFmtId="166" fontId="5" fillId="3" borderId="50" xfId="0" applyNumberFormat="1" applyFont="1" applyFill="1" applyBorder="1" applyAlignment="1">
      <alignment horizontal="center" vertical="top" wrapText="1"/>
    </xf>
    <xf numFmtId="166" fontId="15" fillId="7" borderId="20" xfId="0" applyNumberFormat="1" applyFont="1" applyFill="1" applyBorder="1" applyAlignment="1">
      <alignment horizontal="center" vertical="top" wrapText="1"/>
    </xf>
    <xf numFmtId="166" fontId="14" fillId="7" borderId="29" xfId="0" applyNumberFormat="1" applyFont="1" applyFill="1" applyBorder="1" applyAlignment="1">
      <alignment horizontal="center" vertical="center" textRotation="90" wrapText="1"/>
    </xf>
    <xf numFmtId="166" fontId="3" fillId="3" borderId="29" xfId="0" applyNumberFormat="1" applyFont="1" applyFill="1" applyBorder="1" applyAlignment="1">
      <alignment horizontal="center" vertical="center" textRotation="90" wrapText="1"/>
    </xf>
    <xf numFmtId="166" fontId="5" fillId="3" borderId="14" xfId="0" applyNumberFormat="1" applyFont="1" applyFill="1" applyBorder="1" applyAlignment="1">
      <alignment vertical="top" wrapText="1"/>
    </xf>
    <xf numFmtId="166" fontId="9" fillId="7" borderId="13" xfId="0" applyNumberFormat="1" applyFont="1" applyFill="1" applyBorder="1" applyAlignment="1">
      <alignment horizontal="center" vertical="center" textRotation="90" wrapText="1"/>
    </xf>
    <xf numFmtId="166" fontId="5" fillId="7" borderId="50" xfId="0" applyNumberFormat="1" applyFont="1" applyFill="1" applyBorder="1" applyAlignment="1">
      <alignment horizontal="center" vertical="top" wrapText="1"/>
    </xf>
    <xf numFmtId="166" fontId="5" fillId="0" borderId="36" xfId="0" applyNumberFormat="1" applyFont="1" applyFill="1" applyBorder="1" applyAlignment="1">
      <alignment horizontal="center" vertical="top" wrapText="1"/>
    </xf>
    <xf numFmtId="166" fontId="5" fillId="7" borderId="31" xfId="0" applyNumberFormat="1" applyFont="1" applyFill="1" applyBorder="1" applyAlignment="1">
      <alignment horizontal="center" vertical="top" wrapText="1"/>
    </xf>
    <xf numFmtId="166" fontId="5" fillId="3" borderId="43" xfId="0" applyNumberFormat="1" applyFont="1" applyFill="1" applyBorder="1" applyAlignment="1">
      <alignment vertical="top" wrapText="1"/>
    </xf>
    <xf numFmtId="166" fontId="11" fillId="0" borderId="58" xfId="0" applyNumberFormat="1" applyFont="1" applyBorder="1" applyAlignment="1">
      <alignment vertical="top" wrapText="1"/>
    </xf>
    <xf numFmtId="166" fontId="15" fillId="7" borderId="26" xfId="0" applyNumberFormat="1" applyFont="1" applyFill="1" applyBorder="1" applyAlignment="1">
      <alignment horizontal="center" vertical="center" wrapText="1"/>
    </xf>
    <xf numFmtId="166" fontId="11" fillId="7" borderId="11" xfId="0" applyNumberFormat="1" applyFont="1" applyFill="1" applyBorder="1" applyAlignment="1">
      <alignment horizontal="center" vertical="center" textRotation="90" wrapText="1"/>
    </xf>
    <xf numFmtId="166" fontId="11" fillId="7" borderId="29" xfId="0" applyNumberFormat="1" applyFont="1" applyFill="1" applyBorder="1" applyAlignment="1">
      <alignment horizontal="center" vertical="center" textRotation="90" wrapText="1"/>
    </xf>
    <xf numFmtId="166" fontId="24" fillId="7" borderId="11" xfId="0" applyNumberFormat="1" applyFont="1" applyFill="1" applyBorder="1" applyAlignment="1">
      <alignment horizontal="center" vertical="top" wrapText="1"/>
    </xf>
    <xf numFmtId="166" fontId="24" fillId="7" borderId="29" xfId="0" applyNumberFormat="1" applyFont="1" applyFill="1" applyBorder="1" applyAlignment="1">
      <alignment horizontal="center" vertical="top" wrapText="1"/>
    </xf>
    <xf numFmtId="166" fontId="3" fillId="3" borderId="29" xfId="0" applyNumberFormat="1" applyFont="1" applyFill="1" applyBorder="1" applyAlignment="1">
      <alignment horizontal="center" vertical="top" wrapText="1"/>
    </xf>
    <xf numFmtId="166" fontId="5" fillId="10" borderId="31" xfId="0" applyNumberFormat="1" applyFont="1" applyFill="1" applyBorder="1" applyAlignment="1">
      <alignment vertical="top"/>
    </xf>
    <xf numFmtId="166" fontId="5" fillId="7" borderId="26" xfId="0" applyNumberFormat="1" applyFont="1" applyFill="1" applyBorder="1" applyAlignment="1">
      <alignment horizontal="center" vertical="top" wrapText="1"/>
    </xf>
    <xf numFmtId="166" fontId="5" fillId="7" borderId="14" xfId="0" applyNumberFormat="1" applyFont="1" applyFill="1" applyBorder="1" applyAlignment="1">
      <alignment vertical="top" wrapText="1"/>
    </xf>
    <xf numFmtId="166" fontId="5" fillId="0" borderId="50" xfId="0" applyNumberFormat="1" applyFont="1" applyBorder="1" applyAlignment="1">
      <alignment horizontal="center" vertical="top"/>
    </xf>
    <xf numFmtId="166" fontId="5" fillId="0" borderId="43" xfId="0" applyNumberFormat="1" applyFont="1" applyBorder="1" applyAlignment="1">
      <alignment horizontal="center" vertical="top"/>
    </xf>
    <xf numFmtId="166" fontId="5" fillId="3" borderId="43" xfId="0" applyNumberFormat="1" applyFont="1" applyFill="1" applyBorder="1" applyAlignment="1">
      <alignment horizontal="center" vertical="top"/>
    </xf>
    <xf numFmtId="166" fontId="5" fillId="0" borderId="15" xfId="0" applyNumberFormat="1" applyFont="1" applyFill="1" applyBorder="1" applyAlignment="1">
      <alignment horizontal="center" vertical="top" wrapText="1"/>
    </xf>
    <xf numFmtId="166" fontId="11" fillId="7" borderId="28" xfId="0" applyNumberFormat="1" applyFont="1" applyFill="1" applyBorder="1" applyAlignment="1">
      <alignment horizontal="center" vertical="top" wrapText="1"/>
    </xf>
    <xf numFmtId="166" fontId="3" fillId="7" borderId="50" xfId="0" applyNumberFormat="1" applyFont="1" applyFill="1" applyBorder="1" applyAlignment="1">
      <alignment horizontal="center" vertical="top" wrapText="1"/>
    </xf>
    <xf numFmtId="166" fontId="9" fillId="0" borderId="28" xfId="0" applyNumberFormat="1" applyFont="1" applyFill="1" applyBorder="1" applyAlignment="1">
      <alignment horizontal="center" vertical="top" wrapText="1"/>
    </xf>
    <xf numFmtId="166" fontId="5" fillId="7" borderId="58" xfId="0" applyNumberFormat="1" applyFont="1" applyFill="1" applyBorder="1" applyAlignment="1">
      <alignment horizontal="center" vertical="top"/>
    </xf>
    <xf numFmtId="166" fontId="3" fillId="7" borderId="32" xfId="0" applyNumberFormat="1" applyFont="1" applyFill="1" applyBorder="1" applyAlignment="1">
      <alignment horizontal="center" vertical="top" wrapText="1"/>
    </xf>
    <xf numFmtId="166" fontId="3" fillId="0" borderId="27" xfId="0" applyNumberFormat="1" applyFont="1" applyBorder="1" applyAlignment="1">
      <alignment horizontal="center" vertical="top" wrapText="1"/>
    </xf>
    <xf numFmtId="166" fontId="3" fillId="0" borderId="18" xfId="0" applyNumberFormat="1" applyFont="1" applyBorder="1" applyAlignment="1">
      <alignment horizontal="center" vertical="top" wrapText="1"/>
    </xf>
    <xf numFmtId="166" fontId="11" fillId="7" borderId="18" xfId="0" applyNumberFormat="1" applyFont="1" applyFill="1" applyBorder="1" applyAlignment="1">
      <alignment horizontal="center" vertical="top" wrapText="1"/>
    </xf>
    <xf numFmtId="166" fontId="3" fillId="7" borderId="122" xfId="0" applyNumberFormat="1" applyFont="1" applyFill="1" applyBorder="1" applyAlignment="1">
      <alignment horizontal="center" vertical="top" wrapText="1"/>
    </xf>
    <xf numFmtId="166" fontId="5" fillId="0" borderId="32" xfId="0" applyNumberFormat="1" applyFont="1" applyBorder="1" applyAlignment="1">
      <alignment horizontal="center" vertical="top"/>
    </xf>
    <xf numFmtId="166" fontId="11" fillId="0" borderId="18" xfId="0" applyNumberFormat="1" applyFont="1" applyBorder="1" applyAlignment="1">
      <alignment horizontal="center" vertical="top" wrapText="1"/>
    </xf>
    <xf numFmtId="0" fontId="3" fillId="0" borderId="23" xfId="0" applyFont="1" applyBorder="1" applyAlignment="1">
      <alignment horizontal="center" vertical="top"/>
    </xf>
    <xf numFmtId="0" fontId="3" fillId="0" borderId="71" xfId="0" applyFont="1" applyBorder="1" applyAlignment="1">
      <alignment vertical="top"/>
    </xf>
    <xf numFmtId="0" fontId="3" fillId="0" borderId="17" xfId="0" applyFont="1" applyBorder="1" applyAlignment="1">
      <alignment vertical="top"/>
    </xf>
    <xf numFmtId="166" fontId="3" fillId="0" borderId="6" xfId="0" applyNumberFormat="1" applyFont="1" applyBorder="1" applyAlignment="1">
      <alignment horizontal="center" vertical="top"/>
    </xf>
    <xf numFmtId="49" fontId="3" fillId="3" borderId="18" xfId="0" applyNumberFormat="1" applyFont="1" applyFill="1" applyBorder="1" applyAlignment="1">
      <alignment horizontal="center" vertical="top"/>
    </xf>
    <xf numFmtId="166" fontId="3" fillId="0" borderId="10" xfId="0" applyNumberFormat="1" applyFont="1" applyBorder="1" applyAlignment="1">
      <alignment horizontal="center" vertical="center" wrapText="1"/>
    </xf>
    <xf numFmtId="166" fontId="3" fillId="8" borderId="23" xfId="0" applyNumberFormat="1" applyFont="1" applyFill="1" applyBorder="1" applyAlignment="1">
      <alignment horizontal="center" vertical="top" wrapText="1"/>
    </xf>
    <xf numFmtId="166" fontId="3" fillId="7" borderId="23" xfId="0" applyNumberFormat="1" applyFont="1" applyFill="1" applyBorder="1" applyAlignment="1">
      <alignment horizontal="center" vertical="top" wrapText="1"/>
    </xf>
    <xf numFmtId="3" fontId="9" fillId="7" borderId="21" xfId="0" applyNumberFormat="1" applyFont="1" applyFill="1" applyBorder="1" applyAlignment="1">
      <alignment horizontal="center" vertical="center" wrapText="1"/>
    </xf>
    <xf numFmtId="3" fontId="9" fillId="7" borderId="28" xfId="0" applyNumberFormat="1" applyFont="1" applyFill="1" applyBorder="1" applyAlignment="1">
      <alignment horizontal="center" vertical="center" wrapText="1"/>
    </xf>
    <xf numFmtId="3" fontId="3" fillId="7" borderId="40" xfId="0" applyNumberFormat="1" applyFont="1" applyFill="1" applyBorder="1" applyAlignment="1">
      <alignment horizontal="center" vertical="top" wrapText="1"/>
    </xf>
    <xf numFmtId="165" fontId="3" fillId="0" borderId="37" xfId="0" applyNumberFormat="1" applyFont="1" applyBorder="1" applyAlignment="1">
      <alignment horizontal="center" vertical="top"/>
    </xf>
    <xf numFmtId="166" fontId="3" fillId="7" borderId="49" xfId="0" applyNumberFormat="1" applyFont="1" applyFill="1" applyBorder="1" applyAlignment="1">
      <alignment horizontal="center" vertical="top"/>
    </xf>
    <xf numFmtId="166" fontId="3" fillId="7" borderId="19" xfId="0" applyNumberFormat="1" applyFont="1" applyFill="1" applyBorder="1" applyAlignment="1">
      <alignment horizontal="center" vertical="top"/>
    </xf>
    <xf numFmtId="166" fontId="3" fillId="7" borderId="40" xfId="0" applyNumberFormat="1" applyFont="1" applyFill="1" applyBorder="1" applyAlignment="1">
      <alignment horizontal="center" vertical="top"/>
    </xf>
    <xf numFmtId="166" fontId="3" fillId="7" borderId="47" xfId="0" applyNumberFormat="1" applyFont="1" applyFill="1" applyBorder="1" applyAlignment="1">
      <alignment horizontal="center" vertical="top"/>
    </xf>
    <xf numFmtId="166" fontId="3" fillId="0" borderId="19" xfId="0" applyNumberFormat="1" applyFont="1" applyBorder="1" applyAlignment="1">
      <alignment horizontal="center" vertical="top"/>
    </xf>
    <xf numFmtId="166" fontId="5" fillId="7" borderId="64" xfId="0" applyNumberFormat="1" applyFont="1" applyFill="1" applyBorder="1" applyAlignment="1">
      <alignment horizontal="center" vertical="top"/>
    </xf>
    <xf numFmtId="166" fontId="3" fillId="7" borderId="63" xfId="0" applyNumberFormat="1" applyFont="1" applyFill="1" applyBorder="1" applyAlignment="1">
      <alignment horizontal="center" vertical="top"/>
    </xf>
    <xf numFmtId="166" fontId="3" fillId="7" borderId="121" xfId="0" applyNumberFormat="1" applyFont="1" applyFill="1" applyBorder="1" applyAlignment="1">
      <alignment horizontal="center" vertical="top"/>
    </xf>
    <xf numFmtId="166" fontId="3" fillId="0" borderId="79" xfId="0" applyNumberFormat="1" applyFont="1" applyBorder="1" applyAlignment="1">
      <alignment horizontal="center" vertical="top"/>
    </xf>
    <xf numFmtId="166" fontId="5" fillId="3" borderId="42" xfId="0" applyNumberFormat="1" applyFont="1" applyFill="1" applyBorder="1" applyAlignment="1">
      <alignment horizontal="center" vertical="top"/>
    </xf>
    <xf numFmtId="166" fontId="3" fillId="0" borderId="108" xfId="0" applyNumberFormat="1" applyFont="1" applyBorder="1" applyAlignment="1">
      <alignment horizontal="center" vertical="top"/>
    </xf>
    <xf numFmtId="166" fontId="3" fillId="3" borderId="68" xfId="0" applyNumberFormat="1" applyFont="1" applyFill="1" applyBorder="1" applyAlignment="1">
      <alignment horizontal="center" vertical="top"/>
    </xf>
    <xf numFmtId="166" fontId="3" fillId="0" borderId="68" xfId="0" applyNumberFormat="1" applyFont="1" applyFill="1" applyBorder="1" applyAlignment="1">
      <alignment horizontal="center" vertical="top" wrapText="1"/>
    </xf>
    <xf numFmtId="166" fontId="3" fillId="7" borderId="68" xfId="0" applyNumberFormat="1" applyFont="1" applyFill="1" applyBorder="1" applyAlignment="1">
      <alignment horizontal="center" vertical="top" wrapText="1"/>
    </xf>
    <xf numFmtId="166" fontId="5" fillId="10" borderId="70" xfId="0" applyNumberFormat="1" applyFont="1" applyFill="1" applyBorder="1" applyAlignment="1">
      <alignment horizontal="center" vertical="top"/>
    </xf>
    <xf numFmtId="166" fontId="3" fillId="7" borderId="29" xfId="0" applyNumberFormat="1" applyFont="1" applyFill="1" applyBorder="1" applyAlignment="1">
      <alignment horizontal="left" vertical="center" textRotation="90" wrapText="1"/>
    </xf>
    <xf numFmtId="166" fontId="5" fillId="3" borderId="36" xfId="0" applyNumberFormat="1" applyFont="1" applyFill="1" applyBorder="1" applyAlignment="1">
      <alignment horizontal="center" vertical="top" wrapText="1"/>
    </xf>
    <xf numFmtId="49" fontId="9" fillId="3" borderId="79" xfId="0" applyNumberFormat="1" applyFont="1" applyFill="1" applyBorder="1" applyAlignment="1">
      <alignment horizontal="center" vertical="center" textRotation="90" wrapText="1"/>
    </xf>
    <xf numFmtId="166" fontId="3" fillId="7" borderId="13" xfId="0" applyNumberFormat="1" applyFont="1" applyFill="1" applyBorder="1" applyAlignment="1">
      <alignment horizontal="center" vertical="center" textRotation="90" wrapText="1"/>
    </xf>
    <xf numFmtId="166" fontId="3" fillId="7" borderId="77" xfId="0" applyNumberFormat="1" applyFont="1" applyFill="1" applyBorder="1" applyAlignment="1">
      <alignment horizontal="center" vertical="center" textRotation="90" wrapText="1"/>
    </xf>
    <xf numFmtId="166" fontId="3" fillId="7" borderId="38" xfId="0" applyNumberFormat="1" applyFont="1" applyFill="1" applyBorder="1" applyAlignment="1">
      <alignment horizontal="center" vertical="top"/>
    </xf>
    <xf numFmtId="166" fontId="3" fillId="7" borderId="7" xfId="0" applyNumberFormat="1" applyFont="1" applyFill="1" applyBorder="1" applyAlignment="1">
      <alignment horizontal="center" vertical="top"/>
    </xf>
    <xf numFmtId="166" fontId="3" fillId="7" borderId="30" xfId="0" applyNumberFormat="1" applyFont="1" applyFill="1" applyBorder="1" applyAlignment="1">
      <alignment horizontal="center" vertical="top"/>
    </xf>
    <xf numFmtId="166" fontId="5" fillId="10" borderId="9" xfId="0" applyNumberFormat="1" applyFont="1" applyFill="1" applyBorder="1" applyAlignment="1">
      <alignment horizontal="center" vertical="top"/>
    </xf>
    <xf numFmtId="49" fontId="9" fillId="7" borderId="79" xfId="0" applyNumberFormat="1" applyFont="1" applyFill="1" applyBorder="1" applyAlignment="1">
      <alignment horizontal="center" vertical="center" textRotation="90" wrapText="1"/>
    </xf>
    <xf numFmtId="166" fontId="3" fillId="0" borderId="66" xfId="0" applyNumberFormat="1" applyFont="1" applyBorder="1" applyAlignment="1">
      <alignment horizontal="center" vertical="top"/>
    </xf>
    <xf numFmtId="166" fontId="3" fillId="7" borderId="79" xfId="1" applyNumberFormat="1" applyFont="1" applyFill="1" applyBorder="1" applyAlignment="1">
      <alignment horizontal="center" vertical="top"/>
    </xf>
    <xf numFmtId="166" fontId="5" fillId="2" borderId="74" xfId="0" applyNumberFormat="1" applyFont="1" applyFill="1" applyBorder="1" applyAlignment="1">
      <alignment horizontal="center" vertical="top"/>
    </xf>
    <xf numFmtId="166" fontId="3" fillId="7" borderId="93" xfId="0" applyNumberFormat="1" applyFont="1" applyFill="1" applyBorder="1" applyAlignment="1">
      <alignment horizontal="center" vertical="top"/>
    </xf>
    <xf numFmtId="166" fontId="5" fillId="10" borderId="60" xfId="0" applyNumberFormat="1" applyFont="1" applyFill="1" applyBorder="1" applyAlignment="1">
      <alignment horizontal="center" vertical="top"/>
    </xf>
    <xf numFmtId="166" fontId="3" fillId="3" borderId="19" xfId="0" applyNumberFormat="1" applyFont="1" applyFill="1" applyBorder="1" applyAlignment="1">
      <alignment horizontal="center" vertical="top"/>
    </xf>
    <xf numFmtId="166" fontId="5" fillId="8" borderId="59" xfId="0" applyNumberFormat="1" applyFont="1" applyFill="1" applyBorder="1" applyAlignment="1">
      <alignment horizontal="center" vertical="top"/>
    </xf>
    <xf numFmtId="166" fontId="5" fillId="2" borderId="22" xfId="0" applyNumberFormat="1" applyFont="1" applyFill="1" applyBorder="1" applyAlignment="1">
      <alignment horizontal="center" vertical="top"/>
    </xf>
    <xf numFmtId="166" fontId="3" fillId="7" borderId="12" xfId="0" applyNumberFormat="1" applyFont="1" applyFill="1" applyBorder="1" applyAlignment="1">
      <alignment horizontal="center" vertical="top"/>
    </xf>
    <xf numFmtId="166" fontId="3" fillId="0" borderId="82" xfId="0" applyNumberFormat="1" applyFont="1" applyBorder="1" applyAlignment="1">
      <alignment horizontal="center" vertical="top"/>
    </xf>
    <xf numFmtId="166" fontId="3" fillId="0" borderId="87" xfId="0" applyNumberFormat="1" applyFont="1" applyBorder="1" applyAlignment="1">
      <alignment horizontal="center" vertical="top"/>
    </xf>
    <xf numFmtId="166" fontId="3" fillId="0" borderId="93" xfId="0" applyNumberFormat="1" applyFont="1" applyFill="1" applyBorder="1" applyAlignment="1">
      <alignment horizontal="center" vertical="top"/>
    </xf>
    <xf numFmtId="166" fontId="3" fillId="7" borderId="87" xfId="0" applyNumberFormat="1" applyFont="1" applyFill="1" applyBorder="1" applyAlignment="1">
      <alignment horizontal="center" vertical="top"/>
    </xf>
    <xf numFmtId="166" fontId="3" fillId="7" borderId="114" xfId="0" applyNumberFormat="1" applyFont="1" applyFill="1" applyBorder="1" applyAlignment="1">
      <alignment horizontal="center" vertical="top"/>
    </xf>
    <xf numFmtId="166" fontId="3" fillId="0" borderId="30" xfId="0" applyNumberFormat="1" applyFont="1" applyFill="1" applyBorder="1" applyAlignment="1">
      <alignment horizontal="center" vertical="top"/>
    </xf>
    <xf numFmtId="166" fontId="5" fillId="8" borderId="60" xfId="0" applyNumberFormat="1" applyFont="1" applyFill="1" applyBorder="1" applyAlignment="1">
      <alignment horizontal="center" vertical="top"/>
    </xf>
    <xf numFmtId="166" fontId="3" fillId="0" borderId="30" xfId="0" applyNumberFormat="1" applyFont="1" applyBorder="1" applyAlignment="1">
      <alignment horizontal="center" vertical="top"/>
    </xf>
    <xf numFmtId="166" fontId="5" fillId="2" borderId="56" xfId="0" applyNumberFormat="1" applyFont="1" applyFill="1" applyBorder="1" applyAlignment="1">
      <alignment horizontal="center" vertical="top"/>
    </xf>
    <xf numFmtId="49" fontId="9" fillId="3" borderId="63" xfId="0" applyNumberFormat="1" applyFont="1" applyFill="1" applyBorder="1" applyAlignment="1">
      <alignment horizontal="center" textRotation="90" wrapText="1"/>
    </xf>
    <xf numFmtId="166" fontId="5" fillId="5" borderId="10" xfId="0" applyNumberFormat="1" applyFont="1" applyFill="1" applyBorder="1" applyAlignment="1">
      <alignment horizontal="center" vertical="top" wrapText="1"/>
    </xf>
    <xf numFmtId="166" fontId="5" fillId="8" borderId="23" xfId="0" applyNumberFormat="1" applyFont="1" applyFill="1" applyBorder="1" applyAlignment="1">
      <alignment horizontal="center" vertical="top" wrapText="1"/>
    </xf>
    <xf numFmtId="166" fontId="5" fillId="5" borderId="23" xfId="0" applyNumberFormat="1" applyFont="1" applyFill="1" applyBorder="1" applyAlignment="1">
      <alignment horizontal="center" vertical="top" wrapText="1"/>
    </xf>
    <xf numFmtId="166" fontId="5" fillId="4" borderId="70" xfId="0" applyNumberFormat="1" applyFont="1" applyFill="1" applyBorder="1" applyAlignment="1">
      <alignment horizontal="center" vertical="top" wrapText="1"/>
    </xf>
    <xf numFmtId="166" fontId="5" fillId="8" borderId="70" xfId="0" applyNumberFormat="1" applyFont="1" applyFill="1" applyBorder="1" applyAlignment="1">
      <alignment horizontal="center" vertical="top"/>
    </xf>
    <xf numFmtId="166" fontId="11" fillId="7" borderId="49" xfId="0" applyNumberFormat="1" applyFont="1" applyFill="1" applyBorder="1" applyAlignment="1">
      <alignment horizontal="center" vertical="center" textRotation="90" wrapText="1"/>
    </xf>
    <xf numFmtId="166" fontId="11" fillId="7" borderId="19" xfId="0" applyNumberFormat="1" applyFont="1" applyFill="1" applyBorder="1" applyAlignment="1">
      <alignment horizontal="center" vertical="center" textRotation="90" wrapText="1"/>
    </xf>
    <xf numFmtId="166" fontId="3" fillId="7" borderId="49" xfId="0" applyNumberFormat="1" applyFont="1" applyFill="1" applyBorder="1" applyAlignment="1">
      <alignment horizontal="center" vertical="center" textRotation="90" wrapText="1"/>
    </xf>
    <xf numFmtId="166" fontId="3" fillId="7" borderId="19" xfId="0" applyNumberFormat="1" applyFont="1" applyFill="1" applyBorder="1" applyAlignment="1">
      <alignment horizontal="center" vertical="center" textRotation="90" wrapText="1"/>
    </xf>
    <xf numFmtId="0" fontId="3" fillId="7" borderId="29" xfId="0" applyFont="1" applyFill="1" applyBorder="1" applyAlignment="1">
      <alignment horizontal="left" vertical="top" wrapText="1"/>
    </xf>
    <xf numFmtId="49" fontId="3" fillId="7" borderId="18"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166" fontId="3" fillId="0" borderId="8" xfId="0" applyNumberFormat="1" applyFont="1" applyBorder="1" applyAlignment="1">
      <alignment horizontal="center" vertical="top"/>
    </xf>
    <xf numFmtId="166" fontId="3" fillId="7" borderId="23" xfId="0" applyNumberFormat="1" applyFont="1" applyFill="1" applyBorder="1" applyAlignment="1">
      <alignment horizontal="center" vertical="top"/>
    </xf>
    <xf numFmtId="166" fontId="5" fillId="2" borderId="25" xfId="0" applyNumberFormat="1" applyFont="1" applyFill="1" applyBorder="1" applyAlignment="1">
      <alignment horizontal="center" vertical="top"/>
    </xf>
    <xf numFmtId="166" fontId="5" fillId="9" borderId="70" xfId="0" applyNumberFormat="1" applyFont="1" applyFill="1" applyBorder="1" applyAlignment="1">
      <alignment horizontal="center" vertical="top"/>
    </xf>
    <xf numFmtId="166" fontId="5" fillId="5" borderId="25" xfId="0" applyNumberFormat="1" applyFont="1" applyFill="1" applyBorder="1" applyAlignment="1">
      <alignment horizontal="center" vertical="top"/>
    </xf>
    <xf numFmtId="166" fontId="5" fillId="7" borderId="11" xfId="0" applyNumberFormat="1" applyFont="1" applyFill="1" applyBorder="1" applyAlignment="1">
      <alignment horizontal="center" vertical="top" wrapText="1"/>
    </xf>
    <xf numFmtId="166" fontId="3" fillId="7" borderId="51" xfId="0" applyNumberFormat="1" applyFont="1" applyFill="1" applyBorder="1" applyAlignment="1">
      <alignment vertical="top"/>
    </xf>
    <xf numFmtId="166" fontId="3" fillId="7" borderId="21" xfId="0" applyNumberFormat="1" applyFont="1" applyFill="1" applyBorder="1" applyAlignment="1">
      <alignment vertical="top"/>
    </xf>
    <xf numFmtId="166" fontId="3" fillId="0" borderId="91" xfId="0" applyNumberFormat="1" applyFont="1" applyFill="1" applyBorder="1" applyAlignment="1">
      <alignment horizontal="left" vertical="top" wrapText="1"/>
    </xf>
    <xf numFmtId="3" fontId="3" fillId="0" borderId="129"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7" borderId="50" xfId="0" applyNumberFormat="1" applyFont="1" applyFill="1" applyBorder="1" applyAlignment="1">
      <alignment horizontal="center" vertical="top"/>
    </xf>
    <xf numFmtId="166" fontId="5" fillId="7" borderId="36" xfId="0" applyNumberFormat="1" applyFont="1" applyFill="1" applyBorder="1" applyAlignment="1">
      <alignment horizontal="center" vertical="top"/>
    </xf>
    <xf numFmtId="166" fontId="5" fillId="9" borderId="35" xfId="0" applyNumberFormat="1" applyFont="1" applyFill="1" applyBorder="1" applyAlignment="1">
      <alignment horizontal="center" vertical="top"/>
    </xf>
    <xf numFmtId="49" fontId="5" fillId="7" borderId="11" xfId="0" applyNumberFormat="1" applyFont="1" applyFill="1" applyBorder="1" applyAlignment="1">
      <alignment horizontal="center" vertical="top"/>
    </xf>
    <xf numFmtId="166" fontId="5" fillId="7" borderId="50"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9" borderId="35" xfId="0" applyNumberFormat="1" applyFont="1" applyFill="1" applyBorder="1" applyAlignment="1">
      <alignment horizontal="center" vertical="top"/>
    </xf>
    <xf numFmtId="49" fontId="5" fillId="0" borderId="29" xfId="0" applyNumberFormat="1" applyFont="1" applyBorder="1" applyAlignment="1">
      <alignment horizontal="center" vertical="top"/>
    </xf>
    <xf numFmtId="166" fontId="11" fillId="0" borderId="28" xfId="0" applyNumberFormat="1" applyFont="1" applyBorder="1" applyAlignment="1">
      <alignment horizontal="center" vertical="center" wrapText="1"/>
    </xf>
    <xf numFmtId="166" fontId="3" fillId="7" borderId="97" xfId="0" applyNumberFormat="1" applyFont="1" applyFill="1" applyBorder="1" applyAlignment="1">
      <alignment horizontal="center" vertical="top"/>
    </xf>
    <xf numFmtId="166" fontId="3" fillId="7" borderId="99" xfId="0" applyNumberFormat="1" applyFont="1" applyFill="1" applyBorder="1" applyAlignment="1">
      <alignment vertical="top" wrapText="1"/>
    </xf>
    <xf numFmtId="3" fontId="3" fillId="7" borderId="113" xfId="0" applyNumberFormat="1" applyFont="1" applyFill="1" applyBorder="1" applyAlignment="1">
      <alignment horizontal="center" vertical="top"/>
    </xf>
    <xf numFmtId="166" fontId="19" fillId="3" borderId="20" xfId="0" applyNumberFormat="1" applyFont="1" applyFill="1" applyBorder="1" applyAlignment="1">
      <alignment horizontal="center" vertical="top" wrapText="1"/>
    </xf>
    <xf numFmtId="166" fontId="19" fillId="3" borderId="29" xfId="0" applyNumberFormat="1" applyFont="1" applyFill="1" applyBorder="1" applyAlignment="1">
      <alignment horizontal="center" vertical="top" wrapText="1"/>
    </xf>
    <xf numFmtId="0" fontId="19" fillId="0" borderId="0" xfId="0" applyFont="1" applyBorder="1" applyAlignment="1">
      <alignment vertical="top"/>
    </xf>
    <xf numFmtId="166" fontId="3" fillId="3" borderId="11" xfId="0" applyNumberFormat="1" applyFont="1" applyFill="1" applyBorder="1" applyAlignment="1">
      <alignment horizontal="center" vertical="top" wrapText="1"/>
    </xf>
    <xf numFmtId="49" fontId="9" fillId="3" borderId="0" xfId="0" applyNumberFormat="1" applyFont="1" applyFill="1" applyBorder="1" applyAlignment="1">
      <alignment horizontal="center" textRotation="90" wrapText="1"/>
    </xf>
    <xf numFmtId="3" fontId="9" fillId="0" borderId="18" xfId="0" applyNumberFormat="1" applyFont="1" applyFill="1" applyBorder="1" applyAlignment="1">
      <alignment horizontal="center" vertical="top" wrapText="1"/>
    </xf>
    <xf numFmtId="166" fontId="3" fillId="7" borderId="89" xfId="0" applyNumberFormat="1" applyFont="1" applyFill="1" applyBorder="1" applyAlignment="1">
      <alignment horizontal="center" vertical="top"/>
    </xf>
    <xf numFmtId="166" fontId="5" fillId="7" borderId="48" xfId="0" applyNumberFormat="1" applyFont="1" applyFill="1" applyBorder="1" applyAlignment="1">
      <alignment vertical="top"/>
    </xf>
    <xf numFmtId="166" fontId="3" fillId="7" borderId="47" xfId="0" applyNumberFormat="1" applyFont="1" applyFill="1" applyBorder="1" applyAlignment="1">
      <alignment horizontal="center" vertical="center" textRotation="90" wrapText="1"/>
    </xf>
    <xf numFmtId="166" fontId="5" fillId="7" borderId="48" xfId="0" applyNumberFormat="1" applyFont="1" applyFill="1" applyBorder="1" applyAlignment="1">
      <alignment horizontal="center" vertical="top" wrapText="1"/>
    </xf>
    <xf numFmtId="166" fontId="3" fillId="0" borderId="51" xfId="0" applyNumberFormat="1" applyFont="1" applyBorder="1" applyAlignment="1">
      <alignment horizontal="justify" vertical="top"/>
    </xf>
    <xf numFmtId="166" fontId="5" fillId="7" borderId="36" xfId="0" applyNumberFormat="1" applyFont="1" applyFill="1" applyBorder="1" applyAlignment="1">
      <alignment vertical="top"/>
    </xf>
    <xf numFmtId="166" fontId="3" fillId="7" borderId="28" xfId="0" applyNumberFormat="1" applyFont="1" applyFill="1" applyBorder="1" applyAlignment="1">
      <alignment horizontal="center" vertical="top" wrapText="1"/>
    </xf>
    <xf numFmtId="166" fontId="3" fillId="7" borderId="98" xfId="0" applyNumberFormat="1" applyFont="1" applyFill="1" applyBorder="1" applyAlignment="1">
      <alignment horizontal="center" vertical="top"/>
    </xf>
    <xf numFmtId="3" fontId="3" fillId="7" borderId="113" xfId="0" applyNumberFormat="1" applyFont="1" applyFill="1" applyBorder="1" applyAlignment="1">
      <alignment horizontal="center" vertical="top" wrapText="1"/>
    </xf>
    <xf numFmtId="166" fontId="21" fillId="7" borderId="111"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166" fontId="5" fillId="7" borderId="11" xfId="0" applyNumberFormat="1" applyFont="1" applyFill="1" applyBorder="1" applyAlignment="1">
      <alignment horizontal="center" vertical="top"/>
    </xf>
    <xf numFmtId="166" fontId="5" fillId="7" borderId="50" xfId="0" applyNumberFormat="1" applyFont="1" applyFill="1" applyBorder="1" applyAlignment="1">
      <alignment horizontal="center" vertical="top"/>
    </xf>
    <xf numFmtId="166" fontId="5" fillId="10" borderId="11"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166" fontId="3" fillId="7" borderId="38" xfId="0" applyNumberFormat="1" applyFont="1" applyFill="1" applyBorder="1" applyAlignment="1">
      <alignment horizontal="left" vertical="top" wrapText="1"/>
    </xf>
    <xf numFmtId="166" fontId="3" fillId="7" borderId="30" xfId="0" applyNumberFormat="1" applyFont="1" applyFill="1" applyBorder="1" applyAlignment="1">
      <alignment horizontal="left" vertical="top" wrapText="1"/>
    </xf>
    <xf numFmtId="166" fontId="5" fillId="9" borderId="7"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3" fillId="7" borderId="29" xfId="0" applyNumberFormat="1" applyFont="1" applyFill="1" applyBorder="1" applyAlignment="1">
      <alignment horizontal="center" vertical="center" textRotation="90" wrapText="1"/>
    </xf>
    <xf numFmtId="166" fontId="5" fillId="7" borderId="48" xfId="0" applyNumberFormat="1" applyFont="1" applyFill="1" applyBorder="1" applyAlignment="1">
      <alignment horizontal="center" vertical="top"/>
    </xf>
    <xf numFmtId="166" fontId="5" fillId="7" borderId="36" xfId="0" applyNumberFormat="1" applyFont="1" applyFill="1" applyBorder="1" applyAlignment="1">
      <alignment horizontal="center" vertical="top"/>
    </xf>
    <xf numFmtId="0" fontId="17" fillId="0" borderId="11" xfId="0" applyFont="1" applyBorder="1" applyAlignment="1">
      <alignment horizontal="right" vertical="center" textRotation="90" wrapText="1"/>
    </xf>
    <xf numFmtId="166" fontId="5" fillId="10" borderId="26" xfId="0" applyNumberFormat="1" applyFont="1" applyFill="1" applyBorder="1" applyAlignment="1">
      <alignment horizontal="center" vertical="top"/>
    </xf>
    <xf numFmtId="166" fontId="5" fillId="2" borderId="26" xfId="0" applyNumberFormat="1" applyFont="1" applyFill="1" applyBorder="1" applyAlignment="1">
      <alignment horizontal="center" vertical="top"/>
    </xf>
    <xf numFmtId="166" fontId="5" fillId="9" borderId="5" xfId="0" applyNumberFormat="1" applyFont="1" applyFill="1" applyBorder="1" applyAlignment="1">
      <alignment horizontal="center" vertical="top"/>
    </xf>
    <xf numFmtId="166" fontId="5" fillId="9" borderId="9" xfId="0" applyNumberFormat="1" applyFont="1" applyFill="1" applyBorder="1" applyAlignment="1">
      <alignment horizontal="center" vertical="top"/>
    </xf>
    <xf numFmtId="166" fontId="5" fillId="2" borderId="31" xfId="0" applyNumberFormat="1" applyFont="1" applyFill="1" applyBorder="1" applyAlignment="1">
      <alignment horizontal="center" vertical="top"/>
    </xf>
    <xf numFmtId="49" fontId="40" fillId="7" borderId="63" xfId="0" applyNumberFormat="1" applyFont="1" applyFill="1" applyBorder="1" applyAlignment="1">
      <alignment horizontal="center" textRotation="90" wrapText="1"/>
    </xf>
    <xf numFmtId="166" fontId="19" fillId="7" borderId="79" xfId="0" applyNumberFormat="1" applyFont="1" applyFill="1" applyBorder="1" applyAlignment="1">
      <alignment horizontal="center" vertical="top" wrapText="1"/>
    </xf>
    <xf numFmtId="166" fontId="5" fillId="10" borderId="54" xfId="0" applyNumberFormat="1" applyFont="1" applyFill="1" applyBorder="1" applyAlignment="1">
      <alignment horizontal="center" vertical="top"/>
    </xf>
    <xf numFmtId="166" fontId="5" fillId="7" borderId="88" xfId="0" applyNumberFormat="1" applyFont="1" applyFill="1" applyBorder="1" applyAlignment="1">
      <alignment horizontal="center" vertical="top"/>
    </xf>
    <xf numFmtId="166" fontId="5" fillId="9" borderId="5" xfId="0" applyNumberFormat="1" applyFont="1" applyFill="1" applyBorder="1" applyAlignment="1">
      <alignment horizontal="center" vertical="top"/>
    </xf>
    <xf numFmtId="166" fontId="5" fillId="2" borderId="26" xfId="0" applyNumberFormat="1" applyFont="1" applyFill="1" applyBorder="1" applyAlignment="1">
      <alignment horizontal="center" vertical="top"/>
    </xf>
    <xf numFmtId="166" fontId="5" fillId="2" borderId="31" xfId="0" applyNumberFormat="1" applyFont="1" applyFill="1" applyBorder="1" applyAlignment="1">
      <alignment horizontal="center" vertical="top"/>
    </xf>
    <xf numFmtId="166" fontId="5" fillId="10" borderId="26" xfId="0" applyNumberFormat="1" applyFont="1" applyFill="1" applyBorder="1" applyAlignment="1">
      <alignment horizontal="center" vertical="top"/>
    </xf>
    <xf numFmtId="166" fontId="5" fillId="3" borderId="20" xfId="0" applyNumberFormat="1" applyFont="1" applyFill="1" applyBorder="1" applyAlignment="1">
      <alignment horizontal="center" vertical="top"/>
    </xf>
    <xf numFmtId="166" fontId="5" fillId="3" borderId="11" xfId="0" applyNumberFormat="1" applyFont="1" applyFill="1" applyBorder="1" applyAlignment="1">
      <alignment horizontal="center" vertical="top"/>
    </xf>
    <xf numFmtId="166" fontId="5" fillId="7" borderId="11" xfId="0" applyNumberFormat="1" applyFont="1" applyFill="1" applyBorder="1" applyAlignment="1">
      <alignment horizontal="center" vertical="top" wrapText="1"/>
    </xf>
    <xf numFmtId="166" fontId="3" fillId="3" borderId="50" xfId="0" applyNumberFormat="1" applyFont="1" applyFill="1" applyBorder="1" applyAlignment="1">
      <alignment horizontal="left" vertical="top" wrapText="1"/>
    </xf>
    <xf numFmtId="166" fontId="3" fillId="0" borderId="38" xfId="0" applyNumberFormat="1" applyFont="1" applyFill="1" applyBorder="1" applyAlignment="1">
      <alignment horizontal="left" vertical="top" wrapText="1"/>
    </xf>
    <xf numFmtId="166" fontId="3" fillId="3" borderId="48" xfId="0" applyNumberFormat="1" applyFont="1" applyFill="1" applyBorder="1" applyAlignment="1">
      <alignment horizontal="left" vertical="top" wrapText="1"/>
    </xf>
    <xf numFmtId="0" fontId="11" fillId="0" borderId="0" xfId="0" applyFont="1" applyAlignment="1">
      <alignment vertical="top" wrapText="1"/>
    </xf>
    <xf numFmtId="49" fontId="5" fillId="9" borderId="7"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7" borderId="50" xfId="0" applyNumberFormat="1" applyFont="1" applyFill="1" applyBorder="1" applyAlignment="1">
      <alignment horizontal="center" vertical="top"/>
    </xf>
    <xf numFmtId="49" fontId="5" fillId="7" borderId="11" xfId="0" applyNumberFormat="1" applyFont="1" applyFill="1" applyBorder="1" applyAlignment="1">
      <alignment horizontal="center" vertical="top"/>
    </xf>
    <xf numFmtId="49" fontId="5" fillId="9" borderId="16" xfId="0" applyNumberFormat="1" applyFont="1" applyFill="1" applyBorder="1" applyAlignment="1">
      <alignment horizontal="center" vertical="top"/>
    </xf>
    <xf numFmtId="0" fontId="3" fillId="0" borderId="33" xfId="0" applyFont="1" applyBorder="1" applyAlignment="1">
      <alignment horizontal="center" vertical="top"/>
    </xf>
    <xf numFmtId="166" fontId="5" fillId="3" borderId="20" xfId="0" applyNumberFormat="1" applyFont="1" applyFill="1" applyBorder="1" applyAlignment="1">
      <alignment horizontal="center" vertical="top"/>
    </xf>
    <xf numFmtId="166" fontId="5" fillId="3" borderId="11" xfId="0" applyNumberFormat="1" applyFont="1" applyFill="1" applyBorder="1" applyAlignment="1">
      <alignment horizontal="center" vertical="top"/>
    </xf>
    <xf numFmtId="166" fontId="5" fillId="3" borderId="29"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166" fontId="5" fillId="7" borderId="11" xfId="0" applyNumberFormat="1" applyFont="1" applyFill="1" applyBorder="1" applyAlignment="1">
      <alignment horizontal="center" vertical="top"/>
    </xf>
    <xf numFmtId="166" fontId="5" fillId="7" borderId="50" xfId="0" applyNumberFormat="1" applyFont="1" applyFill="1" applyBorder="1" applyAlignment="1">
      <alignment horizontal="center" vertical="top"/>
    </xf>
    <xf numFmtId="166" fontId="5" fillId="0" borderId="50" xfId="0" applyNumberFormat="1" applyFont="1" applyBorder="1" applyAlignment="1">
      <alignment horizontal="center" vertical="top"/>
    </xf>
    <xf numFmtId="166" fontId="5" fillId="3" borderId="20" xfId="0" applyNumberFormat="1" applyFont="1" applyFill="1" applyBorder="1" applyAlignment="1">
      <alignment horizontal="center" vertical="top" wrapText="1"/>
    </xf>
    <xf numFmtId="166" fontId="5" fillId="3" borderId="11" xfId="0" applyNumberFormat="1" applyFont="1" applyFill="1" applyBorder="1" applyAlignment="1">
      <alignment horizontal="center" vertical="top" wrapText="1"/>
    </xf>
    <xf numFmtId="166" fontId="5" fillId="10" borderId="11" xfId="0" applyNumberFormat="1" applyFont="1" applyFill="1" applyBorder="1" applyAlignment="1">
      <alignment horizontal="center" vertical="top"/>
    </xf>
    <xf numFmtId="166" fontId="5" fillId="0" borderId="29" xfId="0" applyNumberFormat="1" applyFont="1" applyFill="1" applyBorder="1" applyAlignment="1">
      <alignment horizontal="center" vertical="top" wrapText="1"/>
    </xf>
    <xf numFmtId="166" fontId="3" fillId="3" borderId="48" xfId="0" applyNumberFormat="1" applyFont="1" applyFill="1" applyBorder="1" applyAlignment="1">
      <alignment horizontal="left" vertical="top" wrapText="1"/>
    </xf>
    <xf numFmtId="166" fontId="3" fillId="3" borderId="50" xfId="0" applyNumberFormat="1" applyFont="1" applyFill="1" applyBorder="1" applyAlignment="1">
      <alignment horizontal="left" vertical="top" wrapText="1"/>
    </xf>
    <xf numFmtId="166" fontId="5" fillId="0" borderId="36" xfId="0" applyNumberFormat="1" applyFont="1" applyBorder="1" applyAlignment="1">
      <alignment horizontal="center" vertical="top"/>
    </xf>
    <xf numFmtId="0" fontId="3" fillId="0" borderId="0" xfId="0" applyFont="1" applyBorder="1" applyAlignment="1">
      <alignment vertical="top" wrapText="1"/>
    </xf>
    <xf numFmtId="0" fontId="11" fillId="0" borderId="0" xfId="0" applyFont="1" applyBorder="1" applyAlignment="1">
      <alignment vertical="top" wrapText="1"/>
    </xf>
    <xf numFmtId="166" fontId="5" fillId="9" borderId="7" xfId="0" applyNumberFormat="1" applyFont="1" applyFill="1" applyBorder="1" applyAlignment="1">
      <alignment horizontal="center" vertical="top"/>
    </xf>
    <xf numFmtId="166" fontId="5" fillId="10" borderId="50" xfId="0" applyNumberFormat="1" applyFont="1" applyFill="1" applyBorder="1" applyAlignment="1">
      <alignment horizontal="center" vertical="top"/>
    </xf>
    <xf numFmtId="166" fontId="3" fillId="7" borderId="112" xfId="0" applyNumberFormat="1" applyFont="1" applyFill="1" applyBorder="1" applyAlignment="1">
      <alignment horizontal="left" vertical="top" wrapText="1"/>
    </xf>
    <xf numFmtId="166" fontId="3" fillId="7" borderId="30" xfId="0" applyNumberFormat="1" applyFont="1" applyFill="1" applyBorder="1" applyAlignment="1">
      <alignment horizontal="left" vertical="top" wrapText="1"/>
    </xf>
    <xf numFmtId="166" fontId="5" fillId="0" borderId="36" xfId="0" applyNumberFormat="1" applyFont="1" applyFill="1" applyBorder="1" applyAlignment="1">
      <alignment horizontal="center" vertical="top" wrapText="1"/>
    </xf>
    <xf numFmtId="166" fontId="3" fillId="3" borderId="36" xfId="0" applyNumberFormat="1" applyFont="1" applyFill="1" applyBorder="1" applyAlignment="1">
      <alignment vertical="top" wrapText="1"/>
    </xf>
    <xf numFmtId="166" fontId="5" fillId="0" borderId="29" xfId="0" applyNumberFormat="1" applyFont="1" applyBorder="1" applyAlignment="1">
      <alignment horizontal="center" vertical="top"/>
    </xf>
    <xf numFmtId="166" fontId="3" fillId="7" borderId="27" xfId="0" applyNumberFormat="1" applyFont="1" applyFill="1" applyBorder="1" applyAlignment="1">
      <alignment horizontal="center" vertical="top" wrapText="1"/>
    </xf>
    <xf numFmtId="166" fontId="5" fillId="0" borderId="11" xfId="0" applyNumberFormat="1" applyFont="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3" fillId="7" borderId="29" xfId="0" applyNumberFormat="1" applyFont="1" applyFill="1" applyBorder="1" applyAlignment="1">
      <alignment horizontal="center" vertical="center" textRotation="90" wrapText="1"/>
    </xf>
    <xf numFmtId="166" fontId="3" fillId="0" borderId="27" xfId="0" applyNumberFormat="1" applyFont="1" applyBorder="1" applyAlignment="1">
      <alignment horizontal="center" vertical="top" wrapText="1"/>
    </xf>
    <xf numFmtId="166" fontId="3" fillId="7" borderId="50" xfId="0" applyNumberFormat="1" applyFont="1" applyFill="1" applyBorder="1" applyAlignment="1">
      <alignment vertical="top" wrapText="1"/>
    </xf>
    <xf numFmtId="166" fontId="3" fillId="3" borderId="36" xfId="0" applyNumberFormat="1" applyFont="1" applyFill="1" applyBorder="1" applyAlignment="1">
      <alignment horizontal="left" vertical="top" wrapText="1"/>
    </xf>
    <xf numFmtId="166" fontId="5" fillId="3" borderId="29" xfId="0" applyNumberFormat="1" applyFont="1" applyFill="1" applyBorder="1" applyAlignment="1">
      <alignment horizontal="center" vertical="top" wrapText="1"/>
    </xf>
    <xf numFmtId="166" fontId="5" fillId="9" borderId="35" xfId="0" applyNumberFormat="1" applyFont="1" applyFill="1" applyBorder="1" applyAlignment="1">
      <alignment horizontal="center" vertical="top"/>
    </xf>
    <xf numFmtId="166" fontId="3" fillId="7" borderId="36" xfId="0" applyNumberFormat="1" applyFont="1" applyFill="1" applyBorder="1" applyAlignment="1">
      <alignment vertical="top" wrapText="1"/>
    </xf>
    <xf numFmtId="166" fontId="5" fillId="7" borderId="48" xfId="0" applyNumberFormat="1" applyFont="1" applyFill="1" applyBorder="1" applyAlignment="1">
      <alignment horizontal="center" vertical="top"/>
    </xf>
    <xf numFmtId="166" fontId="5" fillId="7" borderId="36" xfId="0" applyNumberFormat="1" applyFont="1" applyFill="1" applyBorder="1" applyAlignment="1">
      <alignment horizontal="center" vertical="top"/>
    </xf>
    <xf numFmtId="166" fontId="11" fillId="7" borderId="18" xfId="0" applyNumberFormat="1" applyFont="1" applyFill="1" applyBorder="1" applyAlignment="1">
      <alignment horizontal="center" vertical="top" wrapText="1"/>
    </xf>
    <xf numFmtId="166" fontId="5" fillId="7" borderId="26" xfId="0" applyNumberFormat="1" applyFont="1" applyFill="1" applyBorder="1" applyAlignment="1">
      <alignment horizontal="center" vertical="top" wrapText="1"/>
    </xf>
    <xf numFmtId="166" fontId="5" fillId="7" borderId="11" xfId="0" applyNumberFormat="1" applyFont="1" applyFill="1" applyBorder="1" applyAlignment="1">
      <alignment horizontal="center" vertical="top" wrapText="1"/>
    </xf>
    <xf numFmtId="166" fontId="3" fillId="7" borderId="8" xfId="0" applyNumberFormat="1" applyFont="1" applyFill="1" applyBorder="1" applyAlignment="1">
      <alignment horizontal="center" vertical="top" wrapText="1"/>
    </xf>
    <xf numFmtId="166" fontId="5" fillId="3" borderId="50" xfId="0" applyNumberFormat="1" applyFont="1" applyFill="1" applyBorder="1" applyAlignment="1">
      <alignment horizontal="center" vertical="top" wrapText="1"/>
    </xf>
    <xf numFmtId="166" fontId="11" fillId="7" borderId="28" xfId="0" applyNumberFormat="1" applyFont="1" applyFill="1" applyBorder="1" applyAlignment="1">
      <alignment horizontal="center" vertical="top" wrapText="1"/>
    </xf>
    <xf numFmtId="166" fontId="5" fillId="7" borderId="43" xfId="0" applyNumberFormat="1" applyFont="1" applyFill="1" applyBorder="1" applyAlignment="1">
      <alignment horizontal="center" vertical="top"/>
    </xf>
    <xf numFmtId="166" fontId="5" fillId="10" borderId="26" xfId="0" applyNumberFormat="1" applyFont="1" applyFill="1" applyBorder="1" applyAlignment="1">
      <alignment horizontal="center" vertical="top"/>
    </xf>
    <xf numFmtId="166" fontId="5" fillId="2" borderId="26" xfId="0" applyNumberFormat="1" applyFont="1" applyFill="1" applyBorder="1" applyAlignment="1">
      <alignment horizontal="center" vertical="top"/>
    </xf>
    <xf numFmtId="166" fontId="5" fillId="9" borderId="5" xfId="0" applyNumberFormat="1" applyFont="1" applyFill="1" applyBorder="1" applyAlignment="1">
      <alignment horizontal="center" vertical="top"/>
    </xf>
    <xf numFmtId="166" fontId="5" fillId="9" borderId="9" xfId="0" applyNumberFormat="1" applyFont="1" applyFill="1" applyBorder="1" applyAlignment="1">
      <alignment horizontal="center" vertical="top"/>
    </xf>
    <xf numFmtId="166" fontId="5" fillId="2" borderId="31" xfId="0" applyNumberFormat="1" applyFont="1" applyFill="1" applyBorder="1" applyAlignment="1">
      <alignment horizontal="center" vertical="top"/>
    </xf>
    <xf numFmtId="166" fontId="5" fillId="7" borderId="26" xfId="0" applyNumberFormat="1" applyFont="1" applyFill="1" applyBorder="1" applyAlignment="1">
      <alignment horizontal="center" vertical="top"/>
    </xf>
    <xf numFmtId="166" fontId="5" fillId="7" borderId="31" xfId="0" applyNumberFormat="1" applyFont="1" applyFill="1" applyBorder="1" applyAlignment="1">
      <alignment horizontal="center" vertical="top"/>
    </xf>
    <xf numFmtId="166" fontId="5" fillId="0" borderId="26" xfId="0" applyNumberFormat="1" applyFont="1" applyBorder="1" applyAlignment="1">
      <alignment horizontal="center" vertical="top"/>
    </xf>
    <xf numFmtId="166" fontId="5" fillId="0" borderId="31" xfId="0" applyNumberFormat="1" applyFont="1" applyBorder="1" applyAlignment="1">
      <alignment horizontal="center" vertical="top"/>
    </xf>
    <xf numFmtId="166" fontId="11" fillId="7" borderId="50" xfId="0" applyNumberFormat="1" applyFont="1" applyFill="1" applyBorder="1" applyAlignment="1">
      <alignment vertical="top" wrapText="1"/>
    </xf>
    <xf numFmtId="166" fontId="3" fillId="2" borderId="57" xfId="0" applyNumberFormat="1" applyFont="1" applyFill="1" applyBorder="1" applyAlignment="1">
      <alignment horizontal="center" vertical="top" wrapText="1"/>
    </xf>
    <xf numFmtId="0" fontId="3" fillId="7" borderId="29" xfId="0" applyFont="1" applyFill="1" applyBorder="1" applyAlignment="1">
      <alignment horizontal="left" vertical="top" wrapText="1"/>
    </xf>
    <xf numFmtId="166" fontId="5" fillId="7" borderId="58" xfId="0" applyNumberFormat="1" applyFont="1" applyFill="1" applyBorder="1" applyAlignment="1">
      <alignment horizontal="center" vertical="top"/>
    </xf>
    <xf numFmtId="3" fontId="3" fillId="7" borderId="0" xfId="0" applyNumberFormat="1" applyFont="1" applyFill="1" applyAlignment="1">
      <alignment vertical="top"/>
    </xf>
    <xf numFmtId="49" fontId="5" fillId="10" borderId="11" xfId="0" applyNumberFormat="1" applyFont="1" applyFill="1" applyBorder="1" applyAlignment="1">
      <alignment horizontal="center" vertical="top"/>
    </xf>
    <xf numFmtId="49" fontId="5" fillId="0" borderId="29" xfId="0" applyNumberFormat="1" applyFont="1" applyBorder="1" applyAlignment="1">
      <alignment horizontal="center" vertical="top"/>
    </xf>
    <xf numFmtId="49" fontId="5" fillId="3" borderId="20" xfId="0" applyNumberFormat="1" applyFont="1" applyFill="1" applyBorder="1" applyAlignment="1">
      <alignment horizontal="center" vertical="top"/>
    </xf>
    <xf numFmtId="166" fontId="3" fillId="7" borderId="111" xfId="0" applyNumberFormat="1" applyFont="1" applyFill="1" applyBorder="1" applyAlignment="1">
      <alignment horizontal="center" vertical="center"/>
    </xf>
    <xf numFmtId="166" fontId="3" fillId="7" borderId="24" xfId="0" applyNumberFormat="1" applyFont="1" applyFill="1" applyBorder="1" applyAlignment="1">
      <alignment horizontal="center" vertical="center"/>
    </xf>
    <xf numFmtId="166" fontId="3" fillId="7" borderId="30" xfId="0" applyNumberFormat="1" applyFont="1" applyFill="1" applyBorder="1" applyAlignment="1">
      <alignment horizontal="center" vertical="center"/>
    </xf>
    <xf numFmtId="166" fontId="3" fillId="0" borderId="99" xfId="0" applyNumberFormat="1" applyFont="1" applyBorder="1" applyAlignment="1">
      <alignment horizontal="center" vertical="top"/>
    </xf>
    <xf numFmtId="166" fontId="5" fillId="3" borderId="72" xfId="0" applyNumberFormat="1" applyFont="1" applyFill="1" applyBorder="1" applyAlignment="1">
      <alignment horizontal="right" vertical="top"/>
    </xf>
    <xf numFmtId="166" fontId="3" fillId="0" borderId="68" xfId="0" applyNumberFormat="1" applyFont="1" applyBorder="1" applyAlignment="1">
      <alignment horizontal="center" vertical="top"/>
    </xf>
    <xf numFmtId="166" fontId="5" fillId="10" borderId="76" xfId="0" applyNumberFormat="1" applyFont="1" applyFill="1" applyBorder="1" applyAlignment="1">
      <alignment horizontal="center" vertical="top"/>
    </xf>
    <xf numFmtId="166" fontId="3" fillId="0" borderId="115" xfId="0" applyNumberFormat="1" applyFont="1" applyBorder="1" applyAlignment="1">
      <alignment horizontal="center" vertical="top"/>
    </xf>
    <xf numFmtId="166" fontId="3" fillId="7" borderId="128" xfId="0" applyNumberFormat="1" applyFont="1" applyFill="1" applyBorder="1" applyAlignment="1">
      <alignment horizontal="center" vertical="top"/>
    </xf>
    <xf numFmtId="166" fontId="3" fillId="7" borderId="72" xfId="0" applyNumberFormat="1" applyFont="1" applyFill="1" applyBorder="1" applyAlignment="1">
      <alignment vertical="top"/>
    </xf>
    <xf numFmtId="166" fontId="3" fillId="0" borderId="35" xfId="0" applyNumberFormat="1" applyFont="1" applyBorder="1" applyAlignment="1">
      <alignment vertical="top"/>
    </xf>
    <xf numFmtId="166" fontId="3" fillId="7" borderId="79" xfId="0" applyNumberFormat="1" applyFont="1" applyFill="1" applyBorder="1" applyAlignment="1">
      <alignment horizontal="center" vertical="top"/>
    </xf>
    <xf numFmtId="166" fontId="5" fillId="0" borderId="0" xfId="0" applyNumberFormat="1" applyFont="1" applyFill="1" applyBorder="1" applyAlignment="1">
      <alignment horizontal="center" vertical="top" wrapText="1"/>
    </xf>
    <xf numFmtId="166" fontId="3" fillId="0" borderId="0" xfId="0" applyNumberFormat="1" applyFont="1" applyBorder="1" applyAlignment="1">
      <alignment horizontal="center" vertical="center" wrapText="1"/>
    </xf>
    <xf numFmtId="0" fontId="10" fillId="7" borderId="11" xfId="0" applyFont="1" applyFill="1" applyBorder="1" applyAlignment="1">
      <alignment vertical="top" wrapText="1"/>
    </xf>
    <xf numFmtId="165" fontId="3" fillId="0" borderId="79" xfId="0" applyNumberFormat="1" applyFont="1" applyBorder="1" applyAlignment="1">
      <alignment horizontal="center" vertical="top"/>
    </xf>
    <xf numFmtId="165" fontId="3" fillId="0" borderId="24" xfId="0" applyNumberFormat="1" applyFont="1" applyBorder="1" applyAlignment="1">
      <alignment horizontal="center" vertical="top"/>
    </xf>
    <xf numFmtId="166" fontId="42" fillId="3" borderId="7" xfId="0" applyNumberFormat="1" applyFont="1" applyFill="1" applyBorder="1" applyAlignment="1">
      <alignment horizontal="left" vertical="top" wrapText="1"/>
    </xf>
    <xf numFmtId="49" fontId="42" fillId="3" borderId="18" xfId="0" applyNumberFormat="1" applyFont="1" applyFill="1" applyBorder="1" applyAlignment="1">
      <alignment horizontal="center" vertical="top"/>
    </xf>
    <xf numFmtId="166" fontId="42" fillId="3" borderId="93" xfId="0" applyNumberFormat="1" applyFont="1" applyFill="1" applyBorder="1" applyAlignment="1">
      <alignment horizontal="left" vertical="top" wrapText="1"/>
    </xf>
    <xf numFmtId="166" fontId="42" fillId="3" borderId="95" xfId="0" applyNumberFormat="1" applyFont="1" applyFill="1" applyBorder="1" applyAlignment="1">
      <alignment horizontal="center" vertical="top"/>
    </xf>
    <xf numFmtId="166" fontId="42" fillId="3" borderId="18" xfId="0" applyNumberFormat="1" applyFont="1" applyFill="1" applyBorder="1" applyAlignment="1">
      <alignment horizontal="center" vertical="top"/>
    </xf>
    <xf numFmtId="166" fontId="42" fillId="3" borderId="28" xfId="0" applyNumberFormat="1" applyFont="1" applyFill="1" applyBorder="1" applyAlignment="1">
      <alignment horizontal="center" vertical="top"/>
    </xf>
    <xf numFmtId="166" fontId="42" fillId="0" borderId="82" xfId="0" applyNumberFormat="1" applyFont="1" applyFill="1" applyBorder="1" applyAlignment="1">
      <alignment horizontal="left" vertical="top" wrapText="1"/>
    </xf>
    <xf numFmtId="3" fontId="42" fillId="0" borderId="85" xfId="0" applyNumberFormat="1" applyFont="1" applyFill="1" applyBorder="1" applyAlignment="1">
      <alignment horizontal="center" vertical="center" wrapText="1"/>
    </xf>
    <xf numFmtId="166" fontId="42" fillId="0" borderId="7" xfId="0" applyNumberFormat="1" applyFont="1" applyFill="1" applyBorder="1" applyAlignment="1">
      <alignment horizontal="left" vertical="top" wrapText="1"/>
    </xf>
    <xf numFmtId="3" fontId="42" fillId="0" borderId="18" xfId="0" applyNumberFormat="1" applyFont="1" applyFill="1" applyBorder="1" applyAlignment="1">
      <alignment horizontal="center" vertical="center" wrapText="1"/>
    </xf>
    <xf numFmtId="3" fontId="44" fillId="7" borderId="21" xfId="0" applyNumberFormat="1" applyFont="1" applyFill="1" applyBorder="1" applyAlignment="1">
      <alignment horizontal="center" vertical="center" wrapText="1"/>
    </xf>
    <xf numFmtId="3" fontId="44" fillId="7" borderId="28" xfId="0" applyNumberFormat="1" applyFont="1" applyFill="1" applyBorder="1" applyAlignment="1">
      <alignment horizontal="center" vertical="center" wrapText="1"/>
    </xf>
    <xf numFmtId="166" fontId="42" fillId="7" borderId="38" xfId="0" applyNumberFormat="1" applyFont="1" applyFill="1" applyBorder="1" applyAlignment="1">
      <alignment horizontal="left" vertical="top" wrapText="1"/>
    </xf>
    <xf numFmtId="3" fontId="42" fillId="7" borderId="21" xfId="0" applyNumberFormat="1" applyFont="1" applyFill="1" applyBorder="1" applyAlignment="1">
      <alignment horizontal="center" vertical="top"/>
    </xf>
    <xf numFmtId="0" fontId="42" fillId="0" borderId="30" xfId="0" applyFont="1" applyBorder="1" applyAlignment="1">
      <alignment vertical="top" wrapText="1"/>
    </xf>
    <xf numFmtId="3" fontId="42" fillId="7" borderId="28" xfId="0" applyNumberFormat="1" applyFont="1" applyFill="1" applyBorder="1" applyAlignment="1">
      <alignment horizontal="center" vertical="top"/>
    </xf>
    <xf numFmtId="3" fontId="42" fillId="7" borderId="18" xfId="0" applyNumberFormat="1" applyFont="1" applyFill="1" applyBorder="1" applyAlignment="1">
      <alignment horizontal="center" vertical="top"/>
    </xf>
    <xf numFmtId="3" fontId="42" fillId="0" borderId="21" xfId="0" applyNumberFormat="1" applyFont="1" applyFill="1" applyBorder="1" applyAlignment="1">
      <alignment horizontal="center" vertical="top" wrapText="1"/>
    </xf>
    <xf numFmtId="166" fontId="42" fillId="0" borderId="30" xfId="0" applyNumberFormat="1" applyFont="1" applyBorder="1" applyAlignment="1">
      <alignment vertical="top" wrapText="1"/>
    </xf>
    <xf numFmtId="3" fontId="42" fillId="0" borderId="28" xfId="0" applyNumberFormat="1" applyFont="1" applyFill="1" applyBorder="1" applyAlignment="1">
      <alignment horizontal="center" vertical="top" wrapText="1"/>
    </xf>
    <xf numFmtId="3" fontId="42" fillId="7" borderId="40" xfId="0" applyNumberFormat="1" applyFont="1" applyFill="1" applyBorder="1" applyAlignment="1">
      <alignment horizontal="center" vertical="top" wrapText="1"/>
    </xf>
    <xf numFmtId="3" fontId="42" fillId="7" borderId="116" xfId="0" applyNumberFormat="1" applyFont="1" applyFill="1" applyBorder="1" applyAlignment="1">
      <alignment horizontal="center" vertical="center" wrapText="1"/>
    </xf>
    <xf numFmtId="166" fontId="42" fillId="7" borderId="99" xfId="0" applyNumberFormat="1" applyFont="1" applyFill="1" applyBorder="1" applyAlignment="1">
      <alignment horizontal="left" vertical="top" wrapText="1"/>
    </xf>
    <xf numFmtId="3" fontId="42" fillId="7" borderId="55" xfId="0" applyNumberFormat="1" applyFont="1" applyFill="1" applyBorder="1" applyAlignment="1">
      <alignment horizontal="center" vertical="center" wrapText="1"/>
    </xf>
    <xf numFmtId="3" fontId="42" fillId="7" borderId="55" xfId="0" applyNumberFormat="1" applyFont="1" applyFill="1" applyBorder="1" applyAlignment="1">
      <alignment horizontal="center" vertical="top" wrapText="1"/>
    </xf>
    <xf numFmtId="166" fontId="5" fillId="7" borderId="77" xfId="0" applyNumberFormat="1" applyFont="1" applyFill="1" applyBorder="1" applyAlignment="1">
      <alignment horizontal="center" vertical="top"/>
    </xf>
    <xf numFmtId="166" fontId="5" fillId="7" borderId="10" xfId="0" applyNumberFormat="1" applyFont="1" applyFill="1" applyBorder="1" applyAlignment="1">
      <alignment horizontal="center" vertical="top"/>
    </xf>
    <xf numFmtId="166" fontId="3" fillId="7" borderId="66" xfId="0" applyNumberFormat="1" applyFont="1" applyFill="1" applyBorder="1" applyAlignment="1">
      <alignment horizontal="center" vertical="top"/>
    </xf>
    <xf numFmtId="0" fontId="42" fillId="7" borderId="16" xfId="0" applyFont="1" applyFill="1" applyBorder="1" applyAlignment="1">
      <alignment horizontal="left" vertical="top" wrapText="1"/>
    </xf>
    <xf numFmtId="3" fontId="42" fillId="3" borderId="21" xfId="0" applyNumberFormat="1" applyFont="1" applyFill="1" applyBorder="1" applyAlignment="1">
      <alignment horizontal="center" vertical="top"/>
    </xf>
    <xf numFmtId="3" fontId="42" fillId="3" borderId="18" xfId="0" applyNumberFormat="1" applyFont="1" applyFill="1" applyBorder="1" applyAlignment="1">
      <alignment horizontal="center" vertical="top"/>
    </xf>
    <xf numFmtId="3" fontId="42" fillId="0" borderId="28" xfId="0" applyNumberFormat="1" applyFont="1" applyFill="1" applyBorder="1" applyAlignment="1">
      <alignment horizontal="center" vertical="top"/>
    </xf>
    <xf numFmtId="166" fontId="5" fillId="3" borderId="53" xfId="0" applyNumberFormat="1" applyFont="1" applyFill="1" applyBorder="1" applyAlignment="1">
      <alignment horizontal="center" vertical="top"/>
    </xf>
    <xf numFmtId="166" fontId="5" fillId="3" borderId="41" xfId="0" applyNumberFormat="1" applyFont="1" applyFill="1" applyBorder="1" applyAlignment="1">
      <alignment horizontal="center" vertical="top"/>
    </xf>
    <xf numFmtId="3" fontId="42" fillId="0" borderId="18" xfId="0" applyNumberFormat="1" applyFont="1" applyFill="1" applyBorder="1" applyAlignment="1">
      <alignment horizontal="center" vertical="top"/>
    </xf>
    <xf numFmtId="3" fontId="42" fillId="3" borderId="85" xfId="0" applyNumberFormat="1" applyFont="1" applyFill="1" applyBorder="1" applyAlignment="1">
      <alignment horizontal="center" vertical="top"/>
    </xf>
    <xf numFmtId="3" fontId="42" fillId="3" borderId="28" xfId="0" applyNumberFormat="1" applyFont="1" applyFill="1" applyBorder="1" applyAlignment="1">
      <alignment horizontal="center" vertical="top"/>
    </xf>
    <xf numFmtId="3" fontId="42" fillId="3" borderId="21" xfId="0" applyNumberFormat="1" applyFont="1" applyFill="1" applyBorder="1" applyAlignment="1">
      <alignment horizontal="center" vertical="top" wrapText="1"/>
    </xf>
    <xf numFmtId="3" fontId="42" fillId="3" borderId="18" xfId="0" applyNumberFormat="1" applyFont="1" applyFill="1" applyBorder="1" applyAlignment="1">
      <alignment horizontal="center" vertical="top" wrapText="1"/>
    </xf>
    <xf numFmtId="3" fontId="42" fillId="0" borderId="85" xfId="0" applyNumberFormat="1" applyFont="1" applyFill="1" applyBorder="1" applyAlignment="1">
      <alignment horizontal="center" vertical="top"/>
    </xf>
    <xf numFmtId="166" fontId="42" fillId="7" borderId="87" xfId="0" applyNumberFormat="1" applyFont="1" applyFill="1" applyBorder="1" applyAlignment="1">
      <alignment horizontal="left" vertical="top" wrapText="1"/>
    </xf>
    <xf numFmtId="3" fontId="42" fillId="0" borderId="89" xfId="0" applyNumberFormat="1" applyFont="1" applyFill="1" applyBorder="1" applyAlignment="1">
      <alignment horizontal="center" vertical="top"/>
    </xf>
    <xf numFmtId="166" fontId="42" fillId="7" borderId="118" xfId="0" applyNumberFormat="1" applyFont="1" applyFill="1" applyBorder="1" applyAlignment="1">
      <alignment horizontal="left" vertical="top" wrapText="1"/>
    </xf>
    <xf numFmtId="3" fontId="42" fillId="7" borderId="122" xfId="0" applyNumberFormat="1" applyFont="1" applyFill="1" applyBorder="1" applyAlignment="1">
      <alignment horizontal="center" vertical="top"/>
    </xf>
    <xf numFmtId="166" fontId="3" fillId="0" borderId="10" xfId="0" applyNumberFormat="1" applyFont="1" applyBorder="1" applyAlignment="1">
      <alignment horizontal="right" vertical="top"/>
    </xf>
    <xf numFmtId="166" fontId="3" fillId="7" borderId="24" xfId="1" applyNumberFormat="1" applyFont="1" applyFill="1" applyBorder="1" applyAlignment="1">
      <alignment horizontal="center" vertical="top"/>
    </xf>
    <xf numFmtId="166" fontId="3" fillId="0" borderId="24" xfId="1" applyNumberFormat="1" applyFont="1" applyFill="1" applyBorder="1" applyAlignment="1">
      <alignment horizontal="center" vertical="top" wrapText="1"/>
    </xf>
    <xf numFmtId="166" fontId="3" fillId="0" borderId="23" xfId="0" applyNumberFormat="1" applyFont="1" applyFill="1" applyBorder="1" applyAlignment="1">
      <alignment horizontal="center" vertical="top"/>
    </xf>
    <xf numFmtId="3" fontId="42" fillId="7" borderId="21" xfId="0" applyNumberFormat="1" applyFont="1" applyFill="1" applyBorder="1" applyAlignment="1">
      <alignment horizontal="center" wrapText="1"/>
    </xf>
    <xf numFmtId="3" fontId="42" fillId="7" borderId="18" xfId="0" applyNumberFormat="1" applyFont="1" applyFill="1" applyBorder="1" applyAlignment="1">
      <alignment vertical="top"/>
    </xf>
    <xf numFmtId="166" fontId="43" fillId="7" borderId="7" xfId="0" applyNumberFormat="1" applyFont="1" applyFill="1" applyBorder="1" applyAlignment="1">
      <alignment vertical="top"/>
    </xf>
    <xf numFmtId="166" fontId="42" fillId="0" borderId="38" xfId="0" applyNumberFormat="1" applyFont="1" applyBorder="1" applyAlignment="1">
      <alignment vertical="top" wrapText="1"/>
    </xf>
    <xf numFmtId="166" fontId="42" fillId="7" borderId="38" xfId="0" applyNumberFormat="1" applyFont="1" applyFill="1" applyBorder="1" applyAlignment="1">
      <alignment vertical="top" wrapText="1"/>
    </xf>
    <xf numFmtId="166" fontId="42" fillId="7" borderId="7" xfId="0" applyNumberFormat="1" applyFont="1" applyFill="1" applyBorder="1" applyAlignment="1">
      <alignment vertical="top" wrapText="1"/>
    </xf>
    <xf numFmtId="3" fontId="42" fillId="0" borderId="21" xfId="0" applyNumberFormat="1" applyFont="1" applyFill="1" applyBorder="1" applyAlignment="1">
      <alignment horizontal="center" vertical="top"/>
    </xf>
    <xf numFmtId="3" fontId="42" fillId="0" borderId="18" xfId="1" applyNumberFormat="1" applyFont="1" applyFill="1" applyBorder="1" applyAlignment="1">
      <alignment horizontal="center" vertical="top" wrapText="1"/>
    </xf>
    <xf numFmtId="166" fontId="42" fillId="7" borderId="93" xfId="0" applyNumberFormat="1" applyFont="1" applyFill="1" applyBorder="1" applyAlignment="1">
      <alignment horizontal="left" vertical="top" wrapText="1"/>
    </xf>
    <xf numFmtId="3" fontId="42" fillId="7" borderId="89" xfId="0" applyNumberFormat="1" applyFont="1" applyFill="1" applyBorder="1" applyAlignment="1">
      <alignment horizontal="center" vertical="top"/>
    </xf>
    <xf numFmtId="3" fontId="42" fillId="7" borderId="27" xfId="0" applyNumberFormat="1" applyFont="1" applyFill="1" applyBorder="1" applyAlignment="1">
      <alignment horizontal="center" vertical="top"/>
    </xf>
    <xf numFmtId="166" fontId="42" fillId="7" borderId="18" xfId="0" applyNumberFormat="1" applyFont="1" applyFill="1" applyBorder="1" applyAlignment="1">
      <alignment horizontal="center" vertical="top"/>
    </xf>
    <xf numFmtId="166" fontId="42" fillId="0" borderId="32" xfId="0" applyNumberFormat="1" applyFont="1" applyFill="1" applyBorder="1" applyAlignment="1">
      <alignment horizontal="center" vertical="top" wrapText="1"/>
    </xf>
    <xf numFmtId="166" fontId="3" fillId="3" borderId="55" xfId="0" applyNumberFormat="1" applyFont="1" applyFill="1" applyBorder="1" applyAlignment="1">
      <alignment horizontal="center" vertical="top"/>
    </xf>
    <xf numFmtId="166" fontId="42" fillId="0" borderId="87" xfId="0" applyNumberFormat="1" applyFont="1" applyFill="1" applyBorder="1" applyAlignment="1">
      <alignment vertical="top" wrapText="1"/>
    </xf>
    <xf numFmtId="166" fontId="42" fillId="0" borderId="93" xfId="0" applyNumberFormat="1" applyFont="1" applyFill="1" applyBorder="1" applyAlignment="1">
      <alignment vertical="top" wrapText="1"/>
    </xf>
    <xf numFmtId="3" fontId="42" fillId="0" borderId="95" xfId="0" applyNumberFormat="1" applyFont="1" applyFill="1" applyBorder="1" applyAlignment="1">
      <alignment horizontal="center" vertical="center"/>
    </xf>
    <xf numFmtId="3" fontId="44" fillId="0" borderId="95" xfId="0" applyNumberFormat="1" applyFont="1" applyFill="1" applyBorder="1" applyAlignment="1">
      <alignment horizontal="center" vertical="center"/>
    </xf>
    <xf numFmtId="166" fontId="42" fillId="0" borderId="99" xfId="0" applyNumberFormat="1" applyFont="1" applyFill="1" applyBorder="1" applyAlignment="1">
      <alignment vertical="top" wrapText="1"/>
    </xf>
    <xf numFmtId="3" fontId="42" fillId="0" borderId="113" xfId="0" applyNumberFormat="1" applyFont="1" applyFill="1" applyBorder="1" applyAlignment="1">
      <alignment horizontal="center" vertical="center"/>
    </xf>
    <xf numFmtId="166" fontId="42" fillId="7" borderId="30" xfId="0" applyNumberFormat="1" applyFont="1" applyFill="1" applyBorder="1" applyAlignment="1">
      <alignment vertical="top" wrapText="1"/>
    </xf>
    <xf numFmtId="166" fontId="42" fillId="7" borderId="99" xfId="0" applyNumberFormat="1" applyFont="1" applyFill="1" applyBorder="1" applyAlignment="1">
      <alignment vertical="top" wrapText="1"/>
    </xf>
    <xf numFmtId="3" fontId="42" fillId="7" borderId="113" xfId="0" applyNumberFormat="1" applyFont="1" applyFill="1" applyBorder="1" applyAlignment="1">
      <alignment horizontal="center" vertical="top"/>
    </xf>
    <xf numFmtId="166" fontId="42" fillId="0" borderId="51" xfId="0" applyNumberFormat="1" applyFont="1" applyBorder="1" applyAlignment="1">
      <alignment horizontal="justify" vertical="top"/>
    </xf>
    <xf numFmtId="3" fontId="42" fillId="7" borderId="21" xfId="0" applyNumberFormat="1" applyFont="1" applyFill="1" applyBorder="1" applyAlignment="1">
      <alignment horizontal="center" vertical="top" wrapText="1"/>
    </xf>
    <xf numFmtId="3" fontId="42" fillId="7" borderId="113" xfId="0" applyNumberFormat="1" applyFont="1" applyFill="1" applyBorder="1" applyAlignment="1">
      <alignment horizontal="center" vertical="top" wrapText="1"/>
    </xf>
    <xf numFmtId="3" fontId="44" fillId="7" borderId="95" xfId="0" applyNumberFormat="1" applyFont="1" applyFill="1" applyBorder="1" applyAlignment="1">
      <alignment horizontal="center" vertical="center" wrapText="1"/>
    </xf>
    <xf numFmtId="166" fontId="42" fillId="0" borderId="87" xfId="0" applyNumberFormat="1" applyFont="1" applyFill="1" applyBorder="1" applyAlignment="1">
      <alignment horizontal="left" vertical="top" wrapText="1"/>
    </xf>
    <xf numFmtId="3" fontId="44" fillId="0" borderId="18" xfId="0" applyNumberFormat="1" applyFont="1" applyFill="1" applyBorder="1" applyAlignment="1">
      <alignment horizontal="center" vertical="top" wrapText="1"/>
    </xf>
    <xf numFmtId="3" fontId="44" fillId="7" borderId="28" xfId="0" applyNumberFormat="1" applyFont="1" applyFill="1" applyBorder="1" applyAlignment="1">
      <alignment horizontal="center" vertical="top" wrapText="1"/>
    </xf>
    <xf numFmtId="166" fontId="3" fillId="0" borderId="97" xfId="0" applyNumberFormat="1" applyFont="1" applyBorder="1" applyAlignment="1">
      <alignment horizontal="center" vertical="top"/>
    </xf>
    <xf numFmtId="3" fontId="44" fillId="7" borderId="32" xfId="0" applyNumberFormat="1" applyFont="1" applyFill="1" applyBorder="1" applyAlignment="1">
      <alignment horizontal="center" vertical="top" wrapText="1"/>
    </xf>
    <xf numFmtId="3" fontId="42" fillId="0" borderId="27" xfId="0" applyNumberFormat="1" applyFont="1" applyFill="1" applyBorder="1" applyAlignment="1">
      <alignment horizontal="center" vertical="top"/>
    </xf>
    <xf numFmtId="166" fontId="42" fillId="7" borderId="32" xfId="0" applyNumberFormat="1" applyFont="1" applyFill="1" applyBorder="1" applyAlignment="1">
      <alignment horizontal="center" vertical="top"/>
    </xf>
    <xf numFmtId="166" fontId="42" fillId="0" borderId="42" xfId="0" applyNumberFormat="1" applyFont="1" applyFill="1" applyBorder="1" applyAlignment="1">
      <alignment vertical="top" wrapText="1"/>
    </xf>
    <xf numFmtId="166" fontId="42" fillId="7" borderId="21" xfId="0" applyNumberFormat="1" applyFont="1" applyFill="1" applyBorder="1" applyAlignment="1">
      <alignment horizontal="center" vertical="top"/>
    </xf>
    <xf numFmtId="166" fontId="42" fillId="7" borderId="0" xfId="0" applyNumberFormat="1" applyFont="1" applyFill="1" applyBorder="1" applyAlignment="1">
      <alignment horizontal="left" vertical="top" wrapText="1"/>
    </xf>
    <xf numFmtId="166" fontId="45" fillId="0" borderId="0" xfId="0" applyNumberFormat="1" applyFont="1" applyFill="1" applyBorder="1" applyAlignment="1">
      <alignment vertical="top" wrapText="1"/>
    </xf>
    <xf numFmtId="166" fontId="45" fillId="0" borderId="18" xfId="0" applyNumberFormat="1" applyFont="1" applyFill="1" applyBorder="1" applyAlignment="1">
      <alignment horizontal="center" vertical="top" wrapText="1"/>
    </xf>
    <xf numFmtId="166" fontId="42" fillId="0" borderId="18" xfId="0" applyNumberFormat="1" applyFont="1" applyFill="1" applyBorder="1" applyAlignment="1">
      <alignment horizontal="center" vertical="top"/>
    </xf>
    <xf numFmtId="166" fontId="42" fillId="0" borderId="28" xfId="0" applyNumberFormat="1" applyFont="1" applyFill="1" applyBorder="1" applyAlignment="1">
      <alignment horizontal="center" vertical="top"/>
    </xf>
    <xf numFmtId="166" fontId="42" fillId="7" borderId="49" xfId="0" applyNumberFormat="1" applyFont="1" applyFill="1" applyBorder="1" applyAlignment="1">
      <alignment horizontal="left" vertical="top" wrapText="1"/>
    </xf>
    <xf numFmtId="49" fontId="42" fillId="7" borderId="18" xfId="0" applyNumberFormat="1" applyFont="1" applyFill="1" applyBorder="1" applyAlignment="1">
      <alignment horizontal="center" vertical="top"/>
    </xf>
    <xf numFmtId="166" fontId="44" fillId="7" borderId="32" xfId="0" applyNumberFormat="1" applyFont="1" applyFill="1" applyBorder="1" applyAlignment="1">
      <alignment horizontal="center" vertical="top" wrapText="1"/>
    </xf>
    <xf numFmtId="166" fontId="3" fillId="7" borderId="41" xfId="0" applyNumberFormat="1" applyFont="1" applyFill="1" applyBorder="1" applyAlignment="1">
      <alignment horizontal="center" vertical="top"/>
    </xf>
    <xf numFmtId="166" fontId="5" fillId="7" borderId="18" xfId="0" applyNumberFormat="1" applyFont="1" applyFill="1" applyBorder="1" applyAlignment="1">
      <alignment horizontal="center" vertical="top"/>
    </xf>
    <xf numFmtId="166" fontId="33" fillId="7" borderId="18" xfId="0" applyNumberFormat="1" applyFont="1" applyFill="1" applyBorder="1" applyAlignment="1">
      <alignment horizontal="center" vertical="top" wrapText="1"/>
    </xf>
    <xf numFmtId="166" fontId="3" fillId="7" borderId="88" xfId="0" applyNumberFormat="1" applyFont="1" applyFill="1" applyBorder="1" applyAlignment="1">
      <alignment horizontal="center" vertical="center" textRotation="90" wrapText="1"/>
    </xf>
    <xf numFmtId="166" fontId="5" fillId="7" borderId="112" xfId="0" applyNumberFormat="1" applyFont="1" applyFill="1" applyBorder="1" applyAlignment="1">
      <alignment horizontal="center" vertical="top"/>
    </xf>
    <xf numFmtId="166" fontId="11" fillId="7" borderId="89" xfId="0" applyNumberFormat="1" applyFont="1" applyFill="1" applyBorder="1" applyAlignment="1">
      <alignment horizontal="center" vertical="top" wrapText="1"/>
    </xf>
    <xf numFmtId="166" fontId="45" fillId="0" borderId="121" xfId="0" applyNumberFormat="1" applyFont="1" applyFill="1" applyBorder="1" applyAlignment="1">
      <alignment vertical="top" wrapText="1"/>
    </xf>
    <xf numFmtId="166" fontId="45" fillId="0" borderId="89" xfId="0" applyNumberFormat="1" applyFont="1" applyFill="1" applyBorder="1" applyAlignment="1">
      <alignment horizontal="center" vertical="top" wrapText="1"/>
    </xf>
    <xf numFmtId="166" fontId="5" fillId="7" borderId="50" xfId="0" applyNumberFormat="1" applyFont="1" applyFill="1" applyBorder="1" applyAlignment="1">
      <alignment horizontal="center" vertical="top"/>
    </xf>
    <xf numFmtId="166" fontId="19" fillId="0" borderId="104" xfId="0" applyNumberFormat="1" applyFont="1" applyFill="1" applyBorder="1" applyAlignment="1">
      <alignment horizontal="center" vertical="top"/>
    </xf>
    <xf numFmtId="166" fontId="19" fillId="7" borderId="87" xfId="0" applyNumberFormat="1" applyFont="1" applyFill="1" applyBorder="1" applyAlignment="1">
      <alignment horizontal="center" vertical="top"/>
    </xf>
    <xf numFmtId="166" fontId="19" fillId="7" borderId="51" xfId="0" applyNumberFormat="1" applyFont="1" applyFill="1" applyBorder="1" applyAlignment="1">
      <alignment horizontal="center" vertical="top"/>
    </xf>
    <xf numFmtId="166" fontId="3" fillId="7" borderId="5" xfId="0" applyNumberFormat="1" applyFont="1" applyFill="1" applyBorder="1" applyAlignment="1">
      <alignment horizontal="center" vertical="top"/>
    </xf>
    <xf numFmtId="166" fontId="19" fillId="7" borderId="24" xfId="0" applyNumberFormat="1" applyFont="1" applyFill="1" applyBorder="1" applyAlignment="1">
      <alignment horizontal="center" vertical="top"/>
    </xf>
    <xf numFmtId="166" fontId="19" fillId="7" borderId="63" xfId="0" applyNumberFormat="1" applyFont="1" applyFill="1" applyBorder="1" applyAlignment="1">
      <alignment horizontal="center" vertical="top"/>
    </xf>
    <xf numFmtId="166" fontId="3" fillId="3" borderId="79" xfId="0" applyNumberFormat="1" applyFont="1" applyFill="1" applyBorder="1" applyAlignment="1">
      <alignment horizontal="center" vertical="top"/>
    </xf>
    <xf numFmtId="166" fontId="5" fillId="8" borderId="33" xfId="0" applyNumberFormat="1" applyFont="1" applyFill="1" applyBorder="1" applyAlignment="1">
      <alignment horizontal="center" vertical="top"/>
    </xf>
    <xf numFmtId="166" fontId="19" fillId="0" borderId="99" xfId="0" applyNumberFormat="1" applyFont="1" applyBorder="1" applyAlignment="1">
      <alignment horizontal="center" vertical="top"/>
    </xf>
    <xf numFmtId="166" fontId="3" fillId="7" borderId="118" xfId="0" applyNumberFormat="1" applyFont="1" applyFill="1" applyBorder="1" applyAlignment="1">
      <alignment horizontal="center" vertical="top"/>
    </xf>
    <xf numFmtId="166" fontId="3" fillId="7" borderId="55" xfId="0" applyNumberFormat="1" applyFont="1" applyFill="1" applyBorder="1" applyAlignment="1">
      <alignment horizontal="center" vertical="top"/>
    </xf>
    <xf numFmtId="166" fontId="19" fillId="7" borderId="111"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9" borderId="5" xfId="0" applyNumberFormat="1" applyFont="1" applyFill="1" applyBorder="1" applyAlignment="1">
      <alignment horizontal="center" vertical="top"/>
    </xf>
    <xf numFmtId="166" fontId="5" fillId="9" borderId="7" xfId="0" applyNumberFormat="1" applyFont="1" applyFill="1" applyBorder="1" applyAlignment="1">
      <alignment horizontal="center" vertical="top"/>
    </xf>
    <xf numFmtId="166" fontId="5" fillId="9" borderId="9" xfId="0" applyNumberFormat="1" applyFont="1" applyFill="1" applyBorder="1" applyAlignment="1">
      <alignment horizontal="center" vertical="top"/>
    </xf>
    <xf numFmtId="166" fontId="5" fillId="10" borderId="11" xfId="0" applyNumberFormat="1" applyFont="1" applyFill="1" applyBorder="1" applyAlignment="1">
      <alignment horizontal="center" vertical="top"/>
    </xf>
    <xf numFmtId="166" fontId="5" fillId="2" borderId="26" xfId="0" applyNumberFormat="1" applyFont="1" applyFill="1" applyBorder="1" applyAlignment="1">
      <alignment horizontal="center" vertical="top"/>
    </xf>
    <xf numFmtId="166" fontId="5" fillId="2" borderId="31" xfId="0" applyNumberFormat="1" applyFont="1" applyFill="1" applyBorder="1" applyAlignment="1">
      <alignment horizontal="center" vertical="top"/>
    </xf>
    <xf numFmtId="166" fontId="5" fillId="10" borderId="26" xfId="0" applyNumberFormat="1" applyFont="1" applyFill="1" applyBorder="1" applyAlignment="1">
      <alignment horizontal="center" vertical="top"/>
    </xf>
    <xf numFmtId="166" fontId="5" fillId="7" borderId="36" xfId="0" applyNumberFormat="1" applyFont="1" applyFill="1" applyBorder="1" applyAlignment="1">
      <alignment horizontal="center" vertical="top"/>
    </xf>
    <xf numFmtId="166" fontId="3" fillId="3" borderId="36" xfId="0" applyNumberFormat="1" applyFont="1" applyFill="1" applyBorder="1" applyAlignment="1">
      <alignment horizontal="left" vertical="top" wrapText="1"/>
    </xf>
    <xf numFmtId="166" fontId="42" fillId="3" borderId="30" xfId="0" applyNumberFormat="1" applyFont="1" applyFill="1" applyBorder="1" applyAlignment="1">
      <alignment horizontal="left" vertical="top" wrapText="1"/>
    </xf>
    <xf numFmtId="166" fontId="3" fillId="7" borderId="88" xfId="0" applyNumberFormat="1" applyFont="1" applyFill="1" applyBorder="1" applyAlignment="1">
      <alignment horizontal="left" vertical="top" wrapText="1"/>
    </xf>
    <xf numFmtId="166" fontId="42" fillId="7" borderId="87" xfId="0" applyNumberFormat="1" applyFont="1" applyFill="1" applyBorder="1" applyAlignment="1">
      <alignment vertical="top" wrapText="1"/>
    </xf>
    <xf numFmtId="166" fontId="5" fillId="2" borderId="11" xfId="0" applyNumberFormat="1" applyFont="1" applyFill="1" applyBorder="1" applyAlignment="1">
      <alignment horizontal="center" vertical="top"/>
    </xf>
    <xf numFmtId="166" fontId="5" fillId="10" borderId="11" xfId="0" applyNumberFormat="1" applyFont="1" applyFill="1" applyBorder="1" applyAlignment="1">
      <alignment horizontal="center" vertical="top"/>
    </xf>
    <xf numFmtId="166" fontId="11" fillId="0" borderId="18" xfId="0" applyNumberFormat="1" applyFont="1" applyBorder="1" applyAlignment="1">
      <alignment horizontal="center" vertical="center" wrapText="1"/>
    </xf>
    <xf numFmtId="166" fontId="5" fillId="9" borderId="7"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19" fillId="7" borderId="128" xfId="0" applyNumberFormat="1" applyFont="1" applyFill="1" applyBorder="1" applyAlignment="1">
      <alignment horizontal="center" vertical="top"/>
    </xf>
    <xf numFmtId="166" fontId="3" fillId="0" borderId="128" xfId="0" applyNumberFormat="1" applyFont="1" applyBorder="1" applyAlignment="1">
      <alignment vertical="top" wrapText="1"/>
    </xf>
    <xf numFmtId="3" fontId="3" fillId="7" borderId="122" xfId="0" applyNumberFormat="1" applyFont="1" applyFill="1" applyBorder="1" applyAlignment="1">
      <alignment horizontal="center" vertical="top" wrapText="1"/>
    </xf>
    <xf numFmtId="166" fontId="3" fillId="7" borderId="95" xfId="0" applyNumberFormat="1" applyFont="1" applyFill="1" applyBorder="1" applyAlignment="1">
      <alignment horizontal="center" vertical="top" wrapText="1"/>
    </xf>
    <xf numFmtId="166" fontId="19" fillId="7" borderId="7" xfId="0" applyNumberFormat="1" applyFont="1" applyFill="1" applyBorder="1" applyAlignment="1">
      <alignment horizontal="center" vertical="top"/>
    </xf>
    <xf numFmtId="166" fontId="19" fillId="7" borderId="93" xfId="0" applyNumberFormat="1" applyFont="1" applyFill="1" applyBorder="1" applyAlignment="1">
      <alignment horizontal="center" vertical="top"/>
    </xf>
    <xf numFmtId="0" fontId="3" fillId="0" borderId="0" xfId="0" applyFont="1" applyAlignment="1">
      <alignment vertical="top" wrapText="1"/>
    </xf>
    <xf numFmtId="0" fontId="0" fillId="0" borderId="0" xfId="0" applyAlignment="1">
      <alignment vertical="top" wrapText="1"/>
    </xf>
    <xf numFmtId="3" fontId="9" fillId="7" borderId="18" xfId="0" applyNumberFormat="1" applyFont="1" applyFill="1" applyBorder="1" applyAlignment="1">
      <alignment horizontal="center" vertical="top" wrapText="1"/>
    </xf>
    <xf numFmtId="3" fontId="3" fillId="7" borderId="18" xfId="0" applyNumberFormat="1" applyFont="1" applyFill="1" applyBorder="1" applyAlignment="1">
      <alignment horizontal="center" vertical="top"/>
    </xf>
    <xf numFmtId="166" fontId="5" fillId="10" borderId="11" xfId="0" applyNumberFormat="1" applyFont="1" applyFill="1" applyBorder="1" applyAlignment="1">
      <alignment horizontal="center" vertical="top"/>
    </xf>
    <xf numFmtId="166" fontId="3" fillId="7" borderId="36" xfId="0" applyNumberFormat="1" applyFont="1" applyFill="1" applyBorder="1" applyAlignment="1">
      <alignment horizontal="left" vertical="top" wrapText="1"/>
    </xf>
    <xf numFmtId="166" fontId="5" fillId="7" borderId="11"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9" borderId="7" xfId="0" applyNumberFormat="1" applyFont="1" applyFill="1" applyBorder="1" applyAlignment="1">
      <alignment horizontal="center" vertical="top"/>
    </xf>
    <xf numFmtId="166" fontId="3" fillId="3" borderId="7" xfId="0" applyNumberFormat="1" applyFont="1" applyFill="1" applyBorder="1" applyAlignment="1">
      <alignment horizontal="left" vertical="top" wrapText="1"/>
    </xf>
    <xf numFmtId="166" fontId="3" fillId="7" borderId="105" xfId="0" applyNumberFormat="1" applyFont="1" applyFill="1" applyBorder="1" applyAlignment="1">
      <alignment vertical="top" wrapText="1"/>
    </xf>
    <xf numFmtId="166" fontId="3" fillId="7" borderId="48" xfId="0" applyNumberFormat="1" applyFont="1" applyFill="1" applyBorder="1" applyAlignment="1">
      <alignment vertical="top" wrapText="1"/>
    </xf>
    <xf numFmtId="166" fontId="3" fillId="7" borderId="99" xfId="0" applyNumberFormat="1" applyFont="1" applyFill="1" applyBorder="1" applyAlignment="1">
      <alignment horizontal="center" vertical="top"/>
    </xf>
    <xf numFmtId="166" fontId="19" fillId="7" borderId="99" xfId="0" applyNumberFormat="1" applyFont="1" applyFill="1" applyBorder="1" applyAlignment="1">
      <alignment horizontal="center" vertical="top"/>
    </xf>
    <xf numFmtId="166" fontId="20" fillId="7" borderId="14" xfId="0" applyNumberFormat="1" applyFont="1" applyFill="1" applyBorder="1" applyAlignment="1">
      <alignment horizontal="center" vertical="center" textRotation="90" wrapText="1"/>
    </xf>
    <xf numFmtId="3" fontId="3" fillId="7" borderId="18" xfId="0" applyNumberFormat="1" applyFont="1" applyFill="1" applyBorder="1" applyAlignment="1">
      <alignment horizontal="center" vertical="top"/>
    </xf>
    <xf numFmtId="166" fontId="3" fillId="3" borderId="7" xfId="0" applyNumberFormat="1" applyFont="1" applyFill="1" applyBorder="1" applyAlignment="1">
      <alignment horizontal="left" vertical="top" wrapText="1"/>
    </xf>
    <xf numFmtId="166" fontId="19" fillId="7" borderId="38" xfId="0" applyNumberFormat="1" applyFont="1" applyFill="1" applyBorder="1" applyAlignment="1">
      <alignment horizontal="center" vertical="top"/>
    </xf>
    <xf numFmtId="166" fontId="19" fillId="7" borderId="30" xfId="0" applyNumberFormat="1" applyFont="1" applyFill="1" applyBorder="1" applyAlignment="1">
      <alignment horizontal="center" vertical="top"/>
    </xf>
    <xf numFmtId="166" fontId="3" fillId="10" borderId="9" xfId="0" applyNumberFormat="1" applyFont="1" applyFill="1" applyBorder="1" applyAlignment="1">
      <alignment horizontal="center" vertical="top"/>
    </xf>
    <xf numFmtId="0" fontId="30" fillId="0" borderId="0" xfId="0" applyFont="1" applyBorder="1" applyAlignment="1">
      <alignment vertical="top"/>
    </xf>
    <xf numFmtId="3" fontId="3" fillId="7" borderId="18" xfId="0" applyNumberFormat="1" applyFont="1" applyFill="1" applyBorder="1" applyAlignment="1">
      <alignment horizontal="center" vertical="top"/>
    </xf>
    <xf numFmtId="166" fontId="11" fillId="7" borderId="18" xfId="0" applyNumberFormat="1" applyFont="1" applyFill="1" applyBorder="1" applyAlignment="1">
      <alignment horizontal="center" vertical="top" wrapText="1"/>
    </xf>
    <xf numFmtId="166" fontId="5" fillId="0" borderId="20" xfId="0" applyNumberFormat="1" applyFont="1" applyBorder="1" applyAlignment="1">
      <alignment horizontal="center" vertical="top"/>
    </xf>
    <xf numFmtId="166" fontId="5" fillId="10" borderId="11" xfId="0" applyNumberFormat="1" applyFont="1" applyFill="1" applyBorder="1" applyAlignment="1">
      <alignment horizontal="center" vertical="top"/>
    </xf>
    <xf numFmtId="166" fontId="5" fillId="7" borderId="11" xfId="0" applyNumberFormat="1" applyFont="1" applyFill="1" applyBorder="1" applyAlignment="1">
      <alignment horizontal="center" vertical="top"/>
    </xf>
    <xf numFmtId="166" fontId="3" fillId="7" borderId="50" xfId="0" applyNumberFormat="1" applyFont="1" applyFill="1" applyBorder="1" applyAlignment="1">
      <alignment vertical="top" wrapText="1"/>
    </xf>
    <xf numFmtId="166" fontId="3" fillId="3" borderId="48" xfId="0" applyNumberFormat="1" applyFont="1" applyFill="1" applyBorder="1" applyAlignment="1">
      <alignment vertical="top" wrapText="1"/>
    </xf>
    <xf numFmtId="166" fontId="5" fillId="7" borderId="50" xfId="0" applyNumberFormat="1" applyFont="1" applyFill="1" applyBorder="1" applyAlignment="1">
      <alignment horizontal="center" vertical="top"/>
    </xf>
    <xf numFmtId="166" fontId="5" fillId="9" borderId="7"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0" borderId="11" xfId="0" applyNumberFormat="1" applyFont="1" applyBorder="1" applyAlignment="1">
      <alignment horizontal="center" vertical="top"/>
    </xf>
    <xf numFmtId="166" fontId="5" fillId="9" borderId="5" xfId="0" applyNumberFormat="1" applyFont="1" applyFill="1" applyBorder="1" applyAlignment="1">
      <alignment horizontal="center" vertical="top"/>
    </xf>
    <xf numFmtId="166" fontId="5" fillId="2" borderId="26" xfId="0" applyNumberFormat="1" applyFont="1" applyFill="1" applyBorder="1" applyAlignment="1">
      <alignment horizontal="center" vertical="top"/>
    </xf>
    <xf numFmtId="166" fontId="5" fillId="2" borderId="31" xfId="0" applyNumberFormat="1" applyFont="1" applyFill="1" applyBorder="1" applyAlignment="1">
      <alignment horizontal="center" vertical="top"/>
    </xf>
    <xf numFmtId="166" fontId="5" fillId="7" borderId="26" xfId="0" applyNumberFormat="1" applyFont="1" applyFill="1" applyBorder="1" applyAlignment="1">
      <alignment horizontal="center" vertical="top"/>
    </xf>
    <xf numFmtId="166" fontId="5" fillId="0" borderId="31" xfId="0" applyNumberFormat="1" applyFont="1" applyBorder="1" applyAlignment="1">
      <alignment horizontal="center" vertical="top"/>
    </xf>
    <xf numFmtId="166" fontId="11" fillId="7" borderId="50" xfId="0" applyNumberFormat="1" applyFont="1" applyFill="1" applyBorder="1" applyAlignment="1">
      <alignment vertical="top" wrapText="1"/>
    </xf>
    <xf numFmtId="166" fontId="5" fillId="10" borderId="26"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3" fillId="7" borderId="29" xfId="0" applyNumberFormat="1" applyFont="1" applyFill="1" applyBorder="1" applyAlignment="1">
      <alignment horizontal="center" vertical="center" textRotation="90" wrapText="1"/>
    </xf>
    <xf numFmtId="166" fontId="3" fillId="7" borderId="112" xfId="0" applyNumberFormat="1" applyFont="1" applyFill="1" applyBorder="1" applyAlignment="1">
      <alignment horizontal="left" vertical="top" wrapText="1"/>
    </xf>
    <xf numFmtId="166" fontId="3" fillId="3" borderId="39" xfId="0" applyNumberFormat="1" applyFont="1" applyFill="1" applyBorder="1" applyAlignment="1">
      <alignment horizontal="left" vertical="top" wrapText="1"/>
    </xf>
    <xf numFmtId="166" fontId="3" fillId="3" borderId="7" xfId="0" applyNumberFormat="1" applyFont="1" applyFill="1" applyBorder="1" applyAlignment="1">
      <alignment horizontal="left" vertical="top" wrapText="1"/>
    </xf>
    <xf numFmtId="166" fontId="11" fillId="7" borderId="28" xfId="0" applyNumberFormat="1" applyFont="1" applyFill="1" applyBorder="1" applyAlignment="1">
      <alignment horizontal="center" vertical="top" wrapText="1"/>
    </xf>
    <xf numFmtId="49" fontId="0" fillId="0" borderId="29" xfId="0" applyNumberFormat="1" applyBorder="1" applyAlignment="1">
      <alignment vertical="center" textRotation="90" wrapText="1"/>
    </xf>
    <xf numFmtId="166" fontId="5" fillId="7" borderId="36" xfId="0" applyNumberFormat="1" applyFont="1" applyFill="1" applyBorder="1" applyAlignment="1">
      <alignment horizontal="center" vertical="top"/>
    </xf>
    <xf numFmtId="166" fontId="3" fillId="7" borderId="16" xfId="0" applyNumberFormat="1" applyFont="1" applyFill="1" applyBorder="1" applyAlignment="1">
      <alignment horizontal="left" vertical="top" wrapText="1"/>
    </xf>
    <xf numFmtId="166" fontId="42" fillId="7" borderId="7" xfId="0" applyNumberFormat="1" applyFont="1" applyFill="1" applyBorder="1" applyAlignment="1">
      <alignment horizontal="left" vertical="top" wrapText="1"/>
    </xf>
    <xf numFmtId="166" fontId="42" fillId="3" borderId="7" xfId="0" applyNumberFormat="1" applyFont="1" applyFill="1" applyBorder="1" applyAlignment="1">
      <alignment horizontal="left" vertical="top" wrapText="1"/>
    </xf>
    <xf numFmtId="166" fontId="42" fillId="7" borderId="30" xfId="0" applyNumberFormat="1" applyFont="1" applyFill="1" applyBorder="1" applyAlignment="1">
      <alignment horizontal="left" vertical="top" wrapText="1"/>
    </xf>
    <xf numFmtId="166" fontId="3" fillId="3" borderId="7" xfId="0" applyNumberFormat="1" applyFont="1" applyFill="1" applyBorder="1" applyAlignment="1">
      <alignment horizontal="left" vertical="top" wrapText="1"/>
    </xf>
    <xf numFmtId="166" fontId="15" fillId="7" borderId="11" xfId="0" applyNumberFormat="1" applyFont="1" applyFill="1" applyBorder="1" applyAlignment="1">
      <alignment horizontal="center" vertical="top" wrapText="1"/>
    </xf>
    <xf numFmtId="166" fontId="3" fillId="7" borderId="115" xfId="0" applyNumberFormat="1" applyFont="1" applyFill="1" applyBorder="1" applyAlignment="1">
      <alignment horizontal="center" vertical="top"/>
    </xf>
    <xf numFmtId="49" fontId="3" fillId="3" borderId="11" xfId="0" applyNumberFormat="1" applyFont="1" applyFill="1" applyBorder="1" applyAlignment="1">
      <alignment horizontal="left" vertical="top" wrapText="1"/>
    </xf>
    <xf numFmtId="166" fontId="3" fillId="3" borderId="94" xfId="0" applyNumberFormat="1" applyFont="1" applyFill="1" applyBorder="1" applyAlignment="1">
      <alignment horizontal="left" vertical="top" wrapText="1"/>
    </xf>
    <xf numFmtId="166" fontId="3" fillId="7" borderId="87" xfId="0" applyNumberFormat="1" applyFont="1" applyFill="1" applyBorder="1" applyAlignment="1">
      <alignment horizontal="left" vertical="top"/>
    </xf>
    <xf numFmtId="166" fontId="3" fillId="7" borderId="71" xfId="0" applyNumberFormat="1" applyFont="1" applyFill="1" applyBorder="1" applyAlignment="1">
      <alignment horizontal="center" vertical="top"/>
    </xf>
    <xf numFmtId="166" fontId="3" fillId="7" borderId="16" xfId="0" applyNumberFormat="1" applyFont="1" applyFill="1" applyBorder="1" applyAlignment="1">
      <alignment horizontal="center" vertical="top"/>
    </xf>
    <xf numFmtId="166" fontId="46" fillId="10" borderId="33" xfId="0" applyNumberFormat="1" applyFont="1" applyFill="1" applyBorder="1" applyAlignment="1">
      <alignment horizontal="center" vertical="top"/>
    </xf>
    <xf numFmtId="166" fontId="42" fillId="0" borderId="114" xfId="0" applyNumberFormat="1" applyFont="1" applyBorder="1" applyAlignment="1">
      <alignment vertical="top" wrapText="1"/>
    </xf>
    <xf numFmtId="3" fontId="42" fillId="7" borderId="95" xfId="0" applyNumberFormat="1" applyFont="1" applyFill="1" applyBorder="1" applyAlignment="1">
      <alignment horizontal="center" vertical="top" wrapText="1"/>
    </xf>
    <xf numFmtId="166" fontId="42" fillId="0" borderId="128" xfId="0" applyNumberFormat="1" applyFont="1" applyBorder="1" applyAlignment="1">
      <alignment vertical="top" wrapText="1"/>
    </xf>
    <xf numFmtId="3" fontId="42" fillId="7" borderId="122" xfId="0" applyNumberFormat="1" applyFont="1" applyFill="1" applyBorder="1" applyAlignment="1">
      <alignment horizontal="center" vertical="top" wrapText="1"/>
    </xf>
    <xf numFmtId="3" fontId="44" fillId="0" borderId="21" xfId="0" applyNumberFormat="1" applyFont="1" applyFill="1" applyBorder="1" applyAlignment="1">
      <alignment horizontal="center" vertical="top" wrapText="1"/>
    </xf>
    <xf numFmtId="3" fontId="44" fillId="7" borderId="18" xfId="0" applyNumberFormat="1" applyFont="1" applyFill="1" applyBorder="1" applyAlignment="1">
      <alignment horizontal="center" vertical="top" wrapText="1"/>
    </xf>
    <xf numFmtId="166" fontId="42" fillId="7" borderId="51" xfId="0" applyNumberFormat="1" applyFont="1" applyFill="1" applyBorder="1" applyAlignment="1">
      <alignment horizontal="center" vertical="top"/>
    </xf>
    <xf numFmtId="3" fontId="19" fillId="0" borderId="27" xfId="0" applyNumberFormat="1" applyFont="1" applyFill="1" applyBorder="1" applyAlignment="1">
      <alignment horizontal="center" vertical="top"/>
    </xf>
    <xf numFmtId="3" fontId="19" fillId="7" borderId="32" xfId="0" applyNumberFormat="1" applyFont="1" applyFill="1" applyBorder="1" applyAlignment="1">
      <alignment horizontal="center" vertical="top"/>
    </xf>
    <xf numFmtId="166" fontId="3" fillId="0" borderId="41" xfId="0" applyNumberFormat="1" applyFont="1" applyBorder="1" applyAlignment="1">
      <alignment horizontal="center" vertical="top"/>
    </xf>
    <xf numFmtId="166" fontId="3" fillId="3" borderId="101" xfId="0" applyNumberFormat="1" applyFont="1" applyFill="1" applyBorder="1" applyAlignment="1">
      <alignment vertical="top" wrapText="1"/>
    </xf>
    <xf numFmtId="166" fontId="3" fillId="0" borderId="98" xfId="0" applyNumberFormat="1" applyFont="1" applyFill="1" applyBorder="1" applyAlignment="1">
      <alignment horizontal="center" vertical="top"/>
    </xf>
    <xf numFmtId="49" fontId="3" fillId="3" borderId="89" xfId="0" applyNumberFormat="1" applyFont="1" applyFill="1" applyBorder="1" applyAlignment="1">
      <alignment horizontal="center" vertical="top"/>
    </xf>
    <xf numFmtId="49" fontId="3" fillId="3" borderId="95"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5" fillId="7" borderId="11" xfId="0" applyNumberFormat="1" applyFont="1" applyFill="1" applyBorder="1" applyAlignment="1">
      <alignment horizontal="center" vertical="top"/>
    </xf>
    <xf numFmtId="166" fontId="11" fillId="7" borderId="18" xfId="0" applyNumberFormat="1" applyFont="1" applyFill="1" applyBorder="1" applyAlignment="1">
      <alignment horizontal="center" vertical="top" wrapText="1"/>
    </xf>
    <xf numFmtId="166" fontId="5" fillId="7" borderId="50" xfId="0" applyNumberFormat="1" applyFont="1" applyFill="1" applyBorder="1" applyAlignment="1">
      <alignment horizontal="center" vertical="top"/>
    </xf>
    <xf numFmtId="166" fontId="5" fillId="9" borderId="7"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3" borderId="11" xfId="0" applyNumberFormat="1" applyFont="1" applyFill="1" applyBorder="1" applyAlignment="1">
      <alignment horizontal="center" vertical="top"/>
    </xf>
    <xf numFmtId="166" fontId="5" fillId="7" borderId="36" xfId="0" applyNumberFormat="1" applyFont="1" applyFill="1" applyBorder="1" applyAlignment="1">
      <alignment horizontal="center" vertical="top"/>
    </xf>
    <xf numFmtId="166" fontId="5" fillId="0" borderId="11" xfId="0" applyNumberFormat="1" applyFont="1" applyBorder="1" applyAlignment="1">
      <alignment horizontal="center" vertical="top"/>
    </xf>
    <xf numFmtId="166" fontId="3" fillId="0" borderId="18" xfId="0" applyNumberFormat="1" applyFont="1" applyBorder="1" applyAlignment="1">
      <alignment horizontal="center" vertical="top" wrapText="1"/>
    </xf>
    <xf numFmtId="166" fontId="3" fillId="7" borderId="20" xfId="0" applyNumberFormat="1" applyFont="1" applyFill="1" applyBorder="1" applyAlignment="1">
      <alignment horizontal="center" vertical="center" textRotation="90" wrapText="1"/>
    </xf>
    <xf numFmtId="166" fontId="5" fillId="0" borderId="20" xfId="0" applyNumberFormat="1" applyFont="1" applyBorder="1" applyAlignment="1">
      <alignment horizontal="center" vertical="top"/>
    </xf>
    <xf numFmtId="166" fontId="5" fillId="0" borderId="29" xfId="0" applyNumberFormat="1" applyFont="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3" fillId="7" borderId="29" xfId="0" applyNumberFormat="1" applyFont="1" applyFill="1" applyBorder="1" applyAlignment="1">
      <alignment horizontal="center" vertical="center" textRotation="90" wrapText="1"/>
    </xf>
    <xf numFmtId="166" fontId="3" fillId="7" borderId="7" xfId="0" applyNumberFormat="1" applyFont="1" applyFill="1" applyBorder="1" applyAlignment="1">
      <alignment horizontal="left" vertical="top" wrapText="1"/>
    </xf>
    <xf numFmtId="166" fontId="5" fillId="7" borderId="11" xfId="0" applyNumberFormat="1" applyFont="1" applyFill="1" applyBorder="1" applyAlignment="1">
      <alignment horizontal="center" vertical="top" wrapText="1"/>
    </xf>
    <xf numFmtId="3" fontId="3" fillId="7" borderId="21" xfId="0" applyNumberFormat="1" applyFont="1" applyFill="1" applyBorder="1" applyAlignment="1">
      <alignment horizontal="center" vertical="top"/>
    </xf>
    <xf numFmtId="166" fontId="3" fillId="7" borderId="38" xfId="0" applyNumberFormat="1" applyFont="1" applyFill="1" applyBorder="1" applyAlignment="1">
      <alignment horizontal="left" vertical="top" wrapText="1"/>
    </xf>
    <xf numFmtId="166" fontId="3" fillId="7" borderId="30" xfId="0" applyNumberFormat="1" applyFont="1" applyFill="1" applyBorder="1" applyAlignment="1">
      <alignment horizontal="left" vertical="top" wrapText="1"/>
    </xf>
    <xf numFmtId="166" fontId="3" fillId="0" borderId="7" xfId="0" applyNumberFormat="1" applyFont="1" applyFill="1" applyBorder="1" applyAlignment="1">
      <alignment horizontal="left" vertical="top" wrapText="1"/>
    </xf>
    <xf numFmtId="166" fontId="11" fillId="7" borderId="28" xfId="0" applyNumberFormat="1" applyFont="1" applyFill="1" applyBorder="1" applyAlignment="1">
      <alignment horizontal="center" vertical="top" wrapText="1"/>
    </xf>
    <xf numFmtId="166" fontId="3" fillId="7" borderId="16" xfId="0" applyNumberFormat="1" applyFont="1" applyFill="1" applyBorder="1" applyAlignment="1">
      <alignment horizontal="left" vertical="top" wrapText="1"/>
    </xf>
    <xf numFmtId="49" fontId="5" fillId="0" borderId="11" xfId="0" applyNumberFormat="1" applyFont="1" applyBorder="1" applyAlignment="1">
      <alignment horizontal="center" vertical="top"/>
    </xf>
    <xf numFmtId="0" fontId="19" fillId="7" borderId="38" xfId="0" applyFont="1" applyFill="1" applyBorder="1" applyAlignment="1">
      <alignment horizontal="left" vertical="top" wrapText="1"/>
    </xf>
    <xf numFmtId="166" fontId="19" fillId="7" borderId="6" xfId="0" applyNumberFormat="1" applyFont="1" applyFill="1" applyBorder="1" applyAlignment="1">
      <alignment horizontal="center" vertical="top"/>
    </xf>
    <xf numFmtId="166" fontId="3" fillId="0" borderId="5" xfId="0" applyNumberFormat="1" applyFont="1" applyFill="1" applyBorder="1" applyAlignment="1">
      <alignment horizontal="left" vertical="top" wrapText="1"/>
    </xf>
    <xf numFmtId="166" fontId="3" fillId="7" borderId="35" xfId="0" applyNumberFormat="1" applyFont="1" applyFill="1" applyBorder="1" applyAlignment="1">
      <alignment horizontal="left" vertical="top" wrapText="1"/>
    </xf>
    <xf numFmtId="166" fontId="3" fillId="7" borderId="115" xfId="0" applyNumberFormat="1" applyFont="1" applyFill="1" applyBorder="1" applyAlignment="1">
      <alignment horizontal="left" vertical="top" wrapText="1"/>
    </xf>
    <xf numFmtId="166" fontId="18" fillId="0" borderId="35" xfId="0" applyNumberFormat="1" applyFont="1" applyFill="1" applyBorder="1" applyAlignment="1">
      <alignment vertical="top" wrapText="1"/>
    </xf>
    <xf numFmtId="166" fontId="18" fillId="0" borderId="68" xfId="0" applyNumberFormat="1" applyFont="1" applyFill="1" applyBorder="1" applyAlignment="1">
      <alignment vertical="top" wrapText="1"/>
    </xf>
    <xf numFmtId="166" fontId="3" fillId="0" borderId="93" xfId="0" applyNumberFormat="1" applyFont="1" applyFill="1" applyBorder="1" applyAlignment="1">
      <alignment horizontal="left" vertical="top" wrapText="1"/>
    </xf>
    <xf numFmtId="166" fontId="3" fillId="10" borderId="9" xfId="0" applyNumberFormat="1" applyFont="1" applyFill="1" applyBorder="1" applyAlignment="1">
      <alignment horizontal="left" vertical="top" wrapText="1"/>
    </xf>
    <xf numFmtId="166" fontId="42" fillId="3" borderId="87" xfId="0" applyNumberFormat="1" applyFont="1" applyFill="1" applyBorder="1" applyAlignment="1">
      <alignment horizontal="left" vertical="top" wrapText="1"/>
    </xf>
    <xf numFmtId="49" fontId="42" fillId="3" borderId="89" xfId="0" applyNumberFormat="1" applyFont="1" applyFill="1" applyBorder="1" applyAlignment="1">
      <alignment horizontal="center" vertical="top"/>
    </xf>
    <xf numFmtId="166" fontId="19" fillId="0" borderId="90" xfId="0" applyNumberFormat="1" applyFont="1" applyBorder="1" applyAlignment="1">
      <alignment horizontal="center" vertical="top"/>
    </xf>
    <xf numFmtId="166" fontId="19" fillId="0" borderId="97" xfId="0" applyNumberFormat="1" applyFont="1" applyBorder="1" applyAlignment="1">
      <alignment horizontal="center" vertical="top"/>
    </xf>
    <xf numFmtId="166" fontId="29" fillId="8" borderId="70" xfId="0" applyNumberFormat="1" applyFont="1" applyFill="1" applyBorder="1" applyAlignment="1">
      <alignment horizontal="center" vertical="top"/>
    </xf>
    <xf numFmtId="166" fontId="42" fillId="0" borderId="42" xfId="0" applyNumberFormat="1" applyFont="1" applyFill="1" applyBorder="1" applyAlignment="1">
      <alignment horizontal="left" vertical="top" wrapText="1"/>
    </xf>
    <xf numFmtId="166" fontId="5" fillId="8" borderId="34" xfId="0" applyNumberFormat="1" applyFont="1" applyFill="1" applyBorder="1" applyAlignment="1">
      <alignment horizontal="center" vertical="top"/>
    </xf>
    <xf numFmtId="166" fontId="5" fillId="2" borderId="75" xfId="0" applyNumberFormat="1" applyFont="1" applyFill="1" applyBorder="1" applyAlignment="1">
      <alignment horizontal="center" vertical="top"/>
    </xf>
    <xf numFmtId="166" fontId="19" fillId="7" borderId="63" xfId="0" applyNumberFormat="1" applyFont="1" applyFill="1" applyBorder="1" applyAlignment="1">
      <alignment horizontal="center" vertical="top" wrapText="1"/>
    </xf>
    <xf numFmtId="166" fontId="19" fillId="7" borderId="0" xfId="0" applyNumberFormat="1" applyFont="1" applyFill="1" applyBorder="1" applyAlignment="1">
      <alignment horizontal="center" vertical="top" wrapText="1"/>
    </xf>
    <xf numFmtId="166" fontId="19" fillId="3" borderId="79" xfId="0" applyNumberFormat="1" applyFont="1" applyFill="1" applyBorder="1" applyAlignment="1">
      <alignment horizontal="center" vertical="top" wrapText="1"/>
    </xf>
    <xf numFmtId="166" fontId="5" fillId="3" borderId="19" xfId="0" applyNumberFormat="1" applyFont="1" applyFill="1" applyBorder="1" applyAlignment="1">
      <alignment horizontal="right" vertical="top"/>
    </xf>
    <xf numFmtId="166" fontId="5" fillId="10" borderId="34" xfId="0" applyNumberFormat="1" applyFont="1" applyFill="1" applyBorder="1" applyAlignment="1">
      <alignment horizontal="center" vertical="top"/>
    </xf>
    <xf numFmtId="166" fontId="39" fillId="0" borderId="0" xfId="0" applyNumberFormat="1" applyFont="1" applyBorder="1" applyAlignment="1">
      <alignment horizontal="center" vertical="center" wrapText="1"/>
    </xf>
    <xf numFmtId="0" fontId="0" fillId="0" borderId="50" xfId="0" applyBorder="1" applyAlignment="1">
      <alignment horizontal="center" wrapText="1"/>
    </xf>
    <xf numFmtId="3" fontId="42" fillId="7" borderId="17"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0" fontId="3" fillId="7" borderId="30" xfId="0" applyFont="1" applyFill="1" applyBorder="1" applyAlignment="1">
      <alignment horizontal="left" vertical="top" wrapText="1"/>
    </xf>
    <xf numFmtId="166" fontId="3" fillId="0" borderId="18" xfId="0" applyNumberFormat="1" applyFont="1" applyBorder="1" applyAlignment="1">
      <alignment horizontal="center" vertical="top" wrapText="1"/>
    </xf>
    <xf numFmtId="166" fontId="5" fillId="7" borderId="50" xfId="0" applyNumberFormat="1" applyFont="1" applyFill="1" applyBorder="1" applyAlignment="1">
      <alignment horizontal="center" vertical="top"/>
    </xf>
    <xf numFmtId="166" fontId="3" fillId="7" borderId="36" xfId="0" applyNumberFormat="1" applyFont="1" applyFill="1" applyBorder="1" applyAlignment="1">
      <alignment horizontal="left" vertical="top" wrapText="1"/>
    </xf>
    <xf numFmtId="166" fontId="3" fillId="7" borderId="7" xfId="0" applyNumberFormat="1" applyFont="1" applyFill="1" applyBorder="1" applyAlignment="1">
      <alignment horizontal="left" vertical="top" wrapText="1"/>
    </xf>
    <xf numFmtId="166" fontId="5" fillId="7" borderId="36" xfId="0" applyNumberFormat="1" applyFont="1" applyFill="1" applyBorder="1" applyAlignment="1">
      <alignment horizontal="center" vertical="top"/>
    </xf>
    <xf numFmtId="166" fontId="3" fillId="3" borderId="50" xfId="0" applyNumberFormat="1" applyFont="1" applyFill="1" applyBorder="1" applyAlignment="1">
      <alignment vertical="top" wrapText="1"/>
    </xf>
    <xf numFmtId="166" fontId="3" fillId="7" borderId="11" xfId="0" applyNumberFormat="1" applyFont="1" applyFill="1" applyBorder="1" applyAlignment="1">
      <alignment horizontal="center" vertical="center" textRotation="90" wrapText="1"/>
    </xf>
    <xf numFmtId="166" fontId="3" fillId="7" borderId="29" xfId="0" applyNumberFormat="1" applyFont="1" applyFill="1" applyBorder="1" applyAlignment="1">
      <alignment horizontal="center" vertical="center" textRotation="90" wrapText="1"/>
    </xf>
    <xf numFmtId="166" fontId="11" fillId="7" borderId="28" xfId="0" applyNumberFormat="1" applyFont="1" applyFill="1" applyBorder="1" applyAlignment="1">
      <alignment horizontal="center" vertical="top" wrapText="1"/>
    </xf>
    <xf numFmtId="166" fontId="19" fillId="0" borderId="0" xfId="0" applyNumberFormat="1" applyFont="1" applyBorder="1" applyAlignment="1">
      <alignment vertical="top"/>
    </xf>
    <xf numFmtId="166" fontId="5" fillId="8" borderId="69" xfId="0" applyNumberFormat="1" applyFont="1" applyFill="1" applyBorder="1" applyAlignment="1">
      <alignment horizontal="center" vertical="top"/>
    </xf>
    <xf numFmtId="166" fontId="3" fillId="7" borderId="87" xfId="0" applyNumberFormat="1" applyFont="1" applyFill="1" applyBorder="1" applyAlignment="1">
      <alignment vertical="top" wrapText="1"/>
    </xf>
    <xf numFmtId="0" fontId="3" fillId="0" borderId="7" xfId="0" applyFont="1" applyFill="1" applyBorder="1" applyAlignment="1">
      <alignment horizontal="left" vertical="top" wrapText="1"/>
    </xf>
    <xf numFmtId="166" fontId="5" fillId="3" borderId="29"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3" fillId="7" borderId="38" xfId="0" applyNumberFormat="1" applyFont="1" applyFill="1" applyBorder="1" applyAlignment="1">
      <alignment horizontal="left" vertical="top" wrapText="1"/>
    </xf>
    <xf numFmtId="166" fontId="5" fillId="10" borderId="11" xfId="0" applyNumberFormat="1" applyFont="1" applyFill="1" applyBorder="1" applyAlignment="1">
      <alignment horizontal="center" vertical="top"/>
    </xf>
    <xf numFmtId="166" fontId="5" fillId="9" borderId="7" xfId="0" applyNumberFormat="1" applyFont="1" applyFill="1" applyBorder="1" applyAlignment="1">
      <alignment horizontal="center" vertical="top"/>
    </xf>
    <xf numFmtId="166" fontId="5" fillId="3" borderId="11" xfId="0" applyNumberFormat="1" applyFont="1" applyFill="1" applyBorder="1" applyAlignment="1">
      <alignment horizontal="center" vertical="top"/>
    </xf>
    <xf numFmtId="166" fontId="5" fillId="7" borderId="11" xfId="0" applyNumberFormat="1" applyFont="1" applyFill="1" applyBorder="1" applyAlignment="1">
      <alignment horizontal="center" vertical="top" wrapText="1"/>
    </xf>
    <xf numFmtId="166" fontId="3" fillId="3" borderId="36" xfId="0" applyNumberFormat="1" applyFont="1" applyFill="1" applyBorder="1" applyAlignment="1">
      <alignment horizontal="left" vertical="top" wrapText="1"/>
    </xf>
    <xf numFmtId="166" fontId="5" fillId="9" borderId="38" xfId="0" applyNumberFormat="1" applyFont="1" applyFill="1" applyBorder="1" applyAlignment="1">
      <alignment horizontal="center" vertical="top"/>
    </xf>
    <xf numFmtId="166" fontId="5" fillId="2" borderId="20" xfId="0" applyNumberFormat="1" applyFont="1" applyFill="1" applyBorder="1" applyAlignment="1">
      <alignment horizontal="center" vertical="top"/>
    </xf>
    <xf numFmtId="166" fontId="5" fillId="10" borderId="20" xfId="0" applyNumberFormat="1" applyFont="1" applyFill="1" applyBorder="1" applyAlignment="1">
      <alignment horizontal="center" vertical="top"/>
    </xf>
    <xf numFmtId="0" fontId="18" fillId="7" borderId="114" xfId="0" applyFont="1" applyFill="1" applyBorder="1" applyAlignment="1">
      <alignment vertical="top" wrapText="1"/>
    </xf>
    <xf numFmtId="0" fontId="18" fillId="7" borderId="95" xfId="0" applyFont="1" applyFill="1" applyBorder="1" applyAlignment="1">
      <alignment horizontal="center" vertical="top" wrapText="1"/>
    </xf>
    <xf numFmtId="166" fontId="3" fillId="7" borderId="18" xfId="0" applyNumberFormat="1" applyFont="1" applyFill="1" applyBorder="1" applyAlignment="1">
      <alignment horizontal="center" vertical="top" wrapText="1"/>
    </xf>
    <xf numFmtId="166" fontId="5" fillId="7" borderId="50"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7" borderId="48" xfId="0" applyNumberFormat="1" applyFont="1" applyFill="1" applyBorder="1" applyAlignment="1">
      <alignment horizontal="center" vertical="top"/>
    </xf>
    <xf numFmtId="166" fontId="5" fillId="7" borderId="36" xfId="0" applyNumberFormat="1" applyFont="1" applyFill="1" applyBorder="1" applyAlignment="1">
      <alignment horizontal="center" vertical="top"/>
    </xf>
    <xf numFmtId="166" fontId="5" fillId="10" borderId="11" xfId="0" applyNumberFormat="1" applyFont="1" applyFill="1" applyBorder="1" applyAlignment="1">
      <alignment horizontal="center" vertical="top"/>
    </xf>
    <xf numFmtId="166" fontId="5" fillId="9" borderId="7"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3" fillId="7" borderId="29" xfId="0" applyNumberFormat="1" applyFont="1" applyFill="1" applyBorder="1" applyAlignment="1">
      <alignment horizontal="center" vertical="center" textRotation="90" wrapText="1"/>
    </xf>
    <xf numFmtId="166" fontId="11" fillId="7" borderId="18" xfId="0" applyNumberFormat="1" applyFont="1" applyFill="1" applyBorder="1" applyAlignment="1">
      <alignment horizontal="center" vertical="top" wrapText="1"/>
    </xf>
    <xf numFmtId="166" fontId="3" fillId="7" borderId="36" xfId="0" applyNumberFormat="1" applyFont="1" applyFill="1" applyBorder="1" applyAlignment="1">
      <alignment vertical="top" wrapText="1"/>
    </xf>
    <xf numFmtId="166" fontId="5" fillId="2" borderId="29" xfId="0" applyNumberFormat="1" applyFont="1" applyFill="1" applyBorder="1" applyAlignment="1">
      <alignment horizontal="center" vertical="top"/>
    </xf>
    <xf numFmtId="166" fontId="5" fillId="9" borderId="30" xfId="0" applyNumberFormat="1" applyFont="1" applyFill="1" applyBorder="1" applyAlignment="1">
      <alignment horizontal="center" vertical="top"/>
    </xf>
    <xf numFmtId="166" fontId="5" fillId="10" borderId="29" xfId="0" applyNumberFormat="1" applyFont="1" applyFill="1" applyBorder="1" applyAlignment="1">
      <alignment horizontal="center" vertical="top"/>
    </xf>
    <xf numFmtId="0" fontId="0" fillId="0" borderId="50" xfId="0" applyBorder="1" applyAlignment="1">
      <alignment vertical="top" wrapText="1"/>
    </xf>
    <xf numFmtId="166" fontId="43" fillId="0" borderId="7" xfId="0" applyNumberFormat="1" applyFont="1" applyBorder="1" applyAlignment="1">
      <alignment horizontal="left" vertical="top" wrapText="1"/>
    </xf>
    <xf numFmtId="3" fontId="42" fillId="7" borderId="21" xfId="0" applyNumberFormat="1" applyFont="1" applyFill="1" applyBorder="1" applyAlignment="1">
      <alignment horizontal="center" vertical="top"/>
    </xf>
    <xf numFmtId="166" fontId="42" fillId="7" borderId="38" xfId="0" applyNumberFormat="1" applyFont="1" applyFill="1" applyBorder="1" applyAlignment="1">
      <alignment horizontal="left" vertical="top" wrapText="1"/>
    </xf>
    <xf numFmtId="166" fontId="42" fillId="7" borderId="30" xfId="0" applyNumberFormat="1" applyFont="1" applyFill="1" applyBorder="1" applyAlignment="1">
      <alignment horizontal="left" vertical="top" wrapText="1"/>
    </xf>
    <xf numFmtId="166" fontId="42" fillId="0" borderId="38" xfId="0" applyNumberFormat="1" applyFont="1" applyFill="1" applyBorder="1" applyAlignment="1">
      <alignment horizontal="left" vertical="top" wrapText="1"/>
    </xf>
    <xf numFmtId="166" fontId="42" fillId="3" borderId="118" xfId="0" applyNumberFormat="1" applyFont="1" applyFill="1" applyBorder="1" applyAlignment="1">
      <alignment horizontal="left" vertical="top" wrapText="1"/>
    </xf>
    <xf numFmtId="0" fontId="42" fillId="7" borderId="9" xfId="0" applyFont="1" applyFill="1" applyBorder="1" applyAlignment="1">
      <alignment vertical="top" wrapText="1"/>
    </xf>
    <xf numFmtId="49" fontId="9" fillId="7" borderId="1" xfId="0" applyNumberFormat="1" applyFont="1" applyFill="1" applyBorder="1" applyAlignment="1">
      <alignment horizontal="center" vertical="center" textRotation="90"/>
    </xf>
    <xf numFmtId="166" fontId="5" fillId="10" borderId="79" xfId="0" applyNumberFormat="1" applyFont="1" applyFill="1" applyBorder="1" applyAlignment="1">
      <alignment horizontal="center" vertical="top"/>
    </xf>
    <xf numFmtId="166" fontId="3" fillId="7" borderId="18" xfId="0" applyNumberFormat="1" applyFont="1" applyFill="1" applyBorder="1" applyAlignment="1">
      <alignment vertical="center" wrapText="1"/>
    </xf>
    <xf numFmtId="166" fontId="11" fillId="7" borderId="18" xfId="0" applyNumberFormat="1" applyFont="1" applyFill="1" applyBorder="1" applyAlignment="1">
      <alignment vertical="center" wrapText="1"/>
    </xf>
    <xf numFmtId="166" fontId="11" fillId="7" borderId="18" xfId="0" applyNumberFormat="1" applyFont="1" applyFill="1" applyBorder="1" applyAlignment="1">
      <alignment wrapText="1"/>
    </xf>
    <xf numFmtId="166" fontId="11" fillId="7" borderId="28" xfId="0" applyNumberFormat="1" applyFont="1" applyFill="1" applyBorder="1" applyAlignment="1">
      <alignment vertical="center" wrapText="1"/>
    </xf>
    <xf numFmtId="166" fontId="5" fillId="7" borderId="1" xfId="0" applyNumberFormat="1" applyFont="1" applyFill="1" applyBorder="1" applyAlignment="1">
      <alignment horizontal="center" vertical="top" wrapText="1"/>
    </xf>
    <xf numFmtId="166" fontId="5" fillId="10" borderId="43" xfId="0" applyNumberFormat="1" applyFont="1" applyFill="1" applyBorder="1" applyAlignment="1">
      <alignment vertical="top"/>
    </xf>
    <xf numFmtId="166" fontId="5" fillId="0" borderId="13" xfId="0" applyNumberFormat="1" applyFont="1" applyBorder="1" applyAlignment="1">
      <alignment horizontal="center" vertical="top"/>
    </xf>
    <xf numFmtId="166" fontId="3" fillId="0" borderId="10" xfId="0" applyNumberFormat="1" applyFont="1" applyFill="1" applyBorder="1" applyAlignment="1">
      <alignment horizontal="center" vertical="top"/>
    </xf>
    <xf numFmtId="166" fontId="3" fillId="0" borderId="77" xfId="0" applyNumberFormat="1" applyFont="1" applyBorder="1" applyAlignment="1">
      <alignment horizontal="right" vertical="top"/>
    </xf>
    <xf numFmtId="3" fontId="3" fillId="0" borderId="28" xfId="1" applyNumberFormat="1" applyFont="1" applyFill="1" applyBorder="1" applyAlignment="1">
      <alignment horizontal="center" vertical="top" wrapText="1"/>
    </xf>
    <xf numFmtId="166" fontId="5" fillId="10" borderId="36" xfId="0" applyNumberFormat="1" applyFont="1" applyFill="1" applyBorder="1" applyAlignment="1">
      <alignment vertical="top"/>
    </xf>
    <xf numFmtId="166" fontId="3" fillId="3" borderId="36" xfId="0" applyNumberFormat="1" applyFont="1" applyFill="1" applyBorder="1" applyAlignment="1">
      <alignment vertical="top" wrapText="1"/>
    </xf>
    <xf numFmtId="166" fontId="5" fillId="7" borderId="26" xfId="0" applyNumberFormat="1" applyFont="1" applyFill="1" applyBorder="1" applyAlignment="1">
      <alignment horizontal="center" vertical="top"/>
    </xf>
    <xf numFmtId="166" fontId="5" fillId="7" borderId="11" xfId="0" applyNumberFormat="1" applyFont="1" applyFill="1" applyBorder="1" applyAlignment="1">
      <alignment horizontal="center" vertical="top"/>
    </xf>
    <xf numFmtId="166" fontId="3" fillId="7" borderId="50" xfId="0" applyNumberFormat="1" applyFont="1" applyFill="1" applyBorder="1" applyAlignment="1">
      <alignment vertical="top" wrapText="1"/>
    </xf>
    <xf numFmtId="166" fontId="5" fillId="7" borderId="50" xfId="0" applyNumberFormat="1" applyFont="1" applyFill="1" applyBorder="1" applyAlignment="1">
      <alignment horizontal="center" vertical="top"/>
    </xf>
    <xf numFmtId="166" fontId="5" fillId="9" borderId="7"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10" borderId="11" xfId="0" applyNumberFormat="1" applyFont="1" applyFill="1" applyBorder="1" applyAlignment="1">
      <alignment horizontal="center" vertical="top"/>
    </xf>
    <xf numFmtId="166" fontId="11" fillId="7" borderId="18" xfId="0" applyNumberFormat="1" applyFont="1" applyFill="1" applyBorder="1" applyAlignment="1">
      <alignment horizontal="center" vertical="top" wrapText="1"/>
    </xf>
    <xf numFmtId="166" fontId="11" fillId="7" borderId="28" xfId="0" applyNumberFormat="1" applyFont="1" applyFill="1" applyBorder="1" applyAlignment="1">
      <alignment horizontal="center" vertical="top" wrapText="1"/>
    </xf>
    <xf numFmtId="166" fontId="5" fillId="0" borderId="36" xfId="0" applyNumberFormat="1" applyFont="1" applyBorder="1" applyAlignment="1">
      <alignment horizontal="center" vertical="top"/>
    </xf>
    <xf numFmtId="166" fontId="3" fillId="3" borderId="36" xfId="0" applyNumberFormat="1" applyFont="1" applyFill="1" applyBorder="1" applyAlignment="1">
      <alignment horizontal="left" vertical="top" wrapText="1"/>
    </xf>
    <xf numFmtId="166" fontId="5" fillId="0" borderId="11" xfId="0" applyNumberFormat="1" applyFont="1" applyBorder="1" applyAlignment="1">
      <alignment horizontal="center" vertical="top"/>
    </xf>
    <xf numFmtId="166" fontId="5" fillId="9" borderId="5" xfId="0" applyNumberFormat="1" applyFont="1" applyFill="1" applyBorder="1" applyAlignment="1">
      <alignment horizontal="center" vertical="top"/>
    </xf>
    <xf numFmtId="166" fontId="5" fillId="2" borderId="26" xfId="0" applyNumberFormat="1" applyFont="1" applyFill="1" applyBorder="1" applyAlignment="1">
      <alignment horizontal="center" vertical="top"/>
    </xf>
    <xf numFmtId="166" fontId="5" fillId="0" borderId="29" xfId="0" applyNumberFormat="1" applyFont="1" applyBorder="1" applyAlignment="1">
      <alignment horizontal="center" vertical="top"/>
    </xf>
    <xf numFmtId="166" fontId="5" fillId="7" borderId="43" xfId="0" applyNumberFormat="1" applyFont="1" applyFill="1" applyBorder="1" applyAlignment="1">
      <alignment horizontal="center" vertical="top"/>
    </xf>
    <xf numFmtId="166" fontId="5" fillId="0" borderId="36" xfId="0" applyNumberFormat="1" applyFont="1" applyFill="1" applyBorder="1" applyAlignment="1">
      <alignment horizontal="center" vertical="top" wrapText="1"/>
    </xf>
    <xf numFmtId="166" fontId="3" fillId="7" borderId="112" xfId="0" applyNumberFormat="1" applyFont="1" applyFill="1" applyBorder="1" applyAlignment="1">
      <alignment horizontal="left" vertical="top" wrapText="1"/>
    </xf>
    <xf numFmtId="166" fontId="3" fillId="7" borderId="11" xfId="0" applyNumberFormat="1" applyFont="1" applyFill="1" applyBorder="1" applyAlignment="1">
      <alignment horizontal="center" vertical="center" textRotation="90" wrapText="1"/>
    </xf>
    <xf numFmtId="166" fontId="3" fillId="7" borderId="29" xfId="0" applyNumberFormat="1" applyFont="1" applyFill="1" applyBorder="1" applyAlignment="1">
      <alignment horizontal="center" vertical="center" textRotation="90" wrapText="1"/>
    </xf>
    <xf numFmtId="166" fontId="5" fillId="7" borderId="36" xfId="0" applyNumberFormat="1" applyFont="1" applyFill="1" applyBorder="1" applyAlignment="1">
      <alignment horizontal="center" vertical="top"/>
    </xf>
    <xf numFmtId="166" fontId="5" fillId="0" borderId="50" xfId="0" applyNumberFormat="1" applyFont="1" applyFill="1" applyBorder="1" applyAlignment="1">
      <alignment horizontal="center" vertical="top" wrapText="1"/>
    </xf>
    <xf numFmtId="166" fontId="5" fillId="9" borderId="30" xfId="0" applyNumberFormat="1" applyFont="1" applyFill="1" applyBorder="1" applyAlignment="1">
      <alignment horizontal="center" vertical="top"/>
    </xf>
    <xf numFmtId="166" fontId="5" fillId="2" borderId="29" xfId="0" applyNumberFormat="1" applyFont="1" applyFill="1" applyBorder="1" applyAlignment="1">
      <alignment horizontal="center" vertical="top"/>
    </xf>
    <xf numFmtId="166" fontId="3" fillId="7" borderId="112" xfId="0" applyNumberFormat="1" applyFont="1" applyFill="1" applyBorder="1" applyAlignment="1">
      <alignment horizontal="left" vertical="top" wrapText="1"/>
    </xf>
    <xf numFmtId="166" fontId="42" fillId="7" borderId="16" xfId="0" applyNumberFormat="1" applyFont="1" applyFill="1" applyBorder="1" applyAlignment="1">
      <alignment horizontal="left" vertical="top" wrapText="1"/>
    </xf>
    <xf numFmtId="166" fontId="5" fillId="9" borderId="60" xfId="0" applyNumberFormat="1" applyFont="1" applyFill="1" applyBorder="1" applyAlignment="1">
      <alignment horizontal="center" vertical="top"/>
    </xf>
    <xf numFmtId="166" fontId="5" fillId="2" borderId="2" xfId="0" applyNumberFormat="1" applyFont="1" applyFill="1" applyBorder="1" applyAlignment="1">
      <alignment horizontal="center" vertical="top"/>
    </xf>
    <xf numFmtId="166" fontId="5" fillId="10" borderId="67" xfId="0" applyNumberFormat="1" applyFont="1" applyFill="1" applyBorder="1" applyAlignment="1">
      <alignment horizontal="center" vertical="top"/>
    </xf>
    <xf numFmtId="166" fontId="11" fillId="10" borderId="60" xfId="0" applyNumberFormat="1" applyFont="1" applyFill="1" applyBorder="1" applyAlignment="1"/>
    <xf numFmtId="49" fontId="0" fillId="0" borderId="11" xfId="0" applyNumberFormat="1" applyBorder="1" applyAlignment="1">
      <alignment vertical="center" textRotation="90" wrapText="1"/>
    </xf>
    <xf numFmtId="166" fontId="42" fillId="0" borderId="30" xfId="0" applyNumberFormat="1" applyFont="1" applyFill="1" applyBorder="1" applyAlignment="1">
      <alignment vertical="top" wrapText="1"/>
    </xf>
    <xf numFmtId="0" fontId="42" fillId="0" borderId="93" xfId="0" applyFont="1" applyFill="1" applyBorder="1" applyAlignment="1">
      <alignment horizontal="left" vertical="top" wrapText="1"/>
    </xf>
    <xf numFmtId="3" fontId="42" fillId="0" borderId="95" xfId="0" applyNumberFormat="1" applyFont="1" applyFill="1" applyBorder="1" applyAlignment="1">
      <alignment horizontal="center" vertical="top" wrapText="1"/>
    </xf>
    <xf numFmtId="0" fontId="42" fillId="7" borderId="93" xfId="0" applyFont="1" applyFill="1" applyBorder="1" applyAlignment="1">
      <alignment horizontal="left" vertical="top" wrapText="1"/>
    </xf>
    <xf numFmtId="0" fontId="42" fillId="0" borderId="30" xfId="0" applyFont="1" applyBorder="1" applyAlignment="1">
      <alignment horizontal="left" vertical="top" wrapText="1"/>
    </xf>
    <xf numFmtId="0" fontId="45" fillId="7" borderId="114" xfId="0" applyFont="1" applyFill="1" applyBorder="1" applyAlignment="1">
      <alignment vertical="top" wrapText="1"/>
    </xf>
    <xf numFmtId="0" fontId="45" fillId="7" borderId="95" xfId="0" applyFont="1" applyFill="1" applyBorder="1" applyAlignment="1">
      <alignment horizontal="center" vertical="top" wrapText="1"/>
    </xf>
    <xf numFmtId="0" fontId="42" fillId="7" borderId="30" xfId="0" applyFont="1" applyFill="1" applyBorder="1" applyAlignment="1">
      <alignment horizontal="left" vertical="top" wrapText="1"/>
    </xf>
    <xf numFmtId="3" fontId="3" fillId="7" borderId="18" xfId="0" applyNumberFormat="1" applyFont="1" applyFill="1" applyBorder="1" applyAlignment="1">
      <alignment horizontal="center" vertical="top"/>
    </xf>
    <xf numFmtId="166" fontId="5" fillId="7" borderId="11" xfId="0" applyNumberFormat="1" applyFont="1" applyFill="1" applyBorder="1" applyAlignment="1">
      <alignment horizontal="center" vertical="top"/>
    </xf>
    <xf numFmtId="166" fontId="3" fillId="7" borderId="50" xfId="0" applyNumberFormat="1" applyFont="1" applyFill="1" applyBorder="1" applyAlignment="1">
      <alignment vertical="top" wrapText="1"/>
    </xf>
    <xf numFmtId="166" fontId="5" fillId="9" borderId="7"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10" borderId="11" xfId="0" applyNumberFormat="1" applyFont="1" applyFill="1" applyBorder="1" applyAlignment="1">
      <alignment horizontal="center" vertical="top"/>
    </xf>
    <xf numFmtId="166" fontId="11" fillId="7" borderId="18" xfId="0" applyNumberFormat="1" applyFont="1" applyFill="1" applyBorder="1" applyAlignment="1">
      <alignment horizontal="center" vertical="top" wrapText="1"/>
    </xf>
    <xf numFmtId="166" fontId="42" fillId="0" borderId="118" xfId="0" applyNumberFormat="1" applyFont="1" applyFill="1" applyBorder="1" applyAlignment="1">
      <alignment horizontal="left" vertical="top" wrapText="1"/>
    </xf>
    <xf numFmtId="166" fontId="42" fillId="0" borderId="7" xfId="0" applyNumberFormat="1" applyFont="1" applyFill="1" applyBorder="1" applyAlignment="1">
      <alignment horizontal="left" vertical="top" wrapText="1"/>
    </xf>
    <xf numFmtId="166" fontId="3" fillId="0" borderId="106" xfId="0" applyNumberFormat="1" applyFont="1" applyFill="1" applyBorder="1" applyAlignment="1">
      <alignment horizontal="left" vertical="top" wrapText="1"/>
    </xf>
    <xf numFmtId="49" fontId="19" fillId="0" borderId="95"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3" fillId="0" borderId="7" xfId="0" applyFont="1" applyFill="1" applyBorder="1" applyAlignment="1">
      <alignment vertical="top" wrapText="1"/>
    </xf>
    <xf numFmtId="0" fontId="3" fillId="7" borderId="9" xfId="0" applyFont="1" applyFill="1" applyBorder="1" applyAlignment="1">
      <alignment vertical="top" wrapText="1"/>
    </xf>
    <xf numFmtId="166" fontId="19" fillId="7" borderId="8" xfId="0" applyNumberFormat="1" applyFont="1" applyFill="1" applyBorder="1" applyAlignment="1">
      <alignment horizontal="center" vertical="top"/>
    </xf>
    <xf numFmtId="166" fontId="19" fillId="7" borderId="50" xfId="0" applyNumberFormat="1" applyFont="1" applyFill="1" applyBorder="1" applyAlignment="1">
      <alignment horizontal="center" vertical="top"/>
    </xf>
    <xf numFmtId="166" fontId="19" fillId="7" borderId="6" xfId="0" applyNumberFormat="1" applyFont="1" applyFill="1" applyBorder="1" applyAlignment="1">
      <alignment horizontal="center" vertical="top" wrapText="1"/>
    </xf>
    <xf numFmtId="166" fontId="19" fillId="7" borderId="40" xfId="0" applyNumberFormat="1" applyFont="1" applyFill="1" applyBorder="1" applyAlignment="1">
      <alignment horizontal="center" vertical="top" wrapText="1"/>
    </xf>
    <xf numFmtId="166" fontId="19" fillId="7" borderId="8" xfId="0" applyNumberFormat="1" applyFont="1" applyFill="1" applyBorder="1" applyAlignment="1">
      <alignment horizontal="center" vertical="top" wrapText="1"/>
    </xf>
    <xf numFmtId="166" fontId="19" fillId="3" borderId="24" xfId="0" applyNumberFormat="1" applyFont="1" applyFill="1" applyBorder="1" applyAlignment="1">
      <alignment horizontal="center" vertical="top" wrapText="1"/>
    </xf>
    <xf numFmtId="0" fontId="42" fillId="0" borderId="7" xfId="0" applyFont="1" applyFill="1" applyBorder="1" applyAlignment="1">
      <alignment vertical="top" wrapText="1"/>
    </xf>
    <xf numFmtId="3" fontId="19" fillId="0" borderId="18" xfId="0" applyNumberFormat="1" applyFont="1" applyFill="1" applyBorder="1" applyAlignment="1">
      <alignment horizontal="center" vertical="top"/>
    </xf>
    <xf numFmtId="0" fontId="19" fillId="0" borderId="5" xfId="0" applyFont="1" applyFill="1" applyBorder="1" applyAlignment="1">
      <alignment vertical="top" wrapText="1"/>
    </xf>
    <xf numFmtId="0" fontId="3" fillId="7" borderId="91" xfId="0" applyFont="1" applyFill="1" applyBorder="1" applyAlignment="1">
      <alignment vertical="top" wrapText="1"/>
    </xf>
    <xf numFmtId="3" fontId="3" fillId="7" borderId="129" xfId="0" applyNumberFormat="1" applyFont="1" applyFill="1" applyBorder="1" applyAlignment="1">
      <alignment horizontal="center" vertical="top"/>
    </xf>
    <xf numFmtId="166" fontId="3" fillId="7" borderId="105" xfId="0" applyNumberFormat="1" applyFont="1" applyFill="1" applyBorder="1" applyAlignment="1">
      <alignment horizontal="center" vertical="top"/>
    </xf>
    <xf numFmtId="166" fontId="3" fillId="7" borderId="101" xfId="0" applyNumberFormat="1" applyFont="1" applyFill="1" applyBorder="1" applyAlignment="1">
      <alignment horizontal="center" vertical="top"/>
    </xf>
    <xf numFmtId="166" fontId="5" fillId="8" borderId="76" xfId="0" applyNumberFormat="1" applyFont="1" applyFill="1" applyBorder="1" applyAlignment="1">
      <alignment horizontal="center" vertical="top"/>
    </xf>
    <xf numFmtId="166" fontId="5" fillId="10" borderId="61" xfId="0" applyNumberFormat="1" applyFont="1" applyFill="1" applyBorder="1" applyAlignment="1">
      <alignment horizontal="center" vertical="top"/>
    </xf>
    <xf numFmtId="0" fontId="19" fillId="0" borderId="7" xfId="0" applyFont="1" applyFill="1" applyBorder="1" applyAlignment="1">
      <alignment horizontal="left" vertical="top" wrapText="1"/>
    </xf>
    <xf numFmtId="49" fontId="28" fillId="0" borderId="18" xfId="0" applyNumberFormat="1" applyFont="1" applyFill="1" applyBorder="1" applyAlignment="1">
      <alignment horizontal="center" vertical="top" wrapText="1"/>
    </xf>
    <xf numFmtId="166" fontId="19" fillId="3" borderId="7" xfId="0" applyNumberFormat="1" applyFont="1" applyFill="1" applyBorder="1" applyAlignment="1">
      <alignment horizontal="left" vertical="top" wrapText="1"/>
    </xf>
    <xf numFmtId="166" fontId="19" fillId="3" borderId="93" xfId="0" applyNumberFormat="1" applyFont="1" applyFill="1" applyBorder="1" applyAlignment="1">
      <alignment horizontal="left" vertical="top" wrapText="1"/>
    </xf>
    <xf numFmtId="49" fontId="28" fillId="3" borderId="18" xfId="0" applyNumberFormat="1" applyFont="1" applyFill="1" applyBorder="1" applyAlignment="1">
      <alignment horizontal="center" vertical="top"/>
    </xf>
    <xf numFmtId="49" fontId="28" fillId="3" borderId="95" xfId="0" applyNumberFormat="1" applyFont="1" applyFill="1" applyBorder="1" applyAlignment="1">
      <alignment horizontal="center" vertical="top"/>
    </xf>
    <xf numFmtId="166" fontId="5" fillId="7" borderId="11" xfId="0" applyNumberFormat="1" applyFont="1" applyFill="1" applyBorder="1" applyAlignment="1">
      <alignment horizontal="center" vertical="top"/>
    </xf>
    <xf numFmtId="166" fontId="3" fillId="7" borderId="20" xfId="0" applyNumberFormat="1" applyFont="1" applyFill="1" applyBorder="1" applyAlignment="1">
      <alignment horizontal="left" vertical="top" wrapText="1"/>
    </xf>
    <xf numFmtId="166" fontId="5" fillId="9" borderId="7"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10" borderId="11" xfId="0" applyNumberFormat="1" applyFont="1" applyFill="1" applyBorder="1" applyAlignment="1">
      <alignment horizontal="center" vertical="top"/>
    </xf>
    <xf numFmtId="166" fontId="11" fillId="7" borderId="18" xfId="0" applyNumberFormat="1" applyFont="1" applyFill="1" applyBorder="1" applyAlignment="1">
      <alignment horizontal="center" vertical="top" wrapText="1"/>
    </xf>
    <xf numFmtId="166" fontId="5" fillId="7" borderId="50" xfId="0" applyNumberFormat="1" applyFont="1" applyFill="1" applyBorder="1" applyAlignment="1">
      <alignment horizontal="center" vertical="top"/>
    </xf>
    <xf numFmtId="166" fontId="3" fillId="7" borderId="11" xfId="0" applyNumberFormat="1" applyFont="1" applyFill="1" applyBorder="1" applyAlignment="1">
      <alignment horizontal="left" vertical="top" wrapText="1"/>
    </xf>
    <xf numFmtId="166" fontId="3" fillId="7" borderId="38" xfId="0" applyNumberFormat="1" applyFont="1" applyFill="1" applyBorder="1" applyAlignment="1">
      <alignment vertical="top" wrapText="1"/>
    </xf>
    <xf numFmtId="166" fontId="42" fillId="7" borderId="49" xfId="0" applyNumberFormat="1" applyFont="1" applyFill="1" applyBorder="1" applyAlignment="1">
      <alignment horizontal="left" vertical="top" wrapText="1"/>
    </xf>
    <xf numFmtId="166" fontId="3" fillId="7" borderId="30" xfId="0" applyNumberFormat="1" applyFont="1" applyFill="1" applyBorder="1" applyAlignment="1">
      <alignment horizontal="left" vertical="center" wrapText="1"/>
    </xf>
    <xf numFmtId="49" fontId="3" fillId="7" borderId="28" xfId="0" applyNumberFormat="1" applyFont="1" applyFill="1" applyBorder="1" applyAlignment="1">
      <alignment horizontal="center" vertical="center"/>
    </xf>
    <xf numFmtId="166" fontId="3" fillId="7" borderId="108" xfId="0" applyNumberFormat="1" applyFont="1" applyFill="1" applyBorder="1" applyAlignment="1">
      <alignment horizontal="left" vertical="top" wrapText="1"/>
    </xf>
    <xf numFmtId="166" fontId="3" fillId="7" borderId="108" xfId="0" applyNumberFormat="1" applyFont="1" applyFill="1" applyBorder="1" applyAlignment="1">
      <alignment horizontal="left" vertical="center" wrapText="1"/>
    </xf>
    <xf numFmtId="3" fontId="3" fillId="7" borderId="89" xfId="0" applyNumberFormat="1" applyFont="1" applyFill="1" applyBorder="1" applyAlignment="1">
      <alignment horizontal="center" vertical="center"/>
    </xf>
    <xf numFmtId="166" fontId="5" fillId="7" borderId="26" xfId="0" applyNumberFormat="1" applyFont="1" applyFill="1" applyBorder="1" applyAlignment="1">
      <alignment horizontal="center" vertical="top"/>
    </xf>
    <xf numFmtId="166" fontId="5" fillId="7" borderId="11" xfId="0" applyNumberFormat="1" applyFont="1" applyFill="1" applyBorder="1" applyAlignment="1">
      <alignment horizontal="center" vertical="top"/>
    </xf>
    <xf numFmtId="166" fontId="5" fillId="2" borderId="31" xfId="0" applyNumberFormat="1" applyFont="1" applyFill="1" applyBorder="1" applyAlignment="1">
      <alignment horizontal="center" vertical="top"/>
    </xf>
    <xf numFmtId="166" fontId="5" fillId="0" borderId="31" xfId="0" applyNumberFormat="1" applyFont="1" applyBorder="1" applyAlignment="1">
      <alignment horizontal="center" vertical="top"/>
    </xf>
    <xf numFmtId="166" fontId="19" fillId="7" borderId="35" xfId="0" applyNumberFormat="1" applyFont="1" applyFill="1" applyBorder="1" applyAlignment="1">
      <alignment horizontal="center" vertical="top"/>
    </xf>
    <xf numFmtId="166" fontId="19" fillId="7" borderId="48" xfId="0" applyNumberFormat="1" applyFont="1" applyFill="1" applyBorder="1" applyAlignment="1">
      <alignment horizontal="center" vertical="top"/>
    </xf>
    <xf numFmtId="0" fontId="3" fillId="7" borderId="7" xfId="0" applyFont="1" applyFill="1" applyBorder="1" applyAlignment="1">
      <alignment vertical="top" wrapText="1"/>
    </xf>
    <xf numFmtId="3" fontId="3" fillId="7" borderId="18" xfId="0" applyNumberFormat="1" applyFont="1" applyFill="1" applyBorder="1" applyAlignment="1">
      <alignment horizontal="center" vertical="top"/>
    </xf>
    <xf numFmtId="3" fontId="3" fillId="7" borderId="27" xfId="0" applyNumberFormat="1" applyFont="1" applyFill="1" applyBorder="1" applyAlignment="1">
      <alignment horizontal="center" vertical="top"/>
    </xf>
    <xf numFmtId="0" fontId="3" fillId="7" borderId="5" xfId="0" applyFont="1" applyFill="1" applyBorder="1" applyAlignment="1">
      <alignment vertical="top" wrapText="1"/>
    </xf>
    <xf numFmtId="166" fontId="19" fillId="7" borderId="111" xfId="0" applyNumberFormat="1" applyFont="1" applyFill="1" applyBorder="1" applyAlignment="1">
      <alignment horizontal="center" vertical="center"/>
    </xf>
    <xf numFmtId="166" fontId="19" fillId="7" borderId="30" xfId="0" applyNumberFormat="1" applyFont="1" applyFill="1" applyBorder="1" applyAlignment="1">
      <alignment horizontal="center" vertical="center"/>
    </xf>
    <xf numFmtId="166" fontId="19" fillId="7" borderId="24" xfId="0" applyNumberFormat="1" applyFont="1" applyFill="1" applyBorder="1" applyAlignment="1">
      <alignment horizontal="center" vertical="center"/>
    </xf>
    <xf numFmtId="0" fontId="19" fillId="7" borderId="0" xfId="0" applyFont="1" applyFill="1" applyBorder="1" applyAlignment="1">
      <alignment vertical="top"/>
    </xf>
    <xf numFmtId="166" fontId="19" fillId="7" borderId="114" xfId="0" applyNumberFormat="1" applyFont="1" applyFill="1" applyBorder="1" applyAlignment="1">
      <alignment horizontal="center" vertical="top"/>
    </xf>
    <xf numFmtId="166" fontId="19" fillId="7" borderId="98" xfId="0" applyNumberFormat="1" applyFont="1" applyFill="1" applyBorder="1" applyAlignment="1">
      <alignment horizontal="center" vertical="top"/>
    </xf>
    <xf numFmtId="166" fontId="19" fillId="7" borderId="41" xfId="0" applyNumberFormat="1" applyFont="1" applyFill="1" applyBorder="1" applyAlignment="1">
      <alignment horizontal="center" vertical="top"/>
    </xf>
    <xf numFmtId="166" fontId="19" fillId="7" borderId="23" xfId="0" applyNumberFormat="1" applyFont="1" applyFill="1" applyBorder="1" applyAlignment="1">
      <alignment horizontal="center" vertical="top"/>
    </xf>
    <xf numFmtId="166" fontId="19" fillId="7" borderId="66" xfId="0" applyNumberFormat="1" applyFont="1" applyFill="1" applyBorder="1" applyAlignment="1">
      <alignment horizontal="center" vertical="top" wrapText="1"/>
    </xf>
    <xf numFmtId="166" fontId="19" fillId="7" borderId="45" xfId="0" applyNumberFormat="1" applyFont="1" applyFill="1" applyBorder="1" applyAlignment="1">
      <alignment horizontal="center" vertical="top"/>
    </xf>
    <xf numFmtId="0" fontId="3" fillId="7" borderId="16" xfId="0" applyFont="1" applyFill="1" applyBorder="1" applyAlignment="1">
      <alignment horizontal="left" vertical="top" wrapText="1"/>
    </xf>
    <xf numFmtId="166" fontId="5" fillId="2" borderId="20" xfId="0" applyNumberFormat="1" applyFont="1" applyFill="1" applyBorder="1" applyAlignment="1">
      <alignment horizontal="center" vertical="top"/>
    </xf>
    <xf numFmtId="166" fontId="5" fillId="10" borderId="20" xfId="0" applyNumberFormat="1" applyFont="1" applyFill="1" applyBorder="1" applyAlignment="1">
      <alignment horizontal="center" vertical="top"/>
    </xf>
    <xf numFmtId="166" fontId="3" fillId="3" borderId="39" xfId="0" applyNumberFormat="1" applyFont="1" applyFill="1" applyBorder="1" applyAlignment="1">
      <alignment horizontal="left" vertical="top" wrapText="1"/>
    </xf>
    <xf numFmtId="49" fontId="5" fillId="3" borderId="1" xfId="0" applyNumberFormat="1" applyFont="1" applyFill="1" applyBorder="1" applyAlignment="1">
      <alignment horizontal="center" vertical="top"/>
    </xf>
    <xf numFmtId="3" fontId="3" fillId="7" borderId="44" xfId="0" applyNumberFormat="1" applyFont="1" applyFill="1" applyBorder="1" applyAlignment="1">
      <alignment horizontal="center" vertical="top" wrapText="1"/>
    </xf>
    <xf numFmtId="0" fontId="3" fillId="0" borderId="7" xfId="0" applyFont="1" applyBorder="1" applyAlignment="1">
      <alignment horizontal="left" vertical="top" wrapText="1"/>
    </xf>
    <xf numFmtId="49" fontId="9" fillId="7" borderId="66" xfId="0" applyNumberFormat="1" applyFont="1" applyFill="1" applyBorder="1" applyAlignment="1">
      <alignment horizontal="center" vertical="center" textRotation="90"/>
    </xf>
    <xf numFmtId="166" fontId="5" fillId="7" borderId="1" xfId="0" applyNumberFormat="1" applyFont="1" applyFill="1" applyBorder="1" applyAlignment="1">
      <alignment horizontal="center" vertical="top"/>
    </xf>
    <xf numFmtId="166" fontId="3" fillId="7" borderId="39" xfId="0" applyNumberFormat="1" applyFont="1" applyFill="1" applyBorder="1" applyAlignment="1">
      <alignment horizontal="center" vertical="top" wrapText="1"/>
    </xf>
    <xf numFmtId="166" fontId="5" fillId="9" borderId="51" xfId="0" applyNumberFormat="1" applyFont="1" applyFill="1" applyBorder="1" applyAlignment="1">
      <alignment horizontal="center" vertical="top"/>
    </xf>
    <xf numFmtId="164" fontId="3" fillId="0" borderId="11" xfId="1" applyFont="1" applyFill="1" applyBorder="1" applyAlignment="1">
      <alignment horizontal="center" vertical="top" wrapText="1"/>
    </xf>
    <xf numFmtId="0" fontId="11" fillId="0" borderId="31" xfId="0" applyFont="1" applyBorder="1" applyAlignment="1"/>
    <xf numFmtId="164" fontId="3" fillId="0" borderId="18" xfId="1" applyFont="1" applyFill="1" applyBorder="1" applyAlignment="1">
      <alignment horizontal="center" vertical="top" wrapText="1"/>
    </xf>
    <xf numFmtId="0" fontId="11" fillId="0" borderId="32" xfId="0" applyFont="1" applyBorder="1" applyAlignment="1"/>
    <xf numFmtId="49" fontId="3" fillId="0" borderId="20"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3" fontId="3" fillId="0"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3" fillId="7" borderId="38" xfId="0" applyFont="1" applyFill="1" applyBorder="1" applyAlignment="1">
      <alignment horizontal="left" vertical="top" wrapText="1"/>
    </xf>
    <xf numFmtId="0" fontId="11" fillId="0" borderId="7" xfId="0" applyFont="1" applyBorder="1" applyAlignment="1"/>
    <xf numFmtId="0" fontId="11" fillId="0" borderId="9" xfId="0" applyFont="1" applyBorder="1" applyAlignment="1"/>
    <xf numFmtId="0" fontId="3" fillId="0" borderId="38"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30" xfId="0" applyFont="1" applyFill="1" applyBorder="1" applyAlignment="1">
      <alignment horizontal="left" vertical="top" wrapText="1"/>
    </xf>
    <xf numFmtId="49" fontId="3" fillId="7" borderId="21" xfId="0" applyNumberFormat="1" applyFont="1" applyFill="1" applyBorder="1" applyAlignment="1">
      <alignment horizontal="center" vertical="top"/>
    </xf>
    <xf numFmtId="0" fontId="11" fillId="0" borderId="89" xfId="0" applyFont="1" applyBorder="1" applyAlignment="1">
      <alignment vertical="top"/>
    </xf>
    <xf numFmtId="49" fontId="5" fillId="2" borderId="74" xfId="0" applyNumberFormat="1" applyFont="1" applyFill="1" applyBorder="1" applyAlignment="1">
      <alignment horizontal="right" vertical="top"/>
    </xf>
    <xf numFmtId="49" fontId="5" fillId="2" borderId="75" xfId="0" applyNumberFormat="1" applyFont="1" applyFill="1" applyBorder="1" applyAlignment="1">
      <alignment horizontal="right" vertical="top"/>
    </xf>
    <xf numFmtId="0" fontId="3" fillId="2" borderId="74" xfId="0" applyFont="1" applyFill="1" applyBorder="1" applyAlignment="1">
      <alignment horizontal="center" vertical="top" wrapText="1"/>
    </xf>
    <xf numFmtId="0" fontId="3" fillId="2" borderId="75" xfId="0" applyFont="1" applyFill="1" applyBorder="1" applyAlignment="1">
      <alignment horizontal="center" vertical="top" wrapText="1"/>
    </xf>
    <xf numFmtId="49" fontId="5" fillId="2" borderId="78" xfId="0" applyNumberFormat="1" applyFont="1" applyFill="1" applyBorder="1" applyAlignment="1">
      <alignment horizontal="left" vertical="top"/>
    </xf>
    <xf numFmtId="49" fontId="5" fillId="2" borderId="74" xfId="0" applyNumberFormat="1" applyFont="1" applyFill="1" applyBorder="1" applyAlignment="1">
      <alignment horizontal="left" vertical="top"/>
    </xf>
    <xf numFmtId="49" fontId="5" fillId="2" borderId="75" xfId="0" applyNumberFormat="1" applyFont="1" applyFill="1" applyBorder="1" applyAlignment="1">
      <alignment horizontal="left" vertical="top"/>
    </xf>
    <xf numFmtId="0" fontId="3" fillId="7" borderId="5" xfId="0" applyFont="1" applyFill="1" applyBorder="1" applyAlignment="1">
      <alignment horizontal="left" vertical="top" wrapText="1"/>
    </xf>
    <xf numFmtId="0" fontId="3" fillId="7" borderId="7" xfId="0" applyFont="1" applyFill="1" applyBorder="1" applyAlignment="1">
      <alignment horizontal="left" vertical="top" wrapText="1"/>
    </xf>
    <xf numFmtId="0" fontId="11" fillId="7" borderId="30" xfId="0" applyFont="1" applyFill="1" applyBorder="1" applyAlignment="1">
      <alignment horizontal="left" vertical="top" wrapText="1"/>
    </xf>
    <xf numFmtId="3" fontId="3" fillId="7" borderId="26"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0" fontId="3" fillId="7" borderId="118" xfId="0" applyFont="1" applyFill="1" applyBorder="1" applyAlignment="1">
      <alignment horizontal="left" vertical="top" wrapText="1"/>
    </xf>
    <xf numFmtId="0" fontId="11" fillId="0" borderId="30" xfId="0" applyFont="1" applyBorder="1" applyAlignment="1">
      <alignment horizontal="left" vertical="top" wrapText="1"/>
    </xf>
    <xf numFmtId="49" fontId="5" fillId="2" borderId="4" xfId="0" applyNumberFormat="1" applyFont="1" applyFill="1" applyBorder="1" applyAlignment="1">
      <alignment horizontal="left" vertical="top"/>
    </xf>
    <xf numFmtId="49" fontId="5" fillId="2" borderId="26" xfId="0" applyNumberFormat="1" applyFont="1" applyFill="1" applyBorder="1" applyAlignment="1">
      <alignment horizontal="left" vertical="top"/>
    </xf>
    <xf numFmtId="49" fontId="5" fillId="2" borderId="80" xfId="0" applyNumberFormat="1" applyFont="1" applyFill="1" applyBorder="1" applyAlignment="1">
      <alignment horizontal="left" vertical="top"/>
    </xf>
    <xf numFmtId="0" fontId="5" fillId="3" borderId="27" xfId="0" applyFont="1" applyFill="1" applyBorder="1" applyAlignment="1">
      <alignment vertical="top" wrapText="1"/>
    </xf>
    <xf numFmtId="0" fontId="11" fillId="0" borderId="18" xfId="0" applyFont="1" applyBorder="1" applyAlignment="1">
      <alignment vertical="top" wrapText="1"/>
    </xf>
    <xf numFmtId="0" fontId="11" fillId="0" borderId="28" xfId="0" applyFont="1" applyBorder="1" applyAlignment="1">
      <alignment vertical="top" wrapText="1"/>
    </xf>
    <xf numFmtId="0" fontId="9" fillId="7" borderId="5" xfId="0" applyFont="1" applyFill="1" applyBorder="1" applyAlignment="1">
      <alignment horizontal="center" vertical="center" textRotation="90" wrapText="1"/>
    </xf>
    <xf numFmtId="0" fontId="17" fillId="7" borderId="7" xfId="0" applyFont="1" applyFill="1" applyBorder="1" applyAlignment="1">
      <alignment horizontal="center" vertical="center" textRotation="90" wrapText="1"/>
    </xf>
    <xf numFmtId="0" fontId="17" fillId="7" borderId="68" xfId="0" applyFont="1" applyFill="1" applyBorder="1" applyAlignment="1">
      <alignment horizontal="center" vertical="center" textRotation="90" wrapText="1"/>
    </xf>
    <xf numFmtId="3" fontId="3" fillId="3" borderId="11" xfId="0" applyNumberFormat="1" applyFont="1" applyFill="1" applyBorder="1" applyAlignment="1">
      <alignment horizontal="center" vertical="top" wrapText="1"/>
    </xf>
    <xf numFmtId="0" fontId="11" fillId="0" borderId="11" xfId="0" applyFont="1" applyBorder="1" applyAlignment="1"/>
    <xf numFmtId="3" fontId="3" fillId="7" borderId="20" xfId="0" applyNumberFormat="1" applyFont="1" applyFill="1" applyBorder="1" applyAlignment="1">
      <alignment horizontal="center" vertical="top" wrapText="1"/>
    </xf>
    <xf numFmtId="3" fontId="3" fillId="7" borderId="21" xfId="0" applyNumberFormat="1" applyFont="1" applyFill="1" applyBorder="1" applyAlignment="1">
      <alignment horizontal="center" vertical="center" wrapText="1"/>
    </xf>
    <xf numFmtId="0" fontId="11" fillId="0" borderId="18" xfId="0" applyFont="1" applyBorder="1" applyAlignment="1">
      <alignment vertical="center"/>
    </xf>
    <xf numFmtId="0" fontId="11" fillId="0" borderId="32" xfId="0" applyFont="1" applyBorder="1" applyAlignment="1">
      <alignment vertical="center"/>
    </xf>
    <xf numFmtId="0" fontId="3" fillId="3" borderId="71" xfId="0" applyFont="1" applyFill="1" applyBorder="1" applyAlignment="1">
      <alignment horizontal="left" vertical="top" wrapText="1"/>
    </xf>
    <xf numFmtId="0" fontId="3" fillId="3" borderId="66" xfId="0" applyFont="1" applyFill="1" applyBorder="1" applyAlignment="1">
      <alignment horizontal="left" vertical="top" wrapText="1"/>
    </xf>
    <xf numFmtId="0" fontId="3" fillId="3" borderId="44" xfId="0" applyFont="1" applyFill="1" applyBorder="1" applyAlignment="1">
      <alignment horizontal="left" vertical="top" wrapText="1"/>
    </xf>
    <xf numFmtId="0" fontId="3" fillId="0" borderId="71"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5" fillId="4" borderId="76" xfId="0" applyFont="1" applyFill="1" applyBorder="1" applyAlignment="1">
      <alignment horizontal="right" vertical="top" wrapText="1"/>
    </xf>
    <xf numFmtId="0" fontId="5" fillId="4" borderId="33" xfId="0" applyFont="1" applyFill="1" applyBorder="1" applyAlignment="1">
      <alignment horizontal="right" vertical="top" wrapText="1"/>
    </xf>
    <xf numFmtId="0" fontId="5" fillId="4" borderId="34" xfId="0" applyFont="1" applyFill="1" applyBorder="1" applyAlignment="1">
      <alignment horizontal="right" vertical="top" wrapText="1"/>
    </xf>
    <xf numFmtId="0" fontId="5" fillId="8" borderId="71" xfId="0" applyFont="1" applyFill="1" applyBorder="1" applyAlignment="1">
      <alignment horizontal="left" vertical="top" wrapText="1"/>
    </xf>
    <xf numFmtId="0" fontId="5" fillId="8" borderId="66" xfId="0" applyFont="1" applyFill="1" applyBorder="1" applyAlignment="1">
      <alignment horizontal="left" vertical="top" wrapText="1"/>
    </xf>
    <xf numFmtId="0" fontId="5" fillId="8" borderId="44" xfId="0" applyFont="1" applyFill="1" applyBorder="1" applyAlignment="1">
      <alignment horizontal="left" vertical="top" wrapText="1"/>
    </xf>
    <xf numFmtId="0" fontId="3" fillId="8" borderId="71" xfId="0" applyFont="1" applyFill="1" applyBorder="1" applyAlignment="1">
      <alignment horizontal="left" vertical="top" wrapText="1"/>
    </xf>
    <xf numFmtId="0" fontId="11" fillId="8" borderId="66" xfId="0" applyFont="1" applyFill="1" applyBorder="1" applyAlignment="1">
      <alignment horizontal="left" vertical="top" wrapText="1"/>
    </xf>
    <xf numFmtId="0" fontId="11" fillId="8" borderId="44" xfId="0" applyFont="1" applyFill="1" applyBorder="1" applyAlignment="1">
      <alignment horizontal="left" vertical="top" wrapText="1"/>
    </xf>
    <xf numFmtId="0" fontId="5" fillId="5" borderId="71" xfId="0" applyFont="1" applyFill="1" applyBorder="1" applyAlignment="1">
      <alignment horizontal="right" vertical="top" wrapText="1"/>
    </xf>
    <xf numFmtId="0" fontId="5" fillId="5" borderId="66" xfId="0" applyFont="1" applyFill="1" applyBorder="1" applyAlignment="1">
      <alignment horizontal="right" vertical="top" wrapText="1"/>
    </xf>
    <xf numFmtId="0" fontId="5" fillId="5" borderId="44" xfId="0" applyFont="1" applyFill="1" applyBorder="1" applyAlignment="1">
      <alignment horizontal="right" vertical="top" wrapText="1"/>
    </xf>
    <xf numFmtId="0" fontId="3" fillId="3" borderId="68" xfId="0" applyFont="1" applyFill="1" applyBorder="1" applyAlignment="1">
      <alignment horizontal="left" vertical="top" wrapText="1"/>
    </xf>
    <xf numFmtId="0" fontId="3" fillId="3" borderId="79" xfId="0" applyFont="1" applyFill="1" applyBorder="1" applyAlignment="1">
      <alignment horizontal="left" vertical="top" wrapText="1"/>
    </xf>
    <xf numFmtId="0" fontId="3" fillId="3" borderId="55" xfId="0" applyFont="1" applyFill="1" applyBorder="1" applyAlignment="1">
      <alignment horizontal="left" vertical="top" wrapText="1"/>
    </xf>
    <xf numFmtId="0" fontId="3" fillId="7" borderId="68" xfId="0" applyFont="1" applyFill="1" applyBorder="1" applyAlignment="1">
      <alignment horizontal="left" vertical="top" wrapText="1"/>
    </xf>
    <xf numFmtId="0" fontId="3" fillId="7" borderId="79" xfId="0" applyFont="1" applyFill="1" applyBorder="1" applyAlignment="1">
      <alignment horizontal="left" vertical="top" wrapText="1"/>
    </xf>
    <xf numFmtId="0" fontId="3" fillId="7" borderId="55" xfId="0" applyFont="1" applyFill="1" applyBorder="1" applyAlignment="1">
      <alignment horizontal="left" vertical="top" wrapText="1"/>
    </xf>
    <xf numFmtId="0" fontId="3" fillId="0" borderId="53" xfId="0" applyNumberFormat="1" applyFont="1" applyBorder="1" applyAlignment="1">
      <alignment vertical="top" wrapText="1"/>
    </xf>
    <xf numFmtId="49" fontId="5" fillId="0" borderId="33" xfId="0" applyNumberFormat="1" applyFont="1" applyFill="1" applyBorder="1" applyAlignment="1">
      <alignment horizontal="center" vertical="top" wrapText="1"/>
    </xf>
    <xf numFmtId="0" fontId="5" fillId="0" borderId="57"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5" borderId="72" xfId="0" applyFont="1" applyFill="1" applyBorder="1" applyAlignment="1">
      <alignment horizontal="right" vertical="top" wrapText="1"/>
    </xf>
    <xf numFmtId="0" fontId="5" fillId="5" borderId="77" xfId="0" applyFont="1" applyFill="1" applyBorder="1" applyAlignment="1">
      <alignment horizontal="right" vertical="top" wrapText="1"/>
    </xf>
    <xf numFmtId="0" fontId="5" fillId="5" borderId="73" xfId="0" applyFont="1" applyFill="1" applyBorder="1" applyAlignment="1">
      <alignment horizontal="right" vertical="top" wrapText="1"/>
    </xf>
    <xf numFmtId="0" fontId="5" fillId="8" borderId="71" xfId="0" applyFont="1" applyFill="1" applyBorder="1" applyAlignment="1">
      <alignment horizontal="right" vertical="top" wrapText="1"/>
    </xf>
    <xf numFmtId="0" fontId="11" fillId="8" borderId="66" xfId="0" applyFont="1" applyFill="1" applyBorder="1" applyAlignment="1">
      <alignment horizontal="right" vertical="top" wrapText="1"/>
    </xf>
    <xf numFmtId="0" fontId="11" fillId="8" borderId="44" xfId="0" applyFont="1" applyFill="1" applyBorder="1" applyAlignment="1">
      <alignment horizontal="right" vertical="top"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49" fontId="5" fillId="2" borderId="33" xfId="0" applyNumberFormat="1" applyFont="1" applyFill="1" applyBorder="1" applyAlignment="1">
      <alignment horizontal="right" vertical="top"/>
    </xf>
    <xf numFmtId="0" fontId="3" fillId="2" borderId="57" xfId="0" applyFont="1" applyFill="1" applyBorder="1" applyAlignment="1">
      <alignment horizontal="center" vertical="top" wrapText="1"/>
    </xf>
    <xf numFmtId="49" fontId="5" fillId="9" borderId="78" xfId="0" applyNumberFormat="1" applyFont="1" applyFill="1" applyBorder="1" applyAlignment="1">
      <alignment horizontal="right" vertical="top"/>
    </xf>
    <xf numFmtId="49" fontId="5" fillId="9" borderId="74" xfId="0" applyNumberFormat="1" applyFont="1" applyFill="1" applyBorder="1" applyAlignment="1">
      <alignment horizontal="right" vertical="top"/>
    </xf>
    <xf numFmtId="49" fontId="5" fillId="9" borderId="75" xfId="0" applyNumberFormat="1" applyFont="1" applyFill="1" applyBorder="1" applyAlignment="1">
      <alignment horizontal="right" vertical="top"/>
    </xf>
    <xf numFmtId="0" fontId="3" fillId="9" borderId="57" xfId="0" applyFont="1" applyFill="1" applyBorder="1" applyAlignment="1">
      <alignment horizontal="center" vertical="top"/>
    </xf>
    <xf numFmtId="0" fontId="3" fillId="9" borderId="74" xfId="0" applyFont="1" applyFill="1" applyBorder="1" applyAlignment="1">
      <alignment horizontal="center" vertical="top"/>
    </xf>
    <xf numFmtId="0" fontId="3" fillId="9" borderId="75" xfId="0" applyFont="1" applyFill="1" applyBorder="1" applyAlignment="1">
      <alignment horizontal="center" vertical="top"/>
    </xf>
    <xf numFmtId="49" fontId="5" fillId="5" borderId="78" xfId="0" applyNumberFormat="1" applyFont="1" applyFill="1" applyBorder="1" applyAlignment="1">
      <alignment horizontal="right" vertical="top"/>
    </xf>
    <xf numFmtId="49" fontId="5" fillId="5" borderId="74" xfId="0" applyNumberFormat="1" applyFont="1" applyFill="1" applyBorder="1" applyAlignment="1">
      <alignment horizontal="right" vertical="top"/>
    </xf>
    <xf numFmtId="49" fontId="5" fillId="5" borderId="75" xfId="0" applyNumberFormat="1" applyFont="1" applyFill="1" applyBorder="1" applyAlignment="1">
      <alignment horizontal="right" vertical="top"/>
    </xf>
    <xf numFmtId="0" fontId="3" fillId="5" borderId="57" xfId="0" applyFont="1" applyFill="1" applyBorder="1" applyAlignment="1">
      <alignment horizontal="center" vertical="top"/>
    </xf>
    <xf numFmtId="0" fontId="3" fillId="5" borderId="74" xfId="0" applyFont="1" applyFill="1" applyBorder="1" applyAlignment="1">
      <alignment horizontal="center" vertical="top"/>
    </xf>
    <xf numFmtId="0" fontId="3" fillId="5" borderId="75" xfId="0" applyFont="1" applyFill="1" applyBorder="1" applyAlignment="1">
      <alignment horizontal="center" vertical="top"/>
    </xf>
    <xf numFmtId="0" fontId="3" fillId="7" borderId="27" xfId="0" applyFont="1" applyFill="1" applyBorder="1" applyAlignment="1">
      <alignment horizontal="left" vertical="top" wrapText="1"/>
    </xf>
    <xf numFmtId="0" fontId="3" fillId="7" borderId="18" xfId="0" applyFont="1" applyFill="1" applyBorder="1" applyAlignment="1">
      <alignment horizontal="left" vertical="top" wrapText="1"/>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5" fillId="0" borderId="15"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0" borderId="3" xfId="0" applyNumberFormat="1" applyFont="1" applyBorder="1" applyAlignment="1">
      <alignment horizontal="center" vertical="top"/>
    </xf>
    <xf numFmtId="0" fontId="3" fillId="7" borderId="7" xfId="0" applyFont="1" applyFill="1" applyBorder="1" applyAlignment="1">
      <alignment vertical="top" wrapText="1"/>
    </xf>
    <xf numFmtId="0" fontId="11" fillId="0" borderId="9" xfId="0" applyFont="1" applyBorder="1" applyAlignment="1">
      <alignment vertical="top" wrapText="1"/>
    </xf>
    <xf numFmtId="0" fontId="3" fillId="0" borderId="35" xfId="0" applyFont="1" applyBorder="1" applyAlignment="1">
      <alignment vertical="top" wrapText="1"/>
    </xf>
    <xf numFmtId="0" fontId="11" fillId="0" borderId="0" xfId="0" applyFont="1" applyAlignment="1">
      <alignment vertical="top" wrapText="1"/>
    </xf>
    <xf numFmtId="0" fontId="11" fillId="0" borderId="35" xfId="0" applyFont="1" applyBorder="1" applyAlignment="1">
      <alignment vertical="top" wrapText="1"/>
    </xf>
    <xf numFmtId="49" fontId="5" fillId="9" borderId="7"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7" borderId="50" xfId="0" applyNumberFormat="1" applyFont="1" applyFill="1" applyBorder="1" applyAlignment="1">
      <alignment horizontal="center" vertical="top"/>
    </xf>
    <xf numFmtId="49" fontId="5" fillId="7" borderId="11" xfId="0" applyNumberFormat="1" applyFont="1" applyFill="1" applyBorder="1" applyAlignment="1">
      <alignment horizontal="center" vertical="top"/>
    </xf>
    <xf numFmtId="0" fontId="3" fillId="3" borderId="50" xfId="0" applyFont="1" applyFill="1" applyBorder="1" applyAlignment="1">
      <alignment vertical="top" wrapText="1"/>
    </xf>
    <xf numFmtId="0" fontId="3" fillId="7" borderId="35" xfId="0" applyFont="1" applyFill="1" applyBorder="1" applyAlignment="1">
      <alignment horizontal="center" vertical="center" textRotation="90" wrapText="1"/>
    </xf>
    <xf numFmtId="0" fontId="3" fillId="3" borderId="21" xfId="0" applyFont="1" applyFill="1" applyBorder="1" applyAlignment="1">
      <alignment vertical="top" wrapText="1"/>
    </xf>
    <xf numFmtId="0" fontId="3" fillId="3" borderId="18" xfId="0" applyFont="1" applyFill="1" applyBorder="1" applyAlignment="1">
      <alignment vertical="top" wrapText="1"/>
    </xf>
    <xf numFmtId="0" fontId="11" fillId="0" borderId="76" xfId="0" applyFont="1" applyBorder="1" applyAlignment="1"/>
    <xf numFmtId="49" fontId="5" fillId="7" borderId="18"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0" fontId="3" fillId="7" borderId="48" xfId="0" applyFont="1" applyFill="1" applyBorder="1" applyAlignment="1">
      <alignment vertical="top" wrapText="1"/>
    </xf>
    <xf numFmtId="0" fontId="11" fillId="7" borderId="36" xfId="0" applyFont="1" applyFill="1" applyBorder="1" applyAlignment="1">
      <alignment vertical="top" wrapText="1"/>
    </xf>
    <xf numFmtId="165" fontId="3" fillId="7" borderId="38" xfId="0" applyNumberFormat="1"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89" xfId="0" applyFont="1" applyFill="1" applyBorder="1" applyAlignment="1">
      <alignment horizontal="left" vertical="top" wrapText="1"/>
    </xf>
    <xf numFmtId="0" fontId="3" fillId="3" borderId="28" xfId="0" applyFont="1" applyFill="1" applyBorder="1" applyAlignment="1">
      <alignment horizontal="left" vertical="top" wrapText="1"/>
    </xf>
    <xf numFmtId="0" fontId="11" fillId="7" borderId="9" xfId="0" applyFont="1" applyFill="1" applyBorder="1" applyAlignment="1">
      <alignment vertical="top" wrapText="1"/>
    </xf>
    <xf numFmtId="49" fontId="5" fillId="9" borderId="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7" borderId="26" xfId="0" applyNumberFormat="1" applyFont="1" applyFill="1" applyBorder="1" applyAlignment="1">
      <alignment horizontal="center" vertical="top"/>
    </xf>
    <xf numFmtId="0" fontId="3" fillId="7" borderId="27" xfId="0" applyFont="1" applyFill="1" applyBorder="1" applyAlignment="1">
      <alignment vertical="top" wrapText="1"/>
    </xf>
    <xf numFmtId="0" fontId="11" fillId="0" borderId="32" xfId="0" applyFont="1" applyBorder="1" applyAlignment="1">
      <alignment vertical="top" wrapText="1"/>
    </xf>
    <xf numFmtId="0" fontId="2" fillId="7" borderId="5" xfId="0" applyFont="1" applyFill="1" applyBorder="1" applyAlignment="1">
      <alignment horizontal="center" vertical="center" textRotation="90" wrapText="1"/>
    </xf>
    <xf numFmtId="0" fontId="2" fillId="7" borderId="7" xfId="0" applyFont="1" applyFill="1" applyBorder="1" applyAlignment="1">
      <alignment horizontal="center" vertical="center" textRotation="90" wrapText="1"/>
    </xf>
    <xf numFmtId="49" fontId="5" fillId="9"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3" fillId="7" borderId="21" xfId="0" applyFont="1" applyFill="1" applyBorder="1" applyAlignment="1">
      <alignment vertical="top" wrapText="1"/>
    </xf>
    <xf numFmtId="49" fontId="5" fillId="7" borderId="31" xfId="0" applyNumberFormat="1" applyFont="1" applyFill="1" applyBorder="1" applyAlignment="1">
      <alignment horizontal="center" vertical="top"/>
    </xf>
    <xf numFmtId="0" fontId="3" fillId="7" borderId="43" xfId="0" applyFont="1" applyFill="1" applyBorder="1" applyAlignment="1">
      <alignment vertical="top" wrapText="1"/>
    </xf>
    <xf numFmtId="0" fontId="3" fillId="7" borderId="50" xfId="0" applyFont="1" applyFill="1" applyBorder="1" applyAlignment="1">
      <alignment vertical="top" wrapText="1"/>
    </xf>
    <xf numFmtId="0" fontId="3" fillId="7" borderId="58" xfId="0" applyFont="1" applyFill="1" applyBorder="1" applyAlignment="1">
      <alignment vertical="top" wrapText="1"/>
    </xf>
    <xf numFmtId="0" fontId="7" fillId="0" borderId="46"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76" xfId="0" applyFont="1" applyFill="1" applyBorder="1" applyAlignment="1">
      <alignment horizontal="center" vertical="top" wrapText="1"/>
    </xf>
    <xf numFmtId="49" fontId="5" fillId="7" borderId="43" xfId="0" applyNumberFormat="1" applyFont="1" applyFill="1" applyBorder="1" applyAlignment="1">
      <alignment horizontal="center" vertical="top"/>
    </xf>
    <xf numFmtId="49" fontId="5" fillId="7" borderId="32" xfId="0" applyNumberFormat="1" applyFont="1" applyFill="1" applyBorder="1" applyAlignment="1">
      <alignment horizontal="center" vertical="top"/>
    </xf>
    <xf numFmtId="0" fontId="3" fillId="7" borderId="18" xfId="0" applyFont="1" applyFill="1" applyBorder="1" applyAlignment="1">
      <alignment vertical="top" wrapText="1"/>
    </xf>
    <xf numFmtId="0" fontId="3" fillId="0" borderId="7" xfId="0" applyFont="1" applyFill="1" applyBorder="1" applyAlignment="1">
      <alignment vertical="top" wrapText="1"/>
    </xf>
    <xf numFmtId="0" fontId="3" fillId="3" borderId="7" xfId="0" applyFont="1" applyFill="1" applyBorder="1" applyAlignment="1">
      <alignment horizontal="center" vertical="top" wrapText="1"/>
    </xf>
    <xf numFmtId="49" fontId="5" fillId="7" borderId="0" xfId="0" applyNumberFormat="1" applyFont="1" applyFill="1" applyBorder="1" applyAlignment="1">
      <alignment horizontal="center" vertical="top"/>
    </xf>
    <xf numFmtId="0" fontId="11" fillId="0" borderId="33" xfId="0" applyFont="1" applyBorder="1" applyAlignment="1"/>
    <xf numFmtId="3" fontId="3" fillId="7" borderId="27" xfId="0" applyNumberFormat="1" applyFont="1" applyFill="1" applyBorder="1" applyAlignment="1">
      <alignment horizontal="center" vertical="top"/>
    </xf>
    <xf numFmtId="0" fontId="3" fillId="7" borderId="7" xfId="0" applyFont="1" applyFill="1" applyBorder="1" applyAlignment="1">
      <alignment horizontal="center" vertical="center" textRotation="90" wrapText="1"/>
    </xf>
    <xf numFmtId="0" fontId="11" fillId="0" borderId="7" xfId="0" applyFont="1" applyBorder="1" applyAlignment="1">
      <alignment horizontal="center" vertical="center" textRotation="90" wrapText="1"/>
    </xf>
    <xf numFmtId="0" fontId="22" fillId="3" borderId="18" xfId="0" applyFont="1" applyFill="1" applyBorder="1" applyAlignment="1">
      <alignment vertical="top" wrapText="1"/>
    </xf>
    <xf numFmtId="0" fontId="3" fillId="3" borderId="27" xfId="0" applyFont="1" applyFill="1" applyBorder="1" applyAlignment="1">
      <alignment vertical="top" wrapText="1"/>
    </xf>
    <xf numFmtId="0" fontId="5" fillId="7" borderId="5" xfId="0" applyFont="1" applyFill="1" applyBorder="1" applyAlignment="1">
      <alignment horizontal="center" vertical="top" wrapText="1"/>
    </xf>
    <xf numFmtId="0" fontId="5" fillId="7" borderId="7" xfId="0" applyFont="1" applyFill="1" applyBorder="1" applyAlignment="1">
      <alignment horizontal="center" vertical="top" wrapText="1"/>
    </xf>
    <xf numFmtId="49" fontId="5" fillId="7" borderId="27" xfId="0" applyNumberFormat="1" applyFont="1" applyFill="1" applyBorder="1" applyAlignment="1">
      <alignment horizontal="center" vertical="top"/>
    </xf>
    <xf numFmtId="0" fontId="3" fillId="7" borderId="5" xfId="0" applyFont="1" applyFill="1" applyBorder="1" applyAlignment="1">
      <alignment vertical="top" wrapText="1"/>
    </xf>
    <xf numFmtId="0" fontId="11" fillId="0" borderId="7" xfId="0" applyFont="1" applyBorder="1" applyAlignment="1">
      <alignment vertical="top" wrapText="1"/>
    </xf>
    <xf numFmtId="0" fontId="3" fillId="7" borderId="21" xfId="0" applyFont="1" applyFill="1" applyBorder="1" applyAlignment="1">
      <alignment horizontal="left" vertical="top" wrapText="1"/>
    </xf>
    <xf numFmtId="0" fontId="3" fillId="7" borderId="38" xfId="0" applyFont="1" applyFill="1" applyBorder="1" applyAlignment="1">
      <alignment vertical="top" wrapText="1"/>
    </xf>
    <xf numFmtId="0" fontId="11" fillId="7" borderId="87" xfId="0" applyFont="1" applyFill="1" applyBorder="1" applyAlignment="1">
      <alignment vertical="top"/>
    </xf>
    <xf numFmtId="49" fontId="3" fillId="7" borderId="20" xfId="0" applyNumberFormat="1" applyFont="1" applyFill="1" applyBorder="1" applyAlignment="1">
      <alignment horizontal="center" vertical="top"/>
    </xf>
    <xf numFmtId="0" fontId="11" fillId="0" borderId="88" xfId="0" applyFont="1" applyBorder="1" applyAlignment="1">
      <alignment vertical="top"/>
    </xf>
    <xf numFmtId="0" fontId="11" fillId="0" borderId="32" xfId="0" applyFont="1" applyBorder="1" applyAlignment="1">
      <alignment vertical="top"/>
    </xf>
    <xf numFmtId="0" fontId="5" fillId="0" borderId="7" xfId="0" applyFont="1" applyFill="1" applyBorder="1" applyAlignment="1">
      <alignment horizontal="center" vertical="top" wrapText="1"/>
    </xf>
    <xf numFmtId="0" fontId="11" fillId="0" borderId="9" xfId="0" applyFont="1" applyBorder="1" applyAlignment="1">
      <alignment vertical="top"/>
    </xf>
    <xf numFmtId="0" fontId="11" fillId="0" borderId="33" xfId="0" applyFont="1" applyBorder="1" applyAlignment="1">
      <alignment vertical="top"/>
    </xf>
    <xf numFmtId="0" fontId="3" fillId="3" borderId="7" xfId="0" applyFont="1" applyFill="1" applyBorder="1" applyAlignment="1">
      <alignment horizontal="left" vertical="top" wrapText="1"/>
    </xf>
    <xf numFmtId="0" fontId="11" fillId="0" borderId="31" xfId="0" applyFont="1" applyBorder="1" applyAlignment="1">
      <alignment vertical="top"/>
    </xf>
    <xf numFmtId="49" fontId="5" fillId="9"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7" borderId="29" xfId="0" applyNumberFormat="1" applyFont="1" applyFill="1" applyBorder="1" applyAlignment="1">
      <alignment horizontal="center" vertical="top"/>
    </xf>
    <xf numFmtId="0" fontId="3" fillId="3" borderId="28" xfId="0" applyFont="1" applyFill="1" applyBorder="1" applyAlignment="1">
      <alignment vertical="top" wrapText="1"/>
    </xf>
    <xf numFmtId="0" fontId="5" fillId="0" borderId="51" xfId="0" applyFont="1" applyFill="1" applyBorder="1" applyAlignment="1">
      <alignment horizontal="center" vertical="top" wrapText="1"/>
    </xf>
    <xf numFmtId="0" fontId="5" fillId="0" borderId="68" xfId="0" applyFont="1" applyFill="1" applyBorder="1" applyAlignment="1">
      <alignment horizontal="center" vertical="top" wrapText="1"/>
    </xf>
    <xf numFmtId="49" fontId="5" fillId="7" borderId="28" xfId="0" applyNumberFormat="1" applyFont="1" applyFill="1" applyBorder="1" applyAlignment="1">
      <alignment horizontal="center" vertical="top"/>
    </xf>
    <xf numFmtId="0" fontId="3" fillId="7" borderId="30"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35" xfId="0" applyFont="1" applyFill="1" applyBorder="1" applyAlignment="1">
      <alignment horizontal="center" vertical="center" textRotation="90" wrapText="1"/>
    </xf>
    <xf numFmtId="49" fontId="5" fillId="0" borderId="18" xfId="0" applyNumberFormat="1" applyFont="1" applyBorder="1" applyAlignment="1">
      <alignment horizontal="center" vertical="top"/>
    </xf>
    <xf numFmtId="0" fontId="11" fillId="0" borderId="35" xfId="0" applyFont="1" applyBorder="1" applyAlignment="1">
      <alignment vertical="top"/>
    </xf>
    <xf numFmtId="0" fontId="3" fillId="7" borderId="48" xfId="0" applyFont="1" applyFill="1" applyBorder="1" applyAlignment="1">
      <alignment horizontal="left" vertical="top" wrapText="1"/>
    </xf>
    <xf numFmtId="0" fontId="3" fillId="7" borderId="50" xfId="0" applyFont="1" applyFill="1" applyBorder="1" applyAlignment="1">
      <alignment horizontal="left" vertical="top" wrapText="1"/>
    </xf>
    <xf numFmtId="0" fontId="11" fillId="7" borderId="36" xfId="0" applyFont="1" applyFill="1" applyBorder="1" applyAlignment="1">
      <alignment horizontal="left" vertical="top" wrapText="1"/>
    </xf>
    <xf numFmtId="0" fontId="3" fillId="3" borderId="38" xfId="0" applyFont="1" applyFill="1" applyBorder="1" applyAlignment="1">
      <alignment horizontal="left" vertical="top" wrapText="1"/>
    </xf>
    <xf numFmtId="0" fontId="11" fillId="3" borderId="30" xfId="0" applyFont="1" applyFill="1" applyBorder="1" applyAlignment="1">
      <alignment horizontal="left" vertical="top" wrapText="1"/>
    </xf>
    <xf numFmtId="165" fontId="20" fillId="7" borderId="35" xfId="0" applyNumberFormat="1" applyFont="1" applyFill="1" applyBorder="1" applyAlignment="1">
      <alignment horizontal="center" vertical="center" textRotation="90" wrapText="1"/>
    </xf>
    <xf numFmtId="0" fontId="24" fillId="7" borderId="68" xfId="0" applyFont="1" applyFill="1" applyBorder="1" applyAlignment="1">
      <alignment horizontal="center" vertical="center" wrapText="1"/>
    </xf>
    <xf numFmtId="0" fontId="3" fillId="0" borderId="48" xfId="0" applyFont="1" applyBorder="1" applyAlignment="1">
      <alignment horizontal="left" vertical="top" wrapText="1"/>
    </xf>
    <xf numFmtId="0" fontId="11" fillId="0" borderId="112" xfId="0" applyFont="1" applyBorder="1" applyAlignment="1">
      <alignment horizontal="left" vertical="top" wrapText="1"/>
    </xf>
    <xf numFmtId="3" fontId="3" fillId="3" borderId="11" xfId="0" applyNumberFormat="1" applyFont="1" applyFill="1" applyBorder="1" applyAlignment="1">
      <alignment horizontal="center" vertical="top"/>
    </xf>
    <xf numFmtId="3" fontId="3" fillId="3" borderId="11" xfId="0" applyNumberFormat="1" applyFont="1" applyFill="1" applyBorder="1" applyAlignment="1">
      <alignment horizontal="center" vertical="center"/>
    </xf>
    <xf numFmtId="3" fontId="3" fillId="3" borderId="18" xfId="0" applyNumberFormat="1" applyFont="1" applyFill="1" applyBorder="1" applyAlignment="1">
      <alignment horizontal="center" vertical="center"/>
    </xf>
    <xf numFmtId="0" fontId="3" fillId="0" borderId="127" xfId="0" applyFont="1" applyBorder="1" applyAlignment="1">
      <alignment horizontal="left" vertical="top" wrapText="1"/>
    </xf>
    <xf numFmtId="0" fontId="11" fillId="0" borderId="50" xfId="0" applyFont="1" applyBorder="1" applyAlignment="1">
      <alignment horizontal="left" vertical="top" wrapText="1"/>
    </xf>
    <xf numFmtId="0" fontId="11" fillId="0" borderId="58" xfId="0" applyFont="1" applyBorder="1" applyAlignment="1"/>
    <xf numFmtId="165" fontId="3" fillId="7" borderId="35" xfId="0" applyNumberFormat="1" applyFont="1" applyFill="1" applyBorder="1" applyAlignment="1">
      <alignment horizontal="left" vertical="center" textRotation="90" wrapText="1"/>
    </xf>
    <xf numFmtId="0" fontId="5" fillId="0" borderId="35" xfId="0" applyFont="1" applyFill="1" applyBorder="1" applyAlignment="1">
      <alignment horizontal="center" vertical="top" wrapText="1"/>
    </xf>
    <xf numFmtId="0" fontId="11" fillId="7" borderId="32" xfId="0" applyFont="1" applyFill="1" applyBorder="1" applyAlignment="1"/>
    <xf numFmtId="0" fontId="3" fillId="3" borderId="48" xfId="0" applyFont="1" applyFill="1" applyBorder="1" applyAlignment="1">
      <alignment horizontal="left" vertical="top" wrapText="1"/>
    </xf>
    <xf numFmtId="0" fontId="3" fillId="3" borderId="50" xfId="0" applyFont="1" applyFill="1" applyBorder="1" applyAlignment="1">
      <alignment horizontal="left" vertical="top" wrapText="1"/>
    </xf>
    <xf numFmtId="49" fontId="5" fillId="9" borderId="16" xfId="0" applyNumberFormat="1" applyFont="1" applyFill="1" applyBorder="1" applyAlignment="1">
      <alignment horizontal="center" vertical="top"/>
    </xf>
    <xf numFmtId="49" fontId="5" fillId="9" borderId="38"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49" fontId="5" fillId="2" borderId="20" xfId="0" applyNumberFormat="1" applyFont="1" applyFill="1" applyBorder="1" applyAlignment="1">
      <alignment horizontal="center" vertical="top"/>
    </xf>
    <xf numFmtId="49" fontId="5" fillId="7" borderId="1" xfId="0" applyNumberFormat="1" applyFont="1" applyFill="1" applyBorder="1" applyAlignment="1">
      <alignment horizontal="center" vertical="top"/>
    </xf>
    <xf numFmtId="49" fontId="5" fillId="7" borderId="20" xfId="0" applyNumberFormat="1" applyFont="1" applyFill="1" applyBorder="1" applyAlignment="1">
      <alignment horizontal="center" vertical="top"/>
    </xf>
    <xf numFmtId="0" fontId="3" fillId="7" borderId="36" xfId="0" applyFont="1" applyFill="1" applyBorder="1" applyAlignment="1">
      <alignment horizontal="left" vertical="top" wrapText="1"/>
    </xf>
    <xf numFmtId="0" fontId="5" fillId="3" borderId="71" xfId="0" applyFont="1" applyFill="1" applyBorder="1" applyAlignment="1">
      <alignment horizontal="center" vertical="top" wrapText="1"/>
    </xf>
    <xf numFmtId="0" fontId="3" fillId="7" borderId="16" xfId="0" applyFont="1" applyFill="1" applyBorder="1" applyAlignment="1">
      <alignment horizontal="left" vertical="top" wrapText="1"/>
    </xf>
    <xf numFmtId="0" fontId="11" fillId="7" borderId="16" xfId="0" applyFont="1" applyFill="1" applyBorder="1" applyAlignment="1">
      <alignment vertical="top"/>
    </xf>
    <xf numFmtId="0" fontId="3" fillId="7" borderId="6" xfId="0" applyFont="1" applyFill="1" applyBorder="1" applyAlignment="1">
      <alignment horizontal="center" vertical="top" wrapText="1"/>
    </xf>
    <xf numFmtId="0" fontId="11" fillId="0" borderId="24" xfId="0" applyFont="1" applyBorder="1" applyAlignment="1">
      <alignment horizontal="center" vertical="top" wrapText="1"/>
    </xf>
    <xf numFmtId="0" fontId="11" fillId="0" borderId="36" xfId="0" applyFont="1" applyBorder="1" applyAlignment="1">
      <alignment horizontal="left" vertical="top" wrapText="1"/>
    </xf>
    <xf numFmtId="0" fontId="5" fillId="3" borderId="35" xfId="0" applyFont="1" applyFill="1" applyBorder="1" applyAlignment="1">
      <alignment horizontal="center" vertical="top" wrapText="1"/>
    </xf>
    <xf numFmtId="49" fontId="5" fillId="7" borderId="18" xfId="0" applyNumberFormat="1" applyFont="1" applyFill="1" applyBorder="1" applyAlignment="1">
      <alignment horizontal="center" vertical="top" wrapText="1"/>
    </xf>
    <xf numFmtId="0" fontId="5" fillId="3" borderId="35" xfId="0" applyFont="1" applyFill="1" applyBorder="1" applyAlignment="1">
      <alignment vertical="top" wrapText="1"/>
    </xf>
    <xf numFmtId="49" fontId="5" fillId="3" borderId="18" xfId="0" applyNumberFormat="1" applyFont="1" applyFill="1" applyBorder="1" applyAlignment="1">
      <alignment vertical="top"/>
    </xf>
    <xf numFmtId="0" fontId="3" fillId="3" borderId="36" xfId="0" applyFont="1" applyFill="1" applyBorder="1" applyAlignment="1">
      <alignment horizontal="left" vertical="top" wrapText="1"/>
    </xf>
    <xf numFmtId="0" fontId="3" fillId="3" borderId="30" xfId="0" applyFont="1" applyFill="1" applyBorder="1" applyAlignment="1">
      <alignment horizontal="left" vertical="top" wrapText="1"/>
    </xf>
    <xf numFmtId="0" fontId="5" fillId="3" borderId="51" xfId="0" applyFont="1" applyFill="1" applyBorder="1" applyAlignment="1">
      <alignment horizontal="center" vertical="top" wrapText="1"/>
    </xf>
    <xf numFmtId="0" fontId="5" fillId="3" borderId="68" xfId="0" applyFont="1" applyFill="1" applyBorder="1" applyAlignment="1">
      <alignment horizontal="center" vertical="top" wrapText="1"/>
    </xf>
    <xf numFmtId="49" fontId="5" fillId="3" borderId="18" xfId="0" applyNumberFormat="1" applyFont="1" applyFill="1" applyBorder="1" applyAlignment="1">
      <alignment horizontal="center" vertical="top"/>
    </xf>
    <xf numFmtId="49" fontId="5" fillId="9" borderId="35" xfId="0" applyNumberFormat="1" applyFont="1" applyFill="1" applyBorder="1" applyAlignment="1">
      <alignment horizontal="center" vertical="top"/>
    </xf>
    <xf numFmtId="0" fontId="5" fillId="7" borderId="38" xfId="0" applyFont="1" applyFill="1" applyBorder="1" applyAlignment="1">
      <alignment horizontal="center" vertical="top" wrapText="1"/>
    </xf>
    <xf numFmtId="0" fontId="5" fillId="7" borderId="30" xfId="0" applyFont="1" applyFill="1" applyBorder="1" applyAlignment="1">
      <alignment horizontal="center" vertical="top" wrapText="1"/>
    </xf>
    <xf numFmtId="0" fontId="22" fillId="7" borderId="35" xfId="0" applyFont="1" applyFill="1" applyBorder="1" applyAlignment="1">
      <alignment horizontal="center" vertical="top" wrapText="1"/>
    </xf>
    <xf numFmtId="0" fontId="11" fillId="0" borderId="18" xfId="0" applyFont="1" applyBorder="1" applyAlignment="1"/>
    <xf numFmtId="0" fontId="3" fillId="7" borderId="36" xfId="0" applyFont="1" applyFill="1" applyBorder="1" applyAlignment="1">
      <alignment vertical="top" wrapText="1"/>
    </xf>
    <xf numFmtId="0" fontId="2" fillId="0" borderId="51" xfId="0" applyFont="1" applyFill="1" applyBorder="1" applyAlignment="1">
      <alignment horizontal="center" vertical="top" textRotation="90" wrapText="1"/>
    </xf>
    <xf numFmtId="0" fontId="1" fillId="0" borderId="35" xfId="0" applyFont="1" applyBorder="1" applyAlignment="1">
      <alignment horizontal="center" vertical="top" wrapText="1"/>
    </xf>
    <xf numFmtId="0" fontId="1" fillId="0" borderId="35" xfId="0" applyFont="1" applyBorder="1" applyAlignment="1">
      <alignment horizontal="center" wrapText="1"/>
    </xf>
    <xf numFmtId="0" fontId="1" fillId="0" borderId="68" xfId="0" applyFont="1" applyBorder="1" applyAlignment="1">
      <alignment horizontal="center" wrapText="1"/>
    </xf>
    <xf numFmtId="165" fontId="5" fillId="0" borderId="51" xfId="0" applyNumberFormat="1" applyFont="1" applyFill="1" applyBorder="1" applyAlignment="1">
      <alignment horizontal="center" vertical="top" wrapText="1"/>
    </xf>
    <xf numFmtId="0" fontId="22" fillId="0" borderId="68" xfId="0" applyFont="1" applyBorder="1" applyAlignment="1">
      <alignment horizontal="center" vertical="top" wrapText="1"/>
    </xf>
    <xf numFmtId="0" fontId="4" fillId="0" borderId="0" xfId="0" applyFont="1" applyBorder="1" applyAlignment="1">
      <alignment horizontal="center" vertical="top" wrapText="1"/>
    </xf>
    <xf numFmtId="0" fontId="6" fillId="0" borderId="0" xfId="0" applyFont="1" applyBorder="1" applyAlignment="1">
      <alignment horizontal="center" vertical="top" wrapText="1"/>
    </xf>
    <xf numFmtId="0" fontId="4" fillId="0" borderId="0" xfId="0" applyFont="1" applyBorder="1" applyAlignment="1">
      <alignment horizontal="center" vertical="top"/>
    </xf>
    <xf numFmtId="0" fontId="3" fillId="0" borderId="33" xfId="0" applyFont="1" applyBorder="1" applyAlignment="1">
      <alignment horizontal="center" vertical="top"/>
    </xf>
    <xf numFmtId="0" fontId="3" fillId="0" borderId="5" xfId="0" applyFont="1" applyBorder="1" applyAlignment="1">
      <alignment horizontal="center" vertical="center" textRotation="90" shrinkToFit="1"/>
    </xf>
    <xf numFmtId="0" fontId="3" fillId="0" borderId="7"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31" xfId="0" applyFont="1" applyBorder="1" applyAlignment="1">
      <alignment horizontal="center" vertical="center" textRotation="90" shrinkToFit="1"/>
    </xf>
    <xf numFmtId="0" fontId="3" fillId="0" borderId="43"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46" xfId="0" applyFont="1" applyBorder="1" applyAlignment="1">
      <alignment horizontal="center" vertical="center" textRotation="90" shrinkToFit="1"/>
    </xf>
    <xf numFmtId="0" fontId="3" fillId="0" borderId="35" xfId="0" applyFont="1" applyBorder="1" applyAlignment="1">
      <alignment horizontal="center" vertical="center" textRotation="90" shrinkToFit="1"/>
    </xf>
    <xf numFmtId="0" fontId="3" fillId="0" borderId="76" xfId="0" applyFont="1" applyBorder="1" applyAlignment="1">
      <alignment horizontal="center" vertical="center" textRotation="90" shrinkToFit="1"/>
    </xf>
    <xf numFmtId="0" fontId="3" fillId="0" borderId="41" xfId="0" applyNumberFormat="1" applyFont="1" applyBorder="1" applyAlignment="1">
      <alignment horizontal="center" vertical="center" textRotation="90" shrinkToFit="1"/>
    </xf>
    <xf numFmtId="0" fontId="3" fillId="0" borderId="6" xfId="0" applyNumberFormat="1" applyFont="1" applyBorder="1" applyAlignment="1">
      <alignment horizontal="center" vertical="center" textRotation="90" shrinkToFit="1"/>
    </xf>
    <xf numFmtId="0" fontId="3" fillId="0" borderId="70" xfId="0" applyNumberFormat="1" applyFont="1" applyBorder="1" applyAlignment="1">
      <alignment horizontal="center" vertical="center" textRotation="90" shrinkToFit="1"/>
    </xf>
    <xf numFmtId="0" fontId="3" fillId="0" borderId="41" xfId="0" applyFont="1" applyBorder="1" applyAlignment="1">
      <alignment horizontal="center" vertical="center" textRotation="90" shrinkToFit="1"/>
    </xf>
    <xf numFmtId="0" fontId="3" fillId="0" borderId="6" xfId="0" applyFont="1" applyBorder="1" applyAlignment="1">
      <alignment horizontal="center" vertical="center" textRotation="90" shrinkToFit="1"/>
    </xf>
    <xf numFmtId="0" fontId="3" fillId="0" borderId="70" xfId="0" applyFont="1" applyBorder="1" applyAlignment="1">
      <alignment horizontal="center" vertical="center" textRotation="90" shrinkToFit="1"/>
    </xf>
    <xf numFmtId="0" fontId="3" fillId="0" borderId="41"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70" xfId="0" applyFont="1" applyBorder="1" applyAlignment="1">
      <alignment horizontal="center" vertical="center" wrapText="1"/>
    </xf>
    <xf numFmtId="3" fontId="5" fillId="0" borderId="72" xfId="0" applyNumberFormat="1" applyFont="1" applyBorder="1" applyAlignment="1">
      <alignment horizontal="center" vertical="center" shrinkToFit="1"/>
    </xf>
    <xf numFmtId="3" fontId="5" fillId="0" borderId="77" xfId="0" applyNumberFormat="1" applyFont="1" applyBorder="1" applyAlignment="1">
      <alignment horizontal="center" vertical="center" shrinkToFit="1"/>
    </xf>
    <xf numFmtId="3" fontId="5" fillId="0" borderId="73" xfId="0" applyNumberFormat="1" applyFont="1" applyBorder="1" applyAlignment="1">
      <alignment horizontal="center" vertical="center" shrinkToFit="1"/>
    </xf>
    <xf numFmtId="3" fontId="3" fillId="0" borderId="38" xfId="0" applyNumberFormat="1" applyFont="1" applyBorder="1" applyAlignment="1">
      <alignment horizontal="center" vertical="center" shrinkToFit="1"/>
    </xf>
    <xf numFmtId="3" fontId="3" fillId="0" borderId="9" xfId="0" applyNumberFormat="1" applyFont="1" applyBorder="1" applyAlignment="1">
      <alignment horizontal="center" vertical="center" shrinkToFit="1"/>
    </xf>
    <xf numFmtId="3" fontId="3" fillId="0" borderId="39" xfId="0" applyNumberFormat="1" applyFont="1" applyBorder="1" applyAlignment="1">
      <alignment horizontal="center" vertical="center" shrinkToFit="1"/>
    </xf>
    <xf numFmtId="3" fontId="3" fillId="0" borderId="66" xfId="0" applyNumberFormat="1" applyFont="1" applyBorder="1" applyAlignment="1">
      <alignment horizontal="center" vertical="center" shrinkToFit="1"/>
    </xf>
    <xf numFmtId="3" fontId="3" fillId="0" borderId="44" xfId="0" applyNumberFormat="1" applyFont="1" applyBorder="1" applyAlignment="1">
      <alignment horizontal="center" vertical="center" shrinkToFit="1"/>
    </xf>
    <xf numFmtId="49" fontId="8" fillId="6" borderId="72" xfId="0" applyNumberFormat="1" applyFont="1" applyFill="1" applyBorder="1" applyAlignment="1">
      <alignment horizontal="left" vertical="top" wrapText="1"/>
    </xf>
    <xf numFmtId="49" fontId="8" fillId="6" borderId="77" xfId="0" applyNumberFormat="1" applyFont="1" applyFill="1" applyBorder="1" applyAlignment="1">
      <alignment horizontal="left" vertical="top" wrapText="1"/>
    </xf>
    <xf numFmtId="49" fontId="8" fillId="6" borderId="73" xfId="0" applyNumberFormat="1" applyFont="1" applyFill="1" applyBorder="1" applyAlignment="1">
      <alignment horizontal="left" vertical="top" wrapText="1"/>
    </xf>
    <xf numFmtId="0" fontId="8" fillId="5" borderId="71" xfId="0" applyFont="1" applyFill="1" applyBorder="1" applyAlignment="1">
      <alignment horizontal="left" vertical="top" wrapText="1"/>
    </xf>
    <xf numFmtId="0" fontId="8" fillId="5" borderId="66" xfId="0" applyFont="1" applyFill="1" applyBorder="1" applyAlignment="1">
      <alignment horizontal="left" vertical="top" wrapText="1"/>
    </xf>
    <xf numFmtId="0" fontId="8" fillId="5" borderId="44" xfId="0" applyFont="1" applyFill="1" applyBorder="1" applyAlignment="1">
      <alignment horizontal="left" vertical="top" wrapText="1"/>
    </xf>
    <xf numFmtId="0" fontId="5" fillId="9" borderId="39" xfId="0" applyFont="1" applyFill="1" applyBorder="1" applyAlignment="1">
      <alignment horizontal="left" vertical="top"/>
    </xf>
    <xf numFmtId="0" fontId="5" fillId="9" borderId="66" xfId="0" applyFont="1" applyFill="1" applyBorder="1" applyAlignment="1">
      <alignment horizontal="left" vertical="top"/>
    </xf>
    <xf numFmtId="0" fontId="5" fillId="9" borderId="44" xfId="0" applyFont="1" applyFill="1" applyBorder="1" applyAlignment="1">
      <alignment horizontal="left" vertical="top"/>
    </xf>
    <xf numFmtId="0" fontId="5" fillId="2" borderId="39"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2" borderId="44" xfId="0" applyFont="1" applyFill="1" applyBorder="1" applyAlignment="1">
      <alignment horizontal="left" vertical="top" wrapText="1"/>
    </xf>
    <xf numFmtId="165" fontId="3" fillId="0" borderId="35" xfId="0" applyNumberFormat="1" applyFont="1" applyFill="1" applyBorder="1" applyAlignment="1">
      <alignment horizontal="center" vertical="center" textRotation="90" wrapText="1"/>
    </xf>
    <xf numFmtId="0" fontId="11" fillId="0" borderId="35" xfId="0" applyFont="1" applyBorder="1" applyAlignment="1">
      <alignment horizontal="center" vertical="center" textRotation="90" wrapText="1"/>
    </xf>
    <xf numFmtId="0" fontId="3" fillId="7" borderId="127" xfId="0" applyFont="1" applyFill="1" applyBorder="1" applyAlignment="1">
      <alignment horizontal="left" vertical="top" wrapText="1"/>
    </xf>
    <xf numFmtId="0" fontId="3" fillId="3" borderId="118" xfId="0" applyFont="1" applyFill="1" applyBorder="1" applyAlignment="1">
      <alignment horizontal="left" vertical="top" wrapText="1"/>
    </xf>
    <xf numFmtId="0" fontId="9" fillId="0" borderId="51" xfId="0" applyFont="1" applyFill="1" applyBorder="1" applyAlignment="1">
      <alignment horizontal="center" vertical="top" textRotation="90" wrapText="1"/>
    </xf>
    <xf numFmtId="0" fontId="9" fillId="0" borderId="68" xfId="0" applyFont="1" applyFill="1" applyBorder="1" applyAlignment="1">
      <alignment horizontal="center" vertical="top" textRotation="90" wrapText="1"/>
    </xf>
    <xf numFmtId="166" fontId="3" fillId="0" borderId="38" xfId="0" applyNumberFormat="1" applyFont="1" applyFill="1" applyBorder="1" applyAlignment="1">
      <alignment horizontal="left" vertical="top" wrapText="1"/>
    </xf>
    <xf numFmtId="166" fontId="11" fillId="0" borderId="30" xfId="0" applyNumberFormat="1" applyFont="1" applyBorder="1" applyAlignment="1">
      <alignment horizontal="left" vertical="top" wrapText="1"/>
    </xf>
    <xf numFmtId="0" fontId="36" fillId="0" borderId="0" xfId="0" applyFont="1" applyBorder="1" applyAlignment="1">
      <alignment horizontal="center" vertical="top" wrapText="1"/>
    </xf>
    <xf numFmtId="0" fontId="37" fillId="0" borderId="0" xfId="0" applyFont="1" applyBorder="1" applyAlignment="1">
      <alignment horizontal="center" vertical="top" wrapText="1"/>
    </xf>
    <xf numFmtId="166" fontId="3" fillId="7" borderId="7" xfId="0" applyNumberFormat="1" applyFont="1" applyFill="1" applyBorder="1" applyAlignment="1">
      <alignment vertical="top" wrapText="1"/>
    </xf>
    <xf numFmtId="0" fontId="0" fillId="0" borderId="9" xfId="0" applyBorder="1" applyAlignment="1">
      <alignment vertical="top" wrapText="1"/>
    </xf>
    <xf numFmtId="166" fontId="3" fillId="7" borderId="21" xfId="0" applyNumberFormat="1" applyFont="1" applyFill="1" applyBorder="1" applyAlignment="1">
      <alignment horizontal="center" vertical="top" wrapText="1"/>
    </xf>
    <xf numFmtId="166" fontId="3" fillId="7" borderId="18" xfId="0" applyNumberFormat="1" applyFont="1" applyFill="1" applyBorder="1" applyAlignment="1">
      <alignment horizontal="center" vertical="top" wrapText="1"/>
    </xf>
    <xf numFmtId="0" fontId="0" fillId="0" borderId="18" xfId="0" applyBorder="1" applyAlignment="1">
      <alignment horizontal="center" wrapText="1"/>
    </xf>
    <xf numFmtId="0" fontId="0" fillId="0" borderId="28" xfId="0" applyBorder="1" applyAlignment="1">
      <alignment horizontal="center" wrapText="1"/>
    </xf>
    <xf numFmtId="166" fontId="3" fillId="7" borderId="38" xfId="0" applyNumberFormat="1" applyFont="1" applyFill="1" applyBorder="1" applyAlignment="1">
      <alignment vertical="top" wrapText="1"/>
    </xf>
    <xf numFmtId="0" fontId="0" fillId="0" borderId="87" xfId="0" applyBorder="1" applyAlignment="1">
      <alignment vertical="top" wrapText="1"/>
    </xf>
    <xf numFmtId="49" fontId="9" fillId="0" borderId="20" xfId="0" applyNumberFormat="1" applyFont="1" applyBorder="1" applyAlignment="1">
      <alignment horizontal="center" vertical="top" textRotation="90"/>
    </xf>
    <xf numFmtId="49" fontId="9" fillId="0" borderId="29" xfId="0" applyNumberFormat="1" applyFont="1" applyBorder="1" applyAlignment="1">
      <alignment horizontal="center" vertical="top" textRotation="90"/>
    </xf>
    <xf numFmtId="49" fontId="9" fillId="0" borderId="48" xfId="0" applyNumberFormat="1" applyFont="1" applyBorder="1" applyAlignment="1">
      <alignment horizontal="center" vertical="center" textRotation="90"/>
    </xf>
    <xf numFmtId="49" fontId="9" fillId="0" borderId="50" xfId="0" applyNumberFormat="1" applyFont="1" applyBorder="1" applyAlignment="1">
      <alignment horizontal="center" vertical="center" textRotation="90"/>
    </xf>
    <xf numFmtId="49" fontId="9" fillId="0" borderId="36" xfId="0" applyNumberFormat="1" applyFont="1" applyBorder="1" applyAlignment="1">
      <alignment horizontal="center" vertical="center" textRotation="90"/>
    </xf>
    <xf numFmtId="0" fontId="17" fillId="0" borderId="50" xfId="0" applyFont="1" applyBorder="1" applyAlignment="1">
      <alignment horizontal="center" vertical="center" textRotation="90"/>
    </xf>
    <xf numFmtId="49" fontId="9" fillId="0" borderId="20" xfId="0" applyNumberFormat="1" applyFont="1" applyBorder="1" applyAlignment="1">
      <alignment horizontal="center" vertical="center" textRotation="90"/>
    </xf>
    <xf numFmtId="49" fontId="9" fillId="0" borderId="11" xfId="0" applyNumberFormat="1" applyFont="1" applyBorder="1" applyAlignment="1">
      <alignment horizontal="center" vertical="center" textRotation="90"/>
    </xf>
    <xf numFmtId="0" fontId="17" fillId="0" borderId="29" xfId="0" applyFont="1" applyBorder="1" applyAlignment="1">
      <alignment horizontal="center" vertical="center" textRotation="90"/>
    </xf>
    <xf numFmtId="49" fontId="2" fillId="3" borderId="48" xfId="0" applyNumberFormat="1" applyFont="1" applyFill="1" applyBorder="1" applyAlignment="1">
      <alignment horizontal="center" vertical="top" textRotation="90" wrapText="1"/>
    </xf>
    <xf numFmtId="49" fontId="2" fillId="3" borderId="36" xfId="0" applyNumberFormat="1" applyFont="1" applyFill="1" applyBorder="1" applyAlignment="1">
      <alignment horizontal="center" vertical="top" textRotation="90" wrapText="1"/>
    </xf>
    <xf numFmtId="166" fontId="3" fillId="0" borderId="18" xfId="0" applyNumberFormat="1" applyFont="1" applyBorder="1" applyAlignment="1">
      <alignment horizontal="center" vertical="top" wrapText="1"/>
    </xf>
    <xf numFmtId="166" fontId="3" fillId="0" borderId="28" xfId="0" applyNumberFormat="1" applyFont="1" applyBorder="1" applyAlignment="1">
      <alignment horizontal="center" vertical="top" wrapText="1"/>
    </xf>
    <xf numFmtId="49" fontId="2" fillId="3" borderId="20" xfId="0" applyNumberFormat="1" applyFont="1" applyFill="1" applyBorder="1" applyAlignment="1">
      <alignment horizontal="center" vertical="center" textRotation="90" wrapText="1"/>
    </xf>
    <xf numFmtId="49" fontId="2" fillId="3" borderId="11" xfId="0" applyNumberFormat="1" applyFont="1" applyFill="1" applyBorder="1" applyAlignment="1">
      <alignment horizontal="center" vertical="center" textRotation="90" wrapText="1"/>
    </xf>
    <xf numFmtId="0" fontId="0" fillId="0" borderId="29" xfId="0" applyBorder="1" applyAlignment="1">
      <alignment horizontal="center" vertical="center" wrapText="1"/>
    </xf>
    <xf numFmtId="166" fontId="5" fillId="7" borderId="11" xfId="0" applyNumberFormat="1" applyFont="1" applyFill="1" applyBorder="1" applyAlignment="1">
      <alignment horizontal="center" vertical="top"/>
    </xf>
    <xf numFmtId="49" fontId="2" fillId="0" borderId="20" xfId="0" applyNumberFormat="1" applyFont="1" applyBorder="1" applyAlignment="1">
      <alignment horizontal="center" vertical="center" textRotation="90" wrapText="1"/>
    </xf>
    <xf numFmtId="49" fontId="2" fillId="0" borderId="11" xfId="0" applyNumberFormat="1" applyFont="1" applyBorder="1" applyAlignment="1">
      <alignment horizontal="center" vertical="center" textRotation="90" wrapText="1"/>
    </xf>
    <xf numFmtId="0" fontId="11" fillId="0" borderId="29" xfId="0" applyFont="1" applyBorder="1" applyAlignment="1">
      <alignment horizontal="center" vertical="center" wrapText="1"/>
    </xf>
    <xf numFmtId="0" fontId="1" fillId="0" borderId="11" xfId="0" applyFont="1" applyBorder="1" applyAlignment="1">
      <alignment horizontal="center" vertical="center" textRotation="90" wrapText="1"/>
    </xf>
    <xf numFmtId="166" fontId="5" fillId="7" borderId="50" xfId="0" applyNumberFormat="1" applyFont="1" applyFill="1" applyBorder="1" applyAlignment="1">
      <alignment horizontal="center" vertical="top"/>
    </xf>
    <xf numFmtId="166" fontId="20" fillId="7" borderId="11" xfId="0" applyNumberFormat="1" applyFont="1" applyFill="1" applyBorder="1" applyAlignment="1">
      <alignment horizontal="center" vertical="center" textRotation="90" wrapText="1"/>
    </xf>
    <xf numFmtId="166" fontId="24" fillId="7" borderId="29" xfId="0" applyNumberFormat="1" applyFont="1" applyFill="1" applyBorder="1" applyAlignment="1">
      <alignment horizontal="center" vertical="center" wrapText="1"/>
    </xf>
    <xf numFmtId="166" fontId="3" fillId="10" borderId="33" xfId="0" applyNumberFormat="1" applyFont="1" applyFill="1" applyBorder="1" applyAlignment="1">
      <alignment horizontal="center" vertical="top" wrapText="1"/>
    </xf>
    <xf numFmtId="166" fontId="5" fillId="0" borderId="50" xfId="0" applyNumberFormat="1" applyFont="1" applyFill="1" applyBorder="1" applyAlignment="1">
      <alignment horizontal="center" vertical="top" wrapText="1"/>
    </xf>
    <xf numFmtId="49" fontId="9" fillId="0" borderId="20" xfId="0" applyNumberFormat="1" applyFont="1" applyBorder="1" applyAlignment="1">
      <alignment horizontal="center" vertical="center" textRotation="90" wrapText="1"/>
    </xf>
    <xf numFmtId="0" fontId="17" fillId="0" borderId="11" xfId="0" applyFont="1" applyBorder="1" applyAlignment="1">
      <alignment horizontal="center" vertical="center" textRotation="90"/>
    </xf>
    <xf numFmtId="166" fontId="5" fillId="0" borderId="20" xfId="0" applyNumberFormat="1" applyFont="1" applyFill="1" applyBorder="1" applyAlignment="1">
      <alignment horizontal="center" vertical="top" wrapText="1"/>
    </xf>
    <xf numFmtId="166" fontId="5" fillId="0" borderId="11" xfId="0" applyNumberFormat="1" applyFont="1" applyFill="1" applyBorder="1" applyAlignment="1">
      <alignment horizontal="center" vertical="top" wrapText="1"/>
    </xf>
    <xf numFmtId="166" fontId="5" fillId="0" borderId="29" xfId="0" applyNumberFormat="1" applyFont="1" applyFill="1" applyBorder="1" applyAlignment="1">
      <alignment horizontal="center" vertical="top" wrapText="1"/>
    </xf>
    <xf numFmtId="0" fontId="3" fillId="0" borderId="6" xfId="0" applyFont="1" applyBorder="1" applyAlignment="1">
      <alignment horizontal="center" vertical="center" textRotation="90" wrapText="1"/>
    </xf>
    <xf numFmtId="0" fontId="3" fillId="0" borderId="70" xfId="0" applyFont="1" applyBorder="1" applyAlignment="1">
      <alignment horizontal="center" vertical="center" textRotation="90" wrapText="1"/>
    </xf>
    <xf numFmtId="0" fontId="3" fillId="0" borderId="26" xfId="0" applyFont="1" applyBorder="1" applyAlignment="1">
      <alignment horizontal="center" vertical="center" textRotation="90" wrapText="1" shrinkToFit="1"/>
    </xf>
    <xf numFmtId="0" fontId="0" fillId="0" borderId="11" xfId="0" applyBorder="1" applyAlignment="1">
      <alignment horizontal="center" vertical="center" textRotation="90" wrapText="1" shrinkToFit="1"/>
    </xf>
    <xf numFmtId="0" fontId="0" fillId="0" borderId="31" xfId="0" applyBorder="1" applyAlignment="1">
      <alignment horizontal="center" vertical="center" textRotation="90" wrapText="1" shrinkToFit="1"/>
    </xf>
    <xf numFmtId="49" fontId="9" fillId="7" borderId="20" xfId="0" applyNumberFormat="1" applyFont="1" applyFill="1" applyBorder="1" applyAlignment="1">
      <alignment horizontal="center" vertical="center" textRotation="90"/>
    </xf>
    <xf numFmtId="49" fontId="9" fillId="7" borderId="11" xfId="0" applyNumberFormat="1" applyFont="1" applyFill="1" applyBorder="1" applyAlignment="1">
      <alignment horizontal="center" vertical="center" textRotation="90"/>
    </xf>
    <xf numFmtId="49" fontId="2" fillId="0" borderId="50" xfId="0" applyNumberFormat="1" applyFont="1" applyBorder="1" applyAlignment="1">
      <alignment horizontal="center" vertical="top" textRotation="90" wrapText="1"/>
    </xf>
    <xf numFmtId="49" fontId="2" fillId="0" borderId="36" xfId="0" applyNumberFormat="1" applyFont="1" applyBorder="1" applyAlignment="1">
      <alignment horizontal="center" vertical="top" textRotation="90" wrapText="1"/>
    </xf>
    <xf numFmtId="166" fontId="5" fillId="10" borderId="62" xfId="0" applyNumberFormat="1" applyFont="1" applyFill="1" applyBorder="1" applyAlignment="1">
      <alignment horizontal="right" vertical="top"/>
    </xf>
    <xf numFmtId="166" fontId="11" fillId="10" borderId="65" xfId="0" applyNumberFormat="1" applyFont="1" applyFill="1" applyBorder="1" applyAlignment="1">
      <alignment horizontal="right" vertical="top"/>
    </xf>
    <xf numFmtId="166" fontId="3" fillId="7" borderId="17" xfId="0" applyNumberFormat="1" applyFont="1" applyFill="1" applyBorder="1" applyAlignment="1">
      <alignment horizontal="center" vertical="top" wrapText="1"/>
    </xf>
    <xf numFmtId="166" fontId="3" fillId="3" borderId="39" xfId="0" applyNumberFormat="1" applyFont="1" applyFill="1" applyBorder="1" applyAlignment="1">
      <alignment horizontal="left" vertical="top" wrapText="1"/>
    </xf>
    <xf numFmtId="166" fontId="5" fillId="2" borderId="4" xfId="0" applyNumberFormat="1" applyFont="1" applyFill="1" applyBorder="1" applyAlignment="1">
      <alignment horizontal="left" vertical="top"/>
    </xf>
    <xf numFmtId="166" fontId="5" fillId="2" borderId="26" xfId="0" applyNumberFormat="1" applyFont="1" applyFill="1" applyBorder="1" applyAlignment="1">
      <alignment horizontal="left" vertical="top"/>
    </xf>
    <xf numFmtId="166" fontId="5" fillId="2" borderId="80" xfId="0" applyNumberFormat="1" applyFont="1" applyFill="1" applyBorder="1" applyAlignment="1">
      <alignment horizontal="left" vertical="top"/>
    </xf>
    <xf numFmtId="3" fontId="3" fillId="0" borderId="21"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3" fontId="11" fillId="0" borderId="28" xfId="0" applyNumberFormat="1" applyFont="1" applyBorder="1" applyAlignment="1">
      <alignment horizontal="center" vertical="center" wrapText="1"/>
    </xf>
    <xf numFmtId="166" fontId="3" fillId="7" borderId="27" xfId="0" applyNumberFormat="1" applyFont="1" applyFill="1" applyBorder="1" applyAlignment="1">
      <alignment horizontal="center" vertical="top" wrapText="1"/>
    </xf>
    <xf numFmtId="0" fontId="0" fillId="0" borderId="18" xfId="0" applyBorder="1" applyAlignment="1">
      <alignment horizontal="center" vertical="top" wrapText="1"/>
    </xf>
    <xf numFmtId="166" fontId="5" fillId="7" borderId="48" xfId="0" applyNumberFormat="1" applyFont="1" applyFill="1" applyBorder="1" applyAlignment="1">
      <alignment horizontal="center" vertical="top"/>
    </xf>
    <xf numFmtId="166" fontId="5" fillId="7" borderId="36" xfId="0" applyNumberFormat="1" applyFont="1" applyFill="1" applyBorder="1" applyAlignment="1">
      <alignment horizontal="center" vertical="top"/>
    </xf>
    <xf numFmtId="166" fontId="3" fillId="7" borderId="48" xfId="0" applyNumberFormat="1" applyFont="1" applyFill="1" applyBorder="1" applyAlignment="1">
      <alignment horizontal="left" vertical="top" wrapText="1"/>
    </xf>
    <xf numFmtId="166" fontId="11" fillId="0" borderId="36" xfId="0" applyNumberFormat="1" applyFont="1" applyBorder="1" applyAlignment="1">
      <alignment horizontal="left" vertical="top" wrapText="1"/>
    </xf>
    <xf numFmtId="166" fontId="3" fillId="0" borderId="127" xfId="0" applyNumberFormat="1" applyFont="1" applyBorder="1" applyAlignment="1">
      <alignment horizontal="left" vertical="top" wrapText="1"/>
    </xf>
    <xf numFmtId="166" fontId="3" fillId="7" borderId="50" xfId="0" applyNumberFormat="1" applyFont="1" applyFill="1" applyBorder="1" applyAlignment="1">
      <alignment horizontal="left" vertical="top" wrapText="1"/>
    </xf>
    <xf numFmtId="166" fontId="3" fillId="7" borderId="36" xfId="0" applyNumberFormat="1" applyFont="1" applyFill="1" applyBorder="1" applyAlignment="1">
      <alignment horizontal="left" vertical="top" wrapText="1"/>
    </xf>
    <xf numFmtId="49" fontId="5" fillId="3" borderId="1" xfId="0" applyNumberFormat="1" applyFont="1" applyFill="1" applyBorder="1" applyAlignment="1">
      <alignment horizontal="center" vertical="top"/>
    </xf>
    <xf numFmtId="49" fontId="2" fillId="0" borderId="20" xfId="0" applyNumberFormat="1" applyFont="1" applyBorder="1" applyAlignment="1">
      <alignment horizontal="center" vertical="top" textRotation="90"/>
    </xf>
    <xf numFmtId="49" fontId="2" fillId="0" borderId="11" xfId="0" applyNumberFormat="1" applyFont="1" applyBorder="1" applyAlignment="1">
      <alignment horizontal="center" vertical="top" textRotation="90"/>
    </xf>
    <xf numFmtId="49" fontId="2" fillId="0" borderId="29" xfId="0" applyNumberFormat="1" applyFont="1" applyBorder="1" applyAlignment="1">
      <alignment horizontal="center" vertical="top" textRotation="90"/>
    </xf>
    <xf numFmtId="166" fontId="3" fillId="3" borderId="118" xfId="0" applyNumberFormat="1" applyFont="1" applyFill="1" applyBorder="1" applyAlignment="1">
      <alignment horizontal="left" vertical="top" wrapText="1"/>
    </xf>
    <xf numFmtId="166" fontId="9" fillId="7" borderId="21" xfId="0" applyNumberFormat="1" applyFont="1" applyFill="1" applyBorder="1" applyAlignment="1">
      <alignment horizontal="center" vertical="top" wrapText="1"/>
    </xf>
    <xf numFmtId="166" fontId="9" fillId="7" borderId="18" xfId="0" applyNumberFormat="1" applyFont="1" applyFill="1" applyBorder="1" applyAlignment="1">
      <alignment horizontal="center" vertical="top" wrapText="1"/>
    </xf>
    <xf numFmtId="166" fontId="11" fillId="7" borderId="18" xfId="0" applyNumberFormat="1" applyFont="1" applyFill="1" applyBorder="1" applyAlignment="1">
      <alignment horizontal="center" vertical="top" wrapText="1"/>
    </xf>
    <xf numFmtId="166" fontId="3" fillId="3" borderId="50" xfId="0" applyNumberFormat="1" applyFont="1" applyFill="1" applyBorder="1" applyAlignment="1">
      <alignment vertical="top" wrapText="1"/>
    </xf>
    <xf numFmtId="166" fontId="3" fillId="3" borderId="7" xfId="0" applyNumberFormat="1" applyFont="1" applyFill="1" applyBorder="1" applyAlignment="1">
      <alignment horizontal="left" vertical="top" wrapText="1"/>
    </xf>
    <xf numFmtId="166" fontId="3" fillId="3" borderId="38" xfId="0" applyNumberFormat="1" applyFont="1" applyFill="1" applyBorder="1" applyAlignment="1">
      <alignment horizontal="left" vertical="top" wrapText="1"/>
    </xf>
    <xf numFmtId="166" fontId="11" fillId="3" borderId="30" xfId="0" applyNumberFormat="1" applyFont="1" applyFill="1" applyBorder="1" applyAlignment="1">
      <alignment horizontal="left" vertical="top" wrapText="1"/>
    </xf>
    <xf numFmtId="166" fontId="3" fillId="7" borderId="16" xfId="0" applyNumberFormat="1" applyFont="1" applyFill="1" applyBorder="1" applyAlignment="1">
      <alignment horizontal="left" vertical="top" wrapText="1"/>
    </xf>
    <xf numFmtId="166" fontId="11" fillId="7" borderId="38" xfId="0" applyNumberFormat="1" applyFont="1" applyFill="1" applyBorder="1" applyAlignment="1">
      <alignment vertical="top"/>
    </xf>
    <xf numFmtId="166" fontId="5" fillId="3" borderId="20" xfId="0" applyNumberFormat="1" applyFont="1" applyFill="1" applyBorder="1" applyAlignment="1">
      <alignment horizontal="center" vertical="top"/>
    </xf>
    <xf numFmtId="166" fontId="5" fillId="3" borderId="11" xfId="0" applyNumberFormat="1" applyFont="1" applyFill="1" applyBorder="1" applyAlignment="1">
      <alignment horizontal="center" vertical="top"/>
    </xf>
    <xf numFmtId="166" fontId="5" fillId="2" borderId="11" xfId="0" applyNumberFormat="1" applyFont="1" applyFill="1" applyBorder="1" applyAlignment="1">
      <alignment horizontal="center" vertical="top"/>
    </xf>
    <xf numFmtId="166" fontId="5" fillId="3" borderId="29" xfId="0" applyNumberFormat="1" applyFont="1" applyFill="1" applyBorder="1" applyAlignment="1">
      <alignment horizontal="center" vertical="top"/>
    </xf>
    <xf numFmtId="166" fontId="5" fillId="10" borderId="58" xfId="0" applyNumberFormat="1" applyFont="1" applyFill="1" applyBorder="1" applyAlignment="1">
      <alignment horizontal="right" vertical="top"/>
    </xf>
    <xf numFmtId="166" fontId="11" fillId="10" borderId="34" xfId="0" applyNumberFormat="1" applyFont="1" applyFill="1" applyBorder="1" applyAlignment="1">
      <alignment horizontal="right" vertical="top"/>
    </xf>
    <xf numFmtId="166" fontId="3" fillId="3" borderId="27" xfId="0" applyNumberFormat="1" applyFont="1" applyFill="1" applyBorder="1" applyAlignment="1">
      <alignment horizontal="center" vertical="center" wrapText="1"/>
    </xf>
    <xf numFmtId="166" fontId="11" fillId="0" borderId="18" xfId="0" applyNumberFormat="1" applyFont="1" applyBorder="1" applyAlignment="1">
      <alignment horizontal="center" vertical="center" wrapText="1"/>
    </xf>
    <xf numFmtId="49" fontId="9" fillId="0" borderId="20" xfId="0" applyNumberFormat="1" applyFont="1" applyBorder="1" applyAlignment="1">
      <alignment horizontal="center" vertical="top" textRotation="90" wrapText="1"/>
    </xf>
    <xf numFmtId="0" fontId="17" fillId="0" borderId="29" xfId="0" applyFont="1" applyBorder="1" applyAlignment="1">
      <alignment horizontal="center" vertical="top" textRotation="90" wrapText="1"/>
    </xf>
    <xf numFmtId="49" fontId="9" fillId="7" borderId="20" xfId="0" applyNumberFormat="1" applyFont="1" applyFill="1" applyBorder="1" applyAlignment="1">
      <alignment horizontal="center" vertical="top" textRotation="90" wrapText="1"/>
    </xf>
    <xf numFmtId="0" fontId="17" fillId="7" borderId="29" xfId="0" applyFont="1" applyFill="1" applyBorder="1" applyAlignment="1">
      <alignment horizontal="center" vertical="top" textRotation="90" wrapText="1"/>
    </xf>
    <xf numFmtId="49" fontId="9" fillId="0" borderId="20" xfId="0" applyNumberFormat="1" applyFont="1" applyFill="1" applyBorder="1" applyAlignment="1">
      <alignment horizontal="center" vertical="top" textRotation="90" wrapText="1"/>
    </xf>
    <xf numFmtId="49" fontId="17" fillId="0" borderId="29" xfId="0" applyNumberFormat="1" applyFont="1" applyBorder="1" applyAlignment="1">
      <alignment horizontal="center" vertical="top" textRotation="90" wrapText="1"/>
    </xf>
    <xf numFmtId="166" fontId="3" fillId="7" borderId="20" xfId="0" applyNumberFormat="1" applyFont="1" applyFill="1" applyBorder="1" applyAlignment="1">
      <alignment horizontal="left" vertical="top" wrapText="1"/>
    </xf>
    <xf numFmtId="166" fontId="3" fillId="7" borderId="29" xfId="0" applyNumberFormat="1" applyFont="1" applyFill="1" applyBorder="1" applyAlignment="1">
      <alignment horizontal="left" vertical="top" wrapText="1"/>
    </xf>
    <xf numFmtId="166" fontId="3" fillId="7" borderId="20" xfId="0" applyNumberFormat="1" applyFont="1" applyFill="1" applyBorder="1" applyAlignment="1">
      <alignment vertical="top" wrapText="1"/>
    </xf>
    <xf numFmtId="166" fontId="3" fillId="7" borderId="29" xfId="0" applyNumberFormat="1" applyFont="1" applyFill="1" applyBorder="1" applyAlignment="1">
      <alignment vertical="top" wrapText="1"/>
    </xf>
    <xf numFmtId="166" fontId="5" fillId="3" borderId="20" xfId="0" applyNumberFormat="1" applyFont="1" applyFill="1" applyBorder="1" applyAlignment="1">
      <alignment horizontal="center" vertical="top" wrapText="1"/>
    </xf>
    <xf numFmtId="166" fontId="5" fillId="3" borderId="29" xfId="0" applyNumberFormat="1" applyFont="1" applyFill="1" applyBorder="1" applyAlignment="1">
      <alignment horizontal="center" vertical="top" wrapText="1"/>
    </xf>
    <xf numFmtId="49" fontId="17" fillId="7" borderId="29" xfId="0" applyNumberFormat="1" applyFont="1" applyFill="1" applyBorder="1" applyAlignment="1">
      <alignment horizontal="center" vertical="top" textRotation="90" wrapText="1"/>
    </xf>
    <xf numFmtId="166" fontId="5" fillId="0" borderId="63" xfId="0" applyNumberFormat="1" applyFont="1" applyFill="1" applyBorder="1" applyAlignment="1">
      <alignment horizontal="center" vertical="top" wrapText="1"/>
    </xf>
    <xf numFmtId="166" fontId="22" fillId="0" borderId="79" xfId="0" applyNumberFormat="1" applyFont="1" applyBorder="1" applyAlignment="1">
      <alignment horizontal="center" vertical="top" wrapText="1"/>
    </xf>
    <xf numFmtId="166" fontId="11" fillId="0" borderId="88" xfId="0" applyNumberFormat="1" applyFont="1" applyBorder="1" applyAlignment="1">
      <alignment horizontal="left" vertical="top" wrapText="1"/>
    </xf>
    <xf numFmtId="166" fontId="5" fillId="10" borderId="67" xfId="0" applyNumberFormat="1" applyFont="1" applyFill="1" applyBorder="1" applyAlignment="1">
      <alignment horizontal="right" vertical="top"/>
    </xf>
    <xf numFmtId="166" fontId="11" fillId="10" borderId="62" xfId="0" applyNumberFormat="1" applyFont="1" applyFill="1" applyBorder="1" applyAlignment="1">
      <alignment horizontal="right" vertical="top"/>
    </xf>
    <xf numFmtId="166" fontId="3" fillId="7" borderId="119" xfId="0" applyNumberFormat="1" applyFont="1" applyFill="1" applyBorder="1" applyAlignment="1">
      <alignment horizontal="left" vertical="top" wrapText="1"/>
    </xf>
    <xf numFmtId="166" fontId="11" fillId="0" borderId="29" xfId="0" applyNumberFormat="1" applyFont="1" applyBorder="1" applyAlignment="1">
      <alignment horizontal="left" vertical="top" wrapText="1"/>
    </xf>
    <xf numFmtId="166" fontId="5" fillId="3" borderId="50" xfId="0" applyNumberFormat="1" applyFont="1" applyFill="1" applyBorder="1" applyAlignment="1">
      <alignment horizontal="center" vertical="top"/>
    </xf>
    <xf numFmtId="0" fontId="36" fillId="0" borderId="0" xfId="0" applyFont="1" applyBorder="1" applyAlignment="1">
      <alignment horizontal="center" vertical="top"/>
    </xf>
    <xf numFmtId="0" fontId="3" fillId="0" borderId="53" xfId="0" applyNumberFormat="1" applyFont="1" applyBorder="1" applyAlignment="1">
      <alignment horizontal="center" vertical="center" textRotation="90" shrinkToFit="1"/>
    </xf>
    <xf numFmtId="0" fontId="3" fillId="0" borderId="0" xfId="0" applyNumberFormat="1" applyFont="1" applyBorder="1" applyAlignment="1">
      <alignment horizontal="center" vertical="center" textRotation="90" shrinkToFit="1"/>
    </xf>
    <xf numFmtId="0" fontId="3" fillId="0" borderId="33" xfId="0" applyNumberFormat="1" applyFont="1" applyBorder="1" applyAlignment="1">
      <alignment horizontal="center" vertical="center" textRotation="90" shrinkToFit="1"/>
    </xf>
    <xf numFmtId="0" fontId="3" fillId="0" borderId="53" xfId="0" applyFont="1" applyBorder="1" applyAlignment="1">
      <alignment horizontal="center" vertical="center" textRotation="90" shrinkToFit="1"/>
    </xf>
    <xf numFmtId="0" fontId="3" fillId="0" borderId="0" xfId="0" applyFont="1" applyBorder="1" applyAlignment="1">
      <alignment horizontal="center" vertical="center" textRotation="90" shrinkToFit="1"/>
    </xf>
    <xf numFmtId="0" fontId="3" fillId="0" borderId="33" xfId="0" applyFont="1" applyBorder="1" applyAlignment="1">
      <alignment horizontal="center" vertical="center" textRotation="90" shrinkToFit="1"/>
    </xf>
    <xf numFmtId="166" fontId="5" fillId="10" borderId="11" xfId="0" applyNumberFormat="1" applyFont="1" applyFill="1" applyBorder="1" applyAlignment="1">
      <alignment horizontal="center" vertical="top"/>
    </xf>
    <xf numFmtId="0" fontId="3" fillId="0" borderId="2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3" xfId="0" applyFont="1" applyBorder="1" applyAlignment="1">
      <alignment horizontal="right" vertical="top"/>
    </xf>
    <xf numFmtId="0" fontId="0" fillId="0" borderId="33" xfId="0" applyBorder="1" applyAlignment="1">
      <alignment vertical="top"/>
    </xf>
    <xf numFmtId="166" fontId="3" fillId="0" borderId="27" xfId="0" applyNumberFormat="1" applyFont="1" applyBorder="1" applyAlignment="1">
      <alignment horizontal="center" vertical="center" wrapText="1"/>
    </xf>
    <xf numFmtId="166" fontId="5" fillId="3" borderId="50" xfId="0" applyNumberFormat="1" applyFont="1" applyFill="1" applyBorder="1" applyAlignment="1">
      <alignment horizontal="center" vertical="top" wrapText="1"/>
    </xf>
    <xf numFmtId="166" fontId="5" fillId="9" borderId="7" xfId="0" applyNumberFormat="1" applyFont="1" applyFill="1" applyBorder="1" applyAlignment="1">
      <alignment horizontal="center" vertical="top"/>
    </xf>
    <xf numFmtId="166" fontId="5" fillId="0" borderId="11" xfId="0" applyNumberFormat="1" applyFont="1" applyFill="1" applyBorder="1" applyAlignment="1">
      <alignment horizontal="center" vertical="center" textRotation="90" wrapText="1"/>
    </xf>
    <xf numFmtId="166" fontId="11" fillId="0" borderId="11" xfId="0" applyNumberFormat="1" applyFont="1" applyBorder="1" applyAlignment="1">
      <alignment horizontal="center" vertical="center" textRotation="90" wrapText="1"/>
    </xf>
    <xf numFmtId="166" fontId="3" fillId="7" borderId="27" xfId="0" applyNumberFormat="1" applyFont="1" applyFill="1" applyBorder="1" applyAlignment="1">
      <alignment horizontal="center" vertical="center" wrapText="1"/>
    </xf>
    <xf numFmtId="166" fontId="5" fillId="3" borderId="11" xfId="0" applyNumberFormat="1" applyFont="1" applyFill="1" applyBorder="1" applyAlignment="1">
      <alignment horizontal="center" vertical="top" wrapText="1"/>
    </xf>
    <xf numFmtId="0" fontId="3" fillId="0" borderId="27" xfId="0" applyNumberFormat="1" applyFont="1" applyFill="1" applyBorder="1" applyAlignment="1">
      <alignment horizontal="center" vertical="center" textRotation="90" shrinkToFit="1"/>
    </xf>
    <xf numFmtId="0" fontId="3" fillId="0" borderId="18" xfId="0" applyNumberFormat="1" applyFont="1" applyFill="1" applyBorder="1" applyAlignment="1">
      <alignment horizontal="center" vertical="center" textRotation="90" shrinkToFit="1"/>
    </xf>
    <xf numFmtId="0" fontId="3" fillId="0" borderId="32" xfId="0" applyNumberFormat="1" applyFont="1" applyFill="1" applyBorder="1" applyAlignment="1">
      <alignment horizontal="center" vertical="center" textRotation="90" shrinkToFit="1"/>
    </xf>
    <xf numFmtId="0" fontId="3" fillId="0" borderId="0" xfId="0" applyFont="1" applyBorder="1" applyAlignment="1">
      <alignment vertical="top" wrapText="1"/>
    </xf>
    <xf numFmtId="0" fontId="11" fillId="0" borderId="0" xfId="0" applyFont="1" applyBorder="1" applyAlignment="1">
      <alignment vertical="top" wrapText="1"/>
    </xf>
    <xf numFmtId="166" fontId="5" fillId="10" borderId="50" xfId="0" applyNumberFormat="1" applyFont="1" applyFill="1" applyBorder="1" applyAlignment="1">
      <alignment horizontal="center" vertical="top"/>
    </xf>
    <xf numFmtId="166" fontId="3" fillId="7" borderId="112" xfId="0" applyNumberFormat="1" applyFont="1" applyFill="1" applyBorder="1" applyAlignment="1">
      <alignment horizontal="left" vertical="top" wrapText="1"/>
    </xf>
    <xf numFmtId="166" fontId="5" fillId="2" borderId="78" xfId="0" applyNumberFormat="1" applyFont="1" applyFill="1" applyBorder="1" applyAlignment="1">
      <alignment horizontal="left" vertical="top"/>
    </xf>
    <xf numFmtId="166" fontId="5" fillId="2" borderId="74" xfId="0" applyNumberFormat="1" applyFont="1" applyFill="1" applyBorder="1" applyAlignment="1">
      <alignment horizontal="left" vertical="top"/>
    </xf>
    <xf numFmtId="166" fontId="5" fillId="2" borderId="75" xfId="0" applyNumberFormat="1" applyFont="1" applyFill="1" applyBorder="1" applyAlignment="1">
      <alignment horizontal="left" vertical="top"/>
    </xf>
    <xf numFmtId="166" fontId="5" fillId="2" borderId="74" xfId="0" applyNumberFormat="1" applyFont="1" applyFill="1" applyBorder="1" applyAlignment="1">
      <alignment horizontal="right" vertical="top"/>
    </xf>
    <xf numFmtId="166" fontId="5" fillId="2" borderId="75" xfId="0" applyNumberFormat="1" applyFont="1" applyFill="1" applyBorder="1" applyAlignment="1">
      <alignment horizontal="right" vertical="top"/>
    </xf>
    <xf numFmtId="3" fontId="3" fillId="7" borderId="21" xfId="0" applyNumberFormat="1" applyFont="1" applyFill="1" applyBorder="1" applyAlignment="1">
      <alignment horizontal="center" vertical="top"/>
    </xf>
    <xf numFmtId="3" fontId="11" fillId="0" borderId="89" xfId="0" applyNumberFormat="1" applyFont="1" applyBorder="1" applyAlignment="1">
      <alignment vertical="top"/>
    </xf>
    <xf numFmtId="166" fontId="5" fillId="0" borderId="20" xfId="0" applyNumberFormat="1" applyFont="1" applyBorder="1" applyAlignment="1">
      <alignment horizontal="center" vertical="top"/>
    </xf>
    <xf numFmtId="166" fontId="5" fillId="0" borderId="29" xfId="0" applyNumberFormat="1" applyFont="1" applyBorder="1" applyAlignment="1">
      <alignment horizontal="center" vertical="top"/>
    </xf>
    <xf numFmtId="166" fontId="5" fillId="3" borderId="1" xfId="0" applyNumberFormat="1" applyFont="1" applyFill="1" applyBorder="1" applyAlignment="1">
      <alignment horizontal="center" vertical="top" wrapText="1"/>
    </xf>
    <xf numFmtId="0" fontId="11" fillId="0" borderId="18" xfId="0" applyFont="1" applyBorder="1" applyAlignment="1">
      <alignment horizontal="center" vertical="top" wrapText="1"/>
    </xf>
    <xf numFmtId="49" fontId="2" fillId="0" borderId="20" xfId="0" applyNumberFormat="1" applyFont="1" applyBorder="1" applyAlignment="1">
      <alignment horizontal="center" vertical="center" textRotation="90"/>
    </xf>
    <xf numFmtId="49" fontId="2" fillId="0" borderId="11" xfId="0" applyNumberFormat="1" applyFont="1" applyBorder="1" applyAlignment="1">
      <alignment horizontal="center" vertical="center" textRotation="90"/>
    </xf>
    <xf numFmtId="49" fontId="2" fillId="0" borderId="29" xfId="0" applyNumberFormat="1" applyFont="1" applyBorder="1" applyAlignment="1">
      <alignment horizontal="center" vertical="center" textRotation="90"/>
    </xf>
    <xf numFmtId="166" fontId="3" fillId="7" borderId="50" xfId="0" applyNumberFormat="1" applyFont="1" applyFill="1" applyBorder="1" applyAlignment="1">
      <alignment vertical="top" wrapText="1"/>
    </xf>
    <xf numFmtId="166" fontId="11" fillId="7" borderId="36" xfId="0" applyNumberFormat="1" applyFont="1" applyFill="1" applyBorder="1" applyAlignment="1">
      <alignment vertical="top" wrapText="1"/>
    </xf>
    <xf numFmtId="166" fontId="5" fillId="0" borderId="11" xfId="0" applyNumberFormat="1" applyFont="1" applyBorder="1" applyAlignment="1">
      <alignment horizontal="center" vertical="top"/>
    </xf>
    <xf numFmtId="166" fontId="3" fillId="7" borderId="7" xfId="0" applyNumberFormat="1" applyFont="1" applyFill="1" applyBorder="1" applyAlignment="1">
      <alignment horizontal="left" vertical="top" wrapText="1"/>
    </xf>
    <xf numFmtId="166" fontId="3" fillId="0" borderId="7" xfId="0" applyNumberFormat="1" applyFont="1" applyFill="1" applyBorder="1" applyAlignment="1">
      <alignment vertical="top" wrapText="1"/>
    </xf>
    <xf numFmtId="166" fontId="11" fillId="0" borderId="30" xfId="0" applyNumberFormat="1" applyFont="1" applyBorder="1" applyAlignment="1">
      <alignment vertical="top" wrapText="1"/>
    </xf>
    <xf numFmtId="166" fontId="3" fillId="7" borderId="18" xfId="0" applyNumberFormat="1" applyFont="1" applyFill="1" applyBorder="1" applyAlignment="1">
      <alignment horizontal="center" vertical="center" wrapText="1"/>
    </xf>
    <xf numFmtId="166" fontId="11" fillId="7" borderId="28" xfId="0" applyNumberFormat="1" applyFont="1" applyFill="1" applyBorder="1" applyAlignment="1">
      <alignment horizontal="center" vertical="center" wrapText="1"/>
    </xf>
    <xf numFmtId="49" fontId="2" fillId="0" borderId="20" xfId="0" applyNumberFormat="1" applyFont="1" applyBorder="1" applyAlignment="1">
      <alignment vertical="center" textRotation="90" wrapText="1"/>
    </xf>
    <xf numFmtId="0" fontId="0" fillId="0" borderId="11" xfId="0" applyBorder="1" applyAlignment="1">
      <alignment vertical="center" textRotation="90" wrapText="1"/>
    </xf>
    <xf numFmtId="166" fontId="3" fillId="0" borderId="7" xfId="0" applyNumberFormat="1" applyFont="1" applyFill="1" applyBorder="1" applyAlignment="1">
      <alignment horizontal="left" vertical="top" wrapText="1"/>
    </xf>
    <xf numFmtId="166" fontId="11" fillId="10" borderId="33" xfId="0" applyNumberFormat="1" applyFont="1" applyFill="1" applyBorder="1" applyAlignment="1">
      <alignment horizontal="right" vertical="top"/>
    </xf>
    <xf numFmtId="166" fontId="11" fillId="7" borderId="36" xfId="0" applyNumberFormat="1" applyFont="1" applyFill="1" applyBorder="1" applyAlignment="1">
      <alignment horizontal="left" vertical="top" wrapText="1"/>
    </xf>
    <xf numFmtId="49" fontId="9" fillId="0" borderId="20" xfId="0" applyNumberFormat="1" applyFont="1" applyBorder="1" applyAlignment="1">
      <alignment horizontal="right" vertical="center" textRotation="90" wrapText="1"/>
    </xf>
    <xf numFmtId="0" fontId="0" fillId="0" borderId="11" xfId="0" applyBorder="1" applyAlignment="1">
      <alignment horizontal="right" vertical="center" textRotation="90" wrapText="1"/>
    </xf>
    <xf numFmtId="166" fontId="11" fillId="0" borderId="30" xfId="0" applyNumberFormat="1" applyFont="1" applyBorder="1" applyAlignment="1"/>
    <xf numFmtId="166" fontId="11" fillId="7" borderId="28" xfId="0" applyNumberFormat="1" applyFont="1" applyFill="1" applyBorder="1" applyAlignment="1">
      <alignment horizontal="center" vertical="top" wrapText="1"/>
    </xf>
    <xf numFmtId="166" fontId="3" fillId="7" borderId="8" xfId="0" applyNumberFormat="1" applyFont="1" applyFill="1" applyBorder="1" applyAlignment="1">
      <alignment horizontal="center" vertical="top" wrapText="1"/>
    </xf>
    <xf numFmtId="166" fontId="11" fillId="0" borderId="24" xfId="0" applyNumberFormat="1" applyFont="1" applyBorder="1" applyAlignment="1">
      <alignment horizontal="center" vertical="top" wrapText="1"/>
    </xf>
    <xf numFmtId="0" fontId="17" fillId="0" borderId="11" xfId="0" applyFont="1" applyBorder="1" applyAlignment="1">
      <alignment horizontal="center" vertical="top" textRotation="90"/>
    </xf>
    <xf numFmtId="0" fontId="17" fillId="0" borderId="29" xfId="0" applyFont="1" applyBorder="1" applyAlignment="1">
      <alignment horizontal="center" vertical="top" textRotation="90"/>
    </xf>
    <xf numFmtId="166" fontId="3" fillId="0" borderId="21" xfId="0" applyNumberFormat="1" applyFont="1" applyBorder="1" applyAlignment="1">
      <alignment horizontal="center" vertical="top" wrapText="1"/>
    </xf>
    <xf numFmtId="49" fontId="9" fillId="7" borderId="26" xfId="0" applyNumberFormat="1" applyFont="1" applyFill="1" applyBorder="1" applyAlignment="1">
      <alignment horizontal="center" vertical="center" textRotation="90" wrapText="1"/>
    </xf>
    <xf numFmtId="0" fontId="17" fillId="7" borderId="11" xfId="0" applyFont="1" applyFill="1" applyBorder="1" applyAlignment="1">
      <alignment horizontal="center" vertical="center" textRotation="90" wrapText="1"/>
    </xf>
    <xf numFmtId="166" fontId="11" fillId="7" borderId="50" xfId="0" applyNumberFormat="1" applyFont="1" applyFill="1" applyBorder="1" applyAlignment="1">
      <alignment vertical="top" wrapText="1"/>
    </xf>
    <xf numFmtId="166" fontId="11" fillId="7" borderId="28" xfId="0" applyNumberFormat="1" applyFont="1" applyFill="1" applyBorder="1" applyAlignment="1">
      <alignment vertical="top" wrapText="1"/>
    </xf>
    <xf numFmtId="166" fontId="3" fillId="7" borderId="21" xfId="0" applyNumberFormat="1" applyFont="1" applyFill="1" applyBorder="1" applyAlignment="1">
      <alignment horizontal="center" vertical="center" wrapText="1"/>
    </xf>
    <xf numFmtId="166" fontId="11" fillId="7" borderId="18" xfId="0" applyNumberFormat="1" applyFont="1" applyFill="1" applyBorder="1" applyAlignment="1">
      <alignment horizontal="center" vertical="center" wrapText="1"/>
    </xf>
    <xf numFmtId="166" fontId="11" fillId="7" borderId="18" xfId="0" applyNumberFormat="1" applyFont="1" applyFill="1" applyBorder="1" applyAlignment="1">
      <alignment horizontal="center" wrapText="1"/>
    </xf>
    <xf numFmtId="166" fontId="3" fillId="7" borderId="36" xfId="0" applyNumberFormat="1" applyFont="1" applyFill="1" applyBorder="1" applyAlignment="1">
      <alignment vertical="top" wrapText="1"/>
    </xf>
    <xf numFmtId="166" fontId="3" fillId="3" borderId="53" xfId="0" applyNumberFormat="1" applyFont="1" applyFill="1" applyBorder="1" applyAlignment="1">
      <alignment vertical="top" wrapText="1"/>
    </xf>
    <xf numFmtId="166" fontId="3" fillId="3" borderId="0" xfId="0" applyNumberFormat="1" applyFont="1" applyFill="1" applyBorder="1" applyAlignment="1">
      <alignment vertical="top" wrapText="1"/>
    </xf>
    <xf numFmtId="166" fontId="11" fillId="0" borderId="0" xfId="0" applyNumberFormat="1" applyFont="1" applyBorder="1" applyAlignment="1">
      <alignment vertical="top" wrapText="1"/>
    </xf>
    <xf numFmtId="166" fontId="5" fillId="7" borderId="26" xfId="0" applyNumberFormat="1" applyFont="1" applyFill="1" applyBorder="1" applyAlignment="1">
      <alignment horizontal="center" vertical="top" wrapText="1"/>
    </xf>
    <xf numFmtId="166" fontId="5" fillId="7" borderId="11" xfId="0" applyNumberFormat="1" applyFont="1" applyFill="1" applyBorder="1" applyAlignment="1">
      <alignment horizontal="center" vertical="top" wrapText="1"/>
    </xf>
    <xf numFmtId="49" fontId="9" fillId="0" borderId="26" xfId="0" applyNumberFormat="1" applyFont="1" applyBorder="1" applyAlignment="1">
      <alignment horizontal="center" vertical="center" textRotation="90" wrapText="1"/>
    </xf>
    <xf numFmtId="49" fontId="9" fillId="0" borderId="11" xfId="0" applyNumberFormat="1" applyFont="1" applyBorder="1" applyAlignment="1">
      <alignment horizontal="center" vertical="center" textRotation="90" wrapText="1"/>
    </xf>
    <xf numFmtId="0" fontId="17" fillId="0" borderId="31" xfId="0" applyFont="1" applyBorder="1" applyAlignment="1">
      <alignment horizontal="center" vertical="center" wrapText="1"/>
    </xf>
    <xf numFmtId="0" fontId="0" fillId="0" borderId="29" xfId="0" applyBorder="1" applyAlignment="1">
      <alignment horizontal="center" vertical="center" textRotation="90" wrapText="1"/>
    </xf>
    <xf numFmtId="0" fontId="0" fillId="0" borderId="11" xfId="0" applyBorder="1" applyAlignment="1">
      <alignment horizontal="center" vertical="center" textRotation="90"/>
    </xf>
    <xf numFmtId="0" fontId="0" fillId="0" borderId="29" xfId="0" applyBorder="1" applyAlignment="1">
      <alignment horizontal="center" vertical="center" textRotation="90"/>
    </xf>
    <xf numFmtId="166" fontId="5" fillId="7" borderId="43" xfId="0" applyNumberFormat="1" applyFont="1" applyFill="1" applyBorder="1" applyAlignment="1">
      <alignment horizontal="center" vertical="top"/>
    </xf>
    <xf numFmtId="166" fontId="3" fillId="7" borderId="20" xfId="0" applyNumberFormat="1" applyFont="1" applyFill="1" applyBorder="1" applyAlignment="1">
      <alignment horizontal="center" vertical="top" textRotation="90" wrapText="1"/>
    </xf>
    <xf numFmtId="0" fontId="0" fillId="0" borderId="31" xfId="0" applyBorder="1" applyAlignment="1">
      <alignment horizontal="center" textRotation="90" wrapText="1"/>
    </xf>
    <xf numFmtId="166" fontId="18" fillId="7" borderId="127" xfId="0" applyNumberFormat="1" applyFont="1" applyFill="1" applyBorder="1" applyAlignment="1">
      <alignment vertical="top" wrapText="1"/>
    </xf>
    <xf numFmtId="166" fontId="11" fillId="0" borderId="36" xfId="0" applyNumberFormat="1" applyFont="1" applyBorder="1" applyAlignment="1">
      <alignment vertical="top" wrapText="1"/>
    </xf>
    <xf numFmtId="166" fontId="3" fillId="7" borderId="20" xfId="0" applyNumberFormat="1" applyFont="1" applyFill="1" applyBorder="1" applyAlignment="1">
      <alignment horizontal="center" vertical="center" textRotation="90" wrapText="1"/>
    </xf>
    <xf numFmtId="166" fontId="3" fillId="7" borderId="11" xfId="0" applyNumberFormat="1" applyFont="1" applyFill="1" applyBorder="1" applyAlignment="1">
      <alignment horizontal="center" vertical="center" textRotation="90" wrapText="1"/>
    </xf>
    <xf numFmtId="166" fontId="3" fillId="7" borderId="29" xfId="0" applyNumberFormat="1" applyFont="1" applyFill="1" applyBorder="1" applyAlignment="1">
      <alignment horizontal="center" vertical="center" textRotation="90" wrapText="1"/>
    </xf>
    <xf numFmtId="166" fontId="5" fillId="10" borderId="26" xfId="0" applyNumberFormat="1" applyFont="1" applyFill="1" applyBorder="1" applyAlignment="1">
      <alignment horizontal="center" vertical="top"/>
    </xf>
    <xf numFmtId="166" fontId="5" fillId="2" borderId="26" xfId="0" applyNumberFormat="1" applyFont="1" applyFill="1" applyBorder="1" applyAlignment="1">
      <alignment horizontal="center" vertical="top"/>
    </xf>
    <xf numFmtId="3" fontId="3" fillId="0" borderId="18" xfId="0" applyNumberFormat="1" applyFont="1" applyFill="1" applyBorder="1" applyAlignment="1">
      <alignment horizontal="center" vertical="center"/>
    </xf>
    <xf numFmtId="166" fontId="11" fillId="7" borderId="87" xfId="0" applyNumberFormat="1" applyFont="1" applyFill="1" applyBorder="1" applyAlignment="1">
      <alignment vertical="top"/>
    </xf>
    <xf numFmtId="166" fontId="3" fillId="2" borderId="74" xfId="0" applyNumberFormat="1" applyFont="1" applyFill="1" applyBorder="1" applyAlignment="1">
      <alignment horizontal="center" vertical="top" wrapText="1"/>
    </xf>
    <xf numFmtId="166" fontId="3" fillId="2" borderId="75" xfId="0" applyNumberFormat="1" applyFont="1" applyFill="1" applyBorder="1" applyAlignment="1">
      <alignment horizontal="center" vertical="top" wrapText="1"/>
    </xf>
    <xf numFmtId="166" fontId="5" fillId="0" borderId="48" xfId="0" applyNumberFormat="1" applyFont="1" applyFill="1" applyBorder="1" applyAlignment="1">
      <alignment horizontal="center" vertical="top" wrapText="1"/>
    </xf>
    <xf numFmtId="166" fontId="5" fillId="0" borderId="36" xfId="0" applyNumberFormat="1" applyFont="1" applyFill="1" applyBorder="1" applyAlignment="1">
      <alignment horizontal="center" vertical="top" wrapText="1"/>
    </xf>
    <xf numFmtId="166" fontId="3" fillId="7" borderId="38" xfId="0" applyNumberFormat="1" applyFont="1" applyFill="1" applyBorder="1" applyAlignment="1">
      <alignment horizontal="left" vertical="top" wrapText="1"/>
    </xf>
    <xf numFmtId="166" fontId="3" fillId="7" borderId="30" xfId="0" applyNumberFormat="1" applyFont="1" applyFill="1" applyBorder="1" applyAlignment="1">
      <alignment horizontal="left" vertical="top" wrapText="1"/>
    </xf>
    <xf numFmtId="166" fontId="3" fillId="10" borderId="62" xfId="0" applyNumberFormat="1" applyFont="1" applyFill="1" applyBorder="1" applyAlignment="1">
      <alignment horizontal="center" vertical="top" wrapText="1"/>
    </xf>
    <xf numFmtId="49" fontId="2" fillId="0" borderId="48" xfId="0" applyNumberFormat="1" applyFont="1" applyBorder="1" applyAlignment="1">
      <alignment horizontal="center" vertical="top" textRotation="90" wrapText="1"/>
    </xf>
    <xf numFmtId="166" fontId="3" fillId="3" borderId="48" xfId="0" applyNumberFormat="1" applyFont="1" applyFill="1" applyBorder="1" applyAlignment="1">
      <alignment vertical="top" wrapText="1"/>
    </xf>
    <xf numFmtId="166" fontId="3" fillId="3" borderId="36" xfId="0" applyNumberFormat="1" applyFont="1" applyFill="1" applyBorder="1" applyAlignment="1">
      <alignment vertical="top" wrapText="1"/>
    </xf>
    <xf numFmtId="166" fontId="5" fillId="9" borderId="5" xfId="0" applyNumberFormat="1" applyFont="1" applyFill="1" applyBorder="1" applyAlignment="1">
      <alignment horizontal="center" vertical="top"/>
    </xf>
    <xf numFmtId="166" fontId="11" fillId="7" borderId="30" xfId="0" applyNumberFormat="1" applyFont="1" applyFill="1" applyBorder="1" applyAlignment="1">
      <alignment horizontal="left" vertical="top" wrapText="1"/>
    </xf>
    <xf numFmtId="166" fontId="3" fillId="0" borderId="11" xfId="0" applyNumberFormat="1" applyFont="1" applyFill="1" applyBorder="1" applyAlignment="1">
      <alignment horizontal="center" vertical="center" wrapText="1"/>
    </xf>
    <xf numFmtId="166" fontId="3" fillId="0" borderId="31" xfId="0" applyNumberFormat="1" applyFont="1" applyFill="1" applyBorder="1" applyAlignment="1">
      <alignment horizontal="center" vertical="center" wrapText="1"/>
    </xf>
    <xf numFmtId="49" fontId="9" fillId="7" borderId="20" xfId="0" applyNumberFormat="1" applyFont="1" applyFill="1" applyBorder="1" applyAlignment="1">
      <alignment horizontal="center" vertical="center" textRotation="90" wrapText="1"/>
    </xf>
    <xf numFmtId="0" fontId="11" fillId="0" borderId="29" xfId="0" applyFont="1" applyBorder="1" applyAlignment="1">
      <alignment horizontal="center" vertical="center" textRotation="90" wrapText="1"/>
    </xf>
    <xf numFmtId="166" fontId="5" fillId="0" borderId="36" xfId="0" applyNumberFormat="1" applyFont="1" applyBorder="1" applyAlignment="1">
      <alignment horizontal="center" vertical="top"/>
    </xf>
    <xf numFmtId="166" fontId="5" fillId="0" borderId="39" xfId="0" applyNumberFormat="1" applyFont="1" applyBorder="1" applyAlignment="1">
      <alignment horizontal="center" vertical="top"/>
    </xf>
    <xf numFmtId="166" fontId="5" fillId="0" borderId="67" xfId="0" applyNumberFormat="1" applyFont="1" applyBorder="1" applyAlignment="1">
      <alignment horizontal="center" vertical="top"/>
    </xf>
    <xf numFmtId="166" fontId="3" fillId="7" borderId="5" xfId="0" applyNumberFormat="1" applyFont="1" applyFill="1" applyBorder="1" applyAlignment="1">
      <alignment vertical="top" wrapText="1"/>
    </xf>
    <xf numFmtId="166" fontId="11" fillId="0" borderId="7" xfId="0" applyNumberFormat="1" applyFont="1" applyBorder="1" applyAlignment="1">
      <alignment vertical="top" wrapText="1"/>
    </xf>
    <xf numFmtId="166" fontId="11" fillId="0" borderId="9" xfId="0" applyNumberFormat="1" applyFont="1" applyBorder="1" applyAlignment="1">
      <alignment vertical="top" wrapText="1"/>
    </xf>
    <xf numFmtId="166" fontId="5" fillId="9" borderId="78" xfId="0" applyNumberFormat="1" applyFont="1" applyFill="1" applyBorder="1" applyAlignment="1">
      <alignment horizontal="right" vertical="top"/>
    </xf>
    <xf numFmtId="166" fontId="5" fillId="9" borderId="74" xfId="0" applyNumberFormat="1" applyFont="1" applyFill="1" applyBorder="1" applyAlignment="1">
      <alignment horizontal="right" vertical="top"/>
    </xf>
    <xf numFmtId="166" fontId="5" fillId="9" borderId="75" xfId="0" applyNumberFormat="1" applyFont="1" applyFill="1" applyBorder="1" applyAlignment="1">
      <alignment horizontal="right" vertical="top"/>
    </xf>
    <xf numFmtId="3" fontId="3" fillId="7" borderId="18" xfId="0" applyNumberFormat="1" applyFont="1" applyFill="1" applyBorder="1" applyAlignment="1">
      <alignment horizontal="left" vertical="top" wrapText="1"/>
    </xf>
    <xf numFmtId="3" fontId="11" fillId="7" borderId="18" xfId="0" applyNumberFormat="1" applyFont="1" applyFill="1" applyBorder="1" applyAlignment="1">
      <alignment horizontal="left" vertical="top" wrapText="1"/>
    </xf>
    <xf numFmtId="166" fontId="3" fillId="7" borderId="43" xfId="0" applyNumberFormat="1" applyFont="1" applyFill="1" applyBorder="1" applyAlignment="1">
      <alignment vertical="top" wrapText="1"/>
    </xf>
    <xf numFmtId="166" fontId="3" fillId="7" borderId="58" xfId="0" applyNumberFormat="1" applyFont="1" applyFill="1" applyBorder="1" applyAlignment="1">
      <alignment vertical="top" wrapText="1"/>
    </xf>
    <xf numFmtId="166" fontId="9" fillId="0" borderId="26" xfId="0" applyNumberFormat="1" applyFont="1" applyFill="1" applyBorder="1" applyAlignment="1">
      <alignment horizontal="center" vertical="top" textRotation="90" wrapText="1"/>
    </xf>
    <xf numFmtId="166" fontId="9" fillId="0" borderId="11" xfId="0" applyNumberFormat="1" applyFont="1" applyFill="1" applyBorder="1" applyAlignment="1">
      <alignment horizontal="center" vertical="top" textRotation="90" wrapText="1"/>
    </xf>
    <xf numFmtId="166" fontId="9" fillId="0" borderId="31" xfId="0" applyNumberFormat="1" applyFont="1" applyFill="1" applyBorder="1" applyAlignment="1">
      <alignment horizontal="center" vertical="top" textRotation="90" wrapText="1"/>
    </xf>
    <xf numFmtId="49" fontId="9" fillId="0" borderId="31" xfId="0" applyNumberFormat="1" applyFont="1" applyBorder="1" applyAlignment="1">
      <alignment horizontal="center" vertical="center" textRotation="90" wrapText="1"/>
    </xf>
    <xf numFmtId="0" fontId="11" fillId="0" borderId="30" xfId="0" applyFont="1" applyBorder="1" applyAlignment="1">
      <alignment vertical="top" wrapText="1"/>
    </xf>
    <xf numFmtId="166" fontId="3" fillId="2" borderId="57" xfId="0" applyNumberFormat="1" applyFont="1" applyFill="1" applyBorder="1" applyAlignment="1">
      <alignment horizontal="center" vertical="top" wrapText="1"/>
    </xf>
    <xf numFmtId="0" fontId="0" fillId="0" borderId="32" xfId="0" applyBorder="1" applyAlignment="1">
      <alignment horizontal="center" vertical="top"/>
    </xf>
    <xf numFmtId="166" fontId="5" fillId="7" borderId="58" xfId="0" applyNumberFormat="1" applyFont="1" applyFill="1" applyBorder="1" applyAlignment="1">
      <alignment horizontal="center" vertical="top"/>
    </xf>
    <xf numFmtId="49" fontId="5" fillId="7" borderId="58" xfId="0" applyNumberFormat="1" applyFont="1" applyFill="1" applyBorder="1" applyAlignment="1">
      <alignment horizontal="center" vertical="top"/>
    </xf>
    <xf numFmtId="0" fontId="11" fillId="0" borderId="32" xfId="0" applyFont="1" applyBorder="1" applyAlignment="1">
      <alignment horizontal="center" vertical="top"/>
    </xf>
    <xf numFmtId="166" fontId="3" fillId="0" borderId="118" xfId="0" applyNumberFormat="1" applyFont="1" applyFill="1" applyBorder="1" applyAlignment="1">
      <alignment horizontal="left" vertical="top" wrapText="1"/>
    </xf>
    <xf numFmtId="166" fontId="3" fillId="0" borderId="87" xfId="0" applyNumberFormat="1" applyFont="1" applyFill="1" applyBorder="1" applyAlignment="1">
      <alignment horizontal="left" vertical="top" wrapText="1"/>
    </xf>
    <xf numFmtId="166" fontId="11" fillId="0" borderId="7" xfId="0" applyNumberFormat="1" applyFont="1" applyBorder="1" applyAlignment="1">
      <alignment horizontal="left" vertical="top" wrapText="1"/>
    </xf>
    <xf numFmtId="166" fontId="3" fillId="0" borderId="48" xfId="0" applyNumberFormat="1" applyFont="1" applyBorder="1" applyAlignment="1">
      <alignment horizontal="left" vertical="top" wrapText="1"/>
    </xf>
    <xf numFmtId="166" fontId="11" fillId="0" borderId="112" xfId="0" applyNumberFormat="1" applyFont="1" applyBorder="1" applyAlignment="1">
      <alignment horizontal="left" vertical="top" wrapText="1"/>
    </xf>
    <xf numFmtId="49" fontId="2" fillId="0" borderId="119" xfId="0" applyNumberFormat="1" applyFont="1" applyBorder="1" applyAlignment="1">
      <alignment horizontal="center" vertical="top" textRotation="90" wrapText="1"/>
    </xf>
    <xf numFmtId="0" fontId="1" fillId="0" borderId="29" xfId="0" applyFont="1" applyBorder="1" applyAlignment="1">
      <alignment horizontal="center" vertical="top" textRotation="90" wrapText="1"/>
    </xf>
    <xf numFmtId="166" fontId="5" fillId="9" borderId="9" xfId="0" applyNumberFormat="1" applyFont="1" applyFill="1" applyBorder="1" applyAlignment="1">
      <alignment horizontal="center" vertical="top"/>
    </xf>
    <xf numFmtId="166" fontId="5" fillId="2" borderId="31" xfId="0" applyNumberFormat="1" applyFont="1" applyFill="1" applyBorder="1" applyAlignment="1">
      <alignment horizontal="center" vertical="top"/>
    </xf>
    <xf numFmtId="166" fontId="5" fillId="7" borderId="26" xfId="0" applyNumberFormat="1" applyFont="1" applyFill="1" applyBorder="1" applyAlignment="1">
      <alignment horizontal="center" vertical="top"/>
    </xf>
    <xf numFmtId="166" fontId="5" fillId="7" borderId="31" xfId="0" applyNumberFormat="1" applyFont="1" applyFill="1" applyBorder="1" applyAlignment="1">
      <alignment horizontal="center" vertical="top"/>
    </xf>
    <xf numFmtId="166" fontId="5" fillId="0" borderId="26" xfId="0" applyNumberFormat="1" applyFont="1" applyBorder="1" applyAlignment="1">
      <alignment horizontal="center" vertical="top"/>
    </xf>
    <xf numFmtId="166" fontId="5" fillId="0" borderId="31" xfId="0" applyNumberFormat="1" applyFont="1" applyBorder="1" applyAlignment="1">
      <alignment horizontal="center" vertical="top"/>
    </xf>
    <xf numFmtId="166" fontId="7" fillId="0" borderId="26" xfId="0" applyNumberFormat="1" applyFont="1" applyFill="1" applyBorder="1" applyAlignment="1">
      <alignment horizontal="center" vertical="top" wrapText="1"/>
    </xf>
    <xf numFmtId="166" fontId="7" fillId="0" borderId="11" xfId="0" applyNumberFormat="1" applyFont="1" applyFill="1" applyBorder="1" applyAlignment="1">
      <alignment horizontal="center" vertical="top" wrapText="1"/>
    </xf>
    <xf numFmtId="166" fontId="7" fillId="0" borderId="31" xfId="0" applyNumberFormat="1" applyFont="1" applyFill="1" applyBorder="1" applyAlignment="1">
      <alignment horizontal="center" vertical="top" wrapText="1"/>
    </xf>
    <xf numFmtId="166" fontId="11" fillId="0" borderId="50" xfId="0" applyNumberFormat="1" applyFont="1" applyBorder="1" applyAlignment="1">
      <alignment vertical="top" wrapText="1"/>
    </xf>
    <xf numFmtId="166" fontId="5" fillId="4" borderId="76" xfId="0" applyNumberFormat="1" applyFont="1" applyFill="1" applyBorder="1" applyAlignment="1">
      <alignment horizontal="right" vertical="top" wrapText="1"/>
    </xf>
    <xf numFmtId="166" fontId="5" fillId="4" borderId="33" xfId="0" applyNumberFormat="1" applyFont="1" applyFill="1" applyBorder="1" applyAlignment="1">
      <alignment horizontal="right" vertical="top" wrapText="1"/>
    </xf>
    <xf numFmtId="166" fontId="5" fillId="4" borderId="34" xfId="0" applyNumberFormat="1" applyFont="1" applyFill="1" applyBorder="1" applyAlignment="1">
      <alignment horizontal="right" vertical="top" wrapText="1"/>
    </xf>
    <xf numFmtId="166" fontId="3" fillId="0" borderId="71" xfId="0" applyNumberFormat="1" applyFont="1" applyBorder="1" applyAlignment="1">
      <alignment horizontal="left" vertical="top" wrapText="1"/>
    </xf>
    <xf numFmtId="166" fontId="3" fillId="0" borderId="66" xfId="0" applyNumberFormat="1" applyFont="1" applyBorder="1" applyAlignment="1">
      <alignment horizontal="left" vertical="top" wrapText="1"/>
    </xf>
    <xf numFmtId="166" fontId="3" fillId="0" borderId="44" xfId="0" applyNumberFormat="1" applyFont="1" applyBorder="1" applyAlignment="1">
      <alignment horizontal="left" vertical="top" wrapText="1"/>
    </xf>
    <xf numFmtId="166" fontId="3" fillId="3" borderId="71" xfId="0" applyNumberFormat="1" applyFont="1" applyFill="1" applyBorder="1" applyAlignment="1">
      <alignment horizontal="left" vertical="top" wrapText="1"/>
    </xf>
    <xf numFmtId="166" fontId="3" fillId="3" borderId="66" xfId="0" applyNumberFormat="1" applyFont="1" applyFill="1" applyBorder="1" applyAlignment="1">
      <alignment horizontal="left" vertical="top" wrapText="1"/>
    </xf>
    <xf numFmtId="166" fontId="3" fillId="3" borderId="44" xfId="0" applyNumberFormat="1" applyFont="1" applyFill="1" applyBorder="1" applyAlignment="1">
      <alignment horizontal="left" vertical="top" wrapText="1"/>
    </xf>
    <xf numFmtId="166" fontId="3" fillId="3" borderId="68" xfId="0" applyNumberFormat="1" applyFont="1" applyFill="1" applyBorder="1" applyAlignment="1">
      <alignment horizontal="left" vertical="top" wrapText="1"/>
    </xf>
    <xf numFmtId="166" fontId="3" fillId="3" borderId="79" xfId="0" applyNumberFormat="1" applyFont="1" applyFill="1" applyBorder="1" applyAlignment="1">
      <alignment horizontal="left" vertical="top" wrapText="1"/>
    </xf>
    <xf numFmtId="166" fontId="3" fillId="3" borderId="55" xfId="0" applyNumberFormat="1" applyFont="1" applyFill="1" applyBorder="1" applyAlignment="1">
      <alignment horizontal="left" vertical="top" wrapText="1"/>
    </xf>
    <xf numFmtId="166" fontId="3" fillId="8" borderId="71" xfId="0" applyNumberFormat="1" applyFont="1" applyFill="1" applyBorder="1" applyAlignment="1">
      <alignment horizontal="left" vertical="top" wrapText="1"/>
    </xf>
    <xf numFmtId="166" fontId="11" fillId="8" borderId="66" xfId="0" applyNumberFormat="1" applyFont="1" applyFill="1" applyBorder="1" applyAlignment="1">
      <alignment horizontal="left" vertical="top" wrapText="1"/>
    </xf>
    <xf numFmtId="166" fontId="11" fillId="8" borderId="44" xfId="0" applyNumberFormat="1" applyFont="1" applyFill="1" applyBorder="1" applyAlignment="1">
      <alignment horizontal="left" vertical="top" wrapText="1"/>
    </xf>
    <xf numFmtId="166" fontId="5" fillId="8" borderId="71" xfId="0" applyNumberFormat="1" applyFont="1" applyFill="1" applyBorder="1" applyAlignment="1">
      <alignment horizontal="left" vertical="top" wrapText="1"/>
    </xf>
    <xf numFmtId="166" fontId="5" fillId="8" borderId="66" xfId="0" applyNumberFormat="1" applyFont="1" applyFill="1" applyBorder="1" applyAlignment="1">
      <alignment horizontal="left" vertical="top" wrapText="1"/>
    </xf>
    <xf numFmtId="166" fontId="5" fillId="8" borderId="44" xfId="0" applyNumberFormat="1" applyFont="1" applyFill="1" applyBorder="1" applyAlignment="1">
      <alignment horizontal="left" vertical="top" wrapText="1"/>
    </xf>
    <xf numFmtId="166" fontId="3" fillId="7" borderId="71" xfId="0" applyNumberFormat="1" applyFont="1" applyFill="1" applyBorder="1" applyAlignment="1">
      <alignment horizontal="left" vertical="top" wrapText="1"/>
    </xf>
    <xf numFmtId="166" fontId="3" fillId="7" borderId="66" xfId="0" applyNumberFormat="1" applyFont="1" applyFill="1" applyBorder="1" applyAlignment="1">
      <alignment horizontal="left" vertical="top" wrapText="1"/>
    </xf>
    <xf numFmtId="166" fontId="3" fillId="7" borderId="44" xfId="0" applyNumberFormat="1" applyFont="1" applyFill="1" applyBorder="1" applyAlignment="1">
      <alignment horizontal="left" vertical="top" wrapText="1"/>
    </xf>
    <xf numFmtId="166" fontId="5" fillId="5" borderId="71" xfId="0" applyNumberFormat="1" applyFont="1" applyFill="1" applyBorder="1" applyAlignment="1">
      <alignment horizontal="right" vertical="top" wrapText="1"/>
    </xf>
    <xf numFmtId="166" fontId="5" fillId="5" borderId="66" xfId="0" applyNumberFormat="1" applyFont="1" applyFill="1" applyBorder="1" applyAlignment="1">
      <alignment horizontal="right" vertical="top" wrapText="1"/>
    </xf>
    <xf numFmtId="166" fontId="5" fillId="5" borderId="44" xfId="0" applyNumberFormat="1" applyFont="1" applyFill="1" applyBorder="1" applyAlignment="1">
      <alignment horizontal="right" vertical="top" wrapText="1"/>
    </xf>
    <xf numFmtId="166" fontId="3" fillId="7" borderId="68" xfId="0" applyNumberFormat="1" applyFont="1" applyFill="1" applyBorder="1" applyAlignment="1">
      <alignment horizontal="left" vertical="top" wrapText="1"/>
    </xf>
    <xf numFmtId="166" fontId="3" fillId="7" borderId="79" xfId="0" applyNumberFormat="1" applyFont="1" applyFill="1" applyBorder="1" applyAlignment="1">
      <alignment horizontal="left" vertical="top" wrapText="1"/>
    </xf>
    <xf numFmtId="166" fontId="3" fillId="7" borderId="55" xfId="0" applyNumberFormat="1" applyFont="1" applyFill="1" applyBorder="1" applyAlignment="1">
      <alignment horizontal="left" vertical="top" wrapText="1"/>
    </xf>
    <xf numFmtId="166" fontId="5" fillId="0" borderId="33" xfId="0" applyNumberFormat="1" applyFont="1" applyFill="1" applyBorder="1" applyAlignment="1">
      <alignment horizontal="center" vertical="top" wrapText="1"/>
    </xf>
    <xf numFmtId="166" fontId="5" fillId="8" borderId="71" xfId="0" applyNumberFormat="1" applyFont="1" applyFill="1" applyBorder="1" applyAlignment="1">
      <alignment horizontal="right" vertical="top" wrapText="1"/>
    </xf>
    <xf numFmtId="166" fontId="11" fillId="8" borderId="66" xfId="0" applyNumberFormat="1" applyFont="1" applyFill="1" applyBorder="1" applyAlignment="1">
      <alignment horizontal="right" vertical="top" wrapText="1"/>
    </xf>
    <xf numFmtId="166" fontId="11" fillId="8" borderId="44" xfId="0" applyNumberFormat="1" applyFont="1" applyFill="1" applyBorder="1" applyAlignment="1">
      <alignment horizontal="right" vertical="top" wrapText="1"/>
    </xf>
    <xf numFmtId="0" fontId="9" fillId="0" borderId="0" xfId="0" applyNumberFormat="1" applyFont="1" applyFill="1" applyBorder="1" applyAlignment="1">
      <alignment horizontal="left" vertical="top" wrapText="1"/>
    </xf>
    <xf numFmtId="166" fontId="3" fillId="9" borderId="74" xfId="0" applyNumberFormat="1" applyFont="1" applyFill="1" applyBorder="1" applyAlignment="1">
      <alignment horizontal="center" vertical="top"/>
    </xf>
    <xf numFmtId="166" fontId="3" fillId="9" borderId="75" xfId="0" applyNumberFormat="1" applyFont="1" applyFill="1" applyBorder="1" applyAlignment="1">
      <alignment horizontal="center" vertical="top"/>
    </xf>
    <xf numFmtId="166" fontId="5" fillId="5" borderId="72" xfId="0" applyNumberFormat="1" applyFont="1" applyFill="1" applyBorder="1" applyAlignment="1">
      <alignment horizontal="right" vertical="top" wrapText="1"/>
    </xf>
    <xf numFmtId="166" fontId="5" fillId="5" borderId="77" xfId="0" applyNumberFormat="1" applyFont="1" applyFill="1" applyBorder="1" applyAlignment="1">
      <alignment horizontal="right" vertical="top" wrapText="1"/>
    </xf>
    <xf numFmtId="166" fontId="5" fillId="5" borderId="73" xfId="0" applyNumberFormat="1" applyFont="1" applyFill="1" applyBorder="1" applyAlignment="1">
      <alignment horizontal="right" vertical="top" wrapText="1"/>
    </xf>
    <xf numFmtId="166" fontId="5" fillId="0" borderId="57" xfId="0" applyNumberFormat="1" applyFont="1" applyBorder="1" applyAlignment="1">
      <alignment horizontal="center" vertical="center" wrapText="1"/>
    </xf>
    <xf numFmtId="166" fontId="5" fillId="0" borderId="74" xfId="0" applyNumberFormat="1" applyFont="1" applyBorder="1" applyAlignment="1">
      <alignment horizontal="center" vertical="center" wrapText="1"/>
    </xf>
    <xf numFmtId="166" fontId="5" fillId="0" borderId="75" xfId="0" applyNumberFormat="1" applyFont="1" applyBorder="1" applyAlignment="1">
      <alignment horizontal="center" vertical="center" wrapText="1"/>
    </xf>
    <xf numFmtId="166" fontId="5" fillId="10" borderId="33" xfId="0" applyNumberFormat="1" applyFont="1" applyFill="1" applyBorder="1" applyAlignment="1">
      <alignment horizontal="right" vertical="top"/>
    </xf>
    <xf numFmtId="166" fontId="5" fillId="2" borderId="33" xfId="0" applyNumberFormat="1" applyFont="1" applyFill="1" applyBorder="1" applyAlignment="1">
      <alignment horizontal="right" vertical="top"/>
    </xf>
    <xf numFmtId="166" fontId="5" fillId="5" borderId="78" xfId="0" applyNumberFormat="1" applyFont="1" applyFill="1" applyBorder="1" applyAlignment="1">
      <alignment horizontal="right" vertical="top"/>
    </xf>
    <xf numFmtId="166" fontId="5" fillId="5" borderId="74" xfId="0" applyNumberFormat="1" applyFont="1" applyFill="1" applyBorder="1" applyAlignment="1">
      <alignment horizontal="right" vertical="top"/>
    </xf>
    <xf numFmtId="166" fontId="5" fillId="5" borderId="75" xfId="0" applyNumberFormat="1" applyFont="1" applyFill="1" applyBorder="1" applyAlignment="1">
      <alignment horizontal="right" vertical="top"/>
    </xf>
    <xf numFmtId="166" fontId="3" fillId="0" borderId="27" xfId="0" applyNumberFormat="1" applyFont="1" applyBorder="1" applyAlignment="1">
      <alignment horizontal="center" vertical="top" wrapText="1"/>
    </xf>
    <xf numFmtId="166" fontId="3" fillId="7" borderId="26" xfId="0" applyNumberFormat="1" applyFont="1" applyFill="1" applyBorder="1" applyAlignment="1">
      <alignment horizontal="left" vertical="top" wrapText="1"/>
    </xf>
    <xf numFmtId="166" fontId="3" fillId="7" borderId="11" xfId="0" applyNumberFormat="1" applyFont="1" applyFill="1" applyBorder="1" applyAlignment="1">
      <alignment horizontal="left" vertical="top" wrapText="1"/>
    </xf>
    <xf numFmtId="0" fontId="0" fillId="0" borderId="31" xfId="0" applyBorder="1" applyAlignment="1">
      <alignment vertical="top"/>
    </xf>
    <xf numFmtId="49" fontId="2" fillId="0" borderId="11" xfId="0" applyNumberFormat="1" applyFont="1" applyBorder="1" applyAlignment="1">
      <alignment horizontal="center" vertical="top" textRotation="90" wrapText="1"/>
    </xf>
    <xf numFmtId="0" fontId="0" fillId="0" borderId="29" xfId="0" applyBorder="1" applyAlignment="1">
      <alignment horizontal="center" textRotation="90" wrapText="1"/>
    </xf>
    <xf numFmtId="49" fontId="2" fillId="7" borderId="26" xfId="0" applyNumberFormat="1" applyFont="1" applyFill="1" applyBorder="1" applyAlignment="1">
      <alignment horizontal="center" vertical="center" textRotation="90" wrapText="1"/>
    </xf>
    <xf numFmtId="0" fontId="0" fillId="7" borderId="11" xfId="0" applyFill="1" applyBorder="1" applyAlignment="1">
      <alignment horizontal="center" vertical="center" textRotation="90" wrapText="1"/>
    </xf>
    <xf numFmtId="0" fontId="0" fillId="0" borderId="31" xfId="0" applyBorder="1" applyAlignment="1">
      <alignment horizontal="center" vertical="center" wrapText="1"/>
    </xf>
    <xf numFmtId="49" fontId="2" fillId="0" borderId="29" xfId="0" applyNumberFormat="1" applyFont="1" applyBorder="1" applyAlignment="1">
      <alignment horizontal="center" vertical="center" textRotation="90" wrapText="1"/>
    </xf>
    <xf numFmtId="166" fontId="3" fillId="5" borderId="74" xfId="0" applyNumberFormat="1" applyFont="1" applyFill="1" applyBorder="1" applyAlignment="1">
      <alignment horizontal="center" vertical="top"/>
    </xf>
    <xf numFmtId="166" fontId="3" fillId="5" borderId="75" xfId="0" applyNumberFormat="1" applyFont="1" applyFill="1" applyBorder="1" applyAlignment="1">
      <alignment horizontal="center" vertical="top"/>
    </xf>
    <xf numFmtId="166" fontId="5" fillId="9" borderId="12" xfId="0" applyNumberFormat="1" applyFont="1" applyFill="1" applyBorder="1" applyAlignment="1">
      <alignment horizontal="center" vertical="top"/>
    </xf>
    <xf numFmtId="166" fontId="5" fillId="9" borderId="16" xfId="0" applyNumberFormat="1" applyFont="1" applyFill="1" applyBorder="1" applyAlignment="1">
      <alignment horizontal="center" vertical="top"/>
    </xf>
    <xf numFmtId="166" fontId="5" fillId="9" borderId="38" xfId="0" applyNumberFormat="1" applyFont="1" applyFill="1" applyBorder="1" applyAlignment="1">
      <alignment horizontal="center" vertical="top"/>
    </xf>
    <xf numFmtId="166" fontId="5" fillId="2" borderId="13" xfId="0" applyNumberFormat="1" applyFont="1" applyFill="1" applyBorder="1" applyAlignment="1">
      <alignment horizontal="center" vertical="top"/>
    </xf>
    <xf numFmtId="166" fontId="5" fillId="2" borderId="1" xfId="0" applyNumberFormat="1" applyFont="1" applyFill="1" applyBorder="1" applyAlignment="1">
      <alignment horizontal="center" vertical="top"/>
    </xf>
    <xf numFmtId="166" fontId="5" fillId="2" borderId="20" xfId="0" applyNumberFormat="1" applyFont="1" applyFill="1" applyBorder="1" applyAlignment="1">
      <alignment horizontal="center" vertical="top"/>
    </xf>
    <xf numFmtId="166" fontId="5" fillId="10" borderId="13" xfId="0" applyNumberFormat="1" applyFont="1" applyFill="1" applyBorder="1" applyAlignment="1">
      <alignment horizontal="center" vertical="top"/>
    </xf>
    <xf numFmtId="166" fontId="5" fillId="10" borderId="1" xfId="0" applyNumberFormat="1" applyFont="1" applyFill="1" applyBorder="1" applyAlignment="1">
      <alignment horizontal="center" vertical="top"/>
    </xf>
    <xf numFmtId="166" fontId="5" fillId="10" borderId="20" xfId="0" applyNumberFormat="1" applyFont="1" applyFill="1" applyBorder="1" applyAlignment="1">
      <alignment horizontal="center" vertical="top"/>
    </xf>
    <xf numFmtId="166" fontId="3" fillId="3" borderId="50" xfId="0" applyNumberFormat="1" applyFont="1" applyFill="1" applyBorder="1" applyAlignment="1">
      <alignment horizontal="left" vertical="top" wrapText="1"/>
    </xf>
    <xf numFmtId="166" fontId="5" fillId="0" borderId="50" xfId="0" applyNumberFormat="1" applyFont="1" applyBorder="1" applyAlignment="1">
      <alignment horizontal="center" vertical="top"/>
    </xf>
    <xf numFmtId="49" fontId="2" fillId="7" borderId="48" xfId="0" applyNumberFormat="1" applyFont="1" applyFill="1" applyBorder="1" applyAlignment="1">
      <alignment horizontal="center" vertical="top" textRotation="90" wrapText="1"/>
    </xf>
    <xf numFmtId="49" fontId="2" fillId="7" borderId="36" xfId="0" applyNumberFormat="1" applyFont="1" applyFill="1" applyBorder="1" applyAlignment="1">
      <alignment horizontal="center" vertical="top" textRotation="90" wrapText="1"/>
    </xf>
    <xf numFmtId="49" fontId="2" fillId="3" borderId="29" xfId="0" applyNumberFormat="1" applyFont="1" applyFill="1" applyBorder="1" applyAlignment="1">
      <alignment horizontal="center" vertical="center" textRotation="90" wrapText="1"/>
    </xf>
    <xf numFmtId="166" fontId="3" fillId="3" borderId="48" xfId="0" applyNumberFormat="1" applyFont="1" applyFill="1" applyBorder="1" applyAlignment="1">
      <alignment horizontal="left" vertical="top" wrapText="1"/>
    </xf>
    <xf numFmtId="166" fontId="15" fillId="0" borderId="20" xfId="0" applyNumberFormat="1" applyFont="1" applyFill="1" applyBorder="1" applyAlignment="1">
      <alignment horizontal="center" vertical="center" textRotation="90" wrapText="1"/>
    </xf>
    <xf numFmtId="166" fontId="15" fillId="0" borderId="29" xfId="0" applyNumberFormat="1" applyFont="1" applyFill="1" applyBorder="1" applyAlignment="1">
      <alignment horizontal="center" vertical="center" textRotation="90" wrapText="1"/>
    </xf>
    <xf numFmtId="166" fontId="3" fillId="7" borderId="11" xfId="0" applyNumberFormat="1" applyFont="1" applyFill="1" applyBorder="1" applyAlignment="1">
      <alignment vertical="top" wrapText="1"/>
    </xf>
    <xf numFmtId="166" fontId="5" fillId="3" borderId="36" xfId="0" applyNumberFormat="1" applyFont="1" applyFill="1" applyBorder="1" applyAlignment="1">
      <alignment horizontal="center" vertical="top"/>
    </xf>
    <xf numFmtId="166" fontId="5" fillId="9" borderId="35" xfId="0" applyNumberFormat="1" applyFont="1" applyFill="1" applyBorder="1" applyAlignment="1">
      <alignment horizontal="center" vertical="top"/>
    </xf>
    <xf numFmtId="166" fontId="3" fillId="3" borderId="36" xfId="0" applyNumberFormat="1" applyFont="1" applyFill="1" applyBorder="1" applyAlignment="1">
      <alignment horizontal="left" vertical="top" wrapText="1"/>
    </xf>
    <xf numFmtId="0" fontId="3" fillId="0" borderId="0" xfId="0" applyFont="1" applyAlignment="1">
      <alignment vertical="top" wrapText="1"/>
    </xf>
    <xf numFmtId="0" fontId="0" fillId="0" borderId="0" xfId="0" applyAlignment="1">
      <alignment vertical="top"/>
    </xf>
    <xf numFmtId="0" fontId="21" fillId="0" borderId="0" xfId="0" applyFont="1" applyAlignment="1">
      <alignment vertical="top" wrapText="1"/>
    </xf>
    <xf numFmtId="166" fontId="18" fillId="0" borderId="118" xfId="0" applyNumberFormat="1" applyFont="1" applyFill="1" applyBorder="1" applyAlignment="1">
      <alignment horizontal="left" vertical="top" wrapText="1"/>
    </xf>
    <xf numFmtId="0" fontId="0" fillId="0" borderId="9" xfId="0" applyBorder="1" applyAlignment="1">
      <alignment horizontal="left" vertical="top" wrapText="1"/>
    </xf>
    <xf numFmtId="49" fontId="2" fillId="7" borderId="20" xfId="0" applyNumberFormat="1" applyFont="1" applyFill="1" applyBorder="1" applyAlignment="1">
      <alignment horizontal="center" vertical="center" textRotation="90"/>
    </xf>
    <xf numFmtId="0" fontId="0" fillId="7" borderId="11" xfId="0" applyFill="1" applyBorder="1" applyAlignment="1">
      <alignment horizontal="center" vertical="center" textRotation="90"/>
    </xf>
    <xf numFmtId="0" fontId="0" fillId="7" borderId="29" xfId="0" applyFill="1" applyBorder="1" applyAlignment="1">
      <alignment horizontal="center" vertical="center" textRotation="90"/>
    </xf>
    <xf numFmtId="0" fontId="19" fillId="7" borderId="20" xfId="0" applyFont="1" applyFill="1" applyBorder="1" applyAlignment="1">
      <alignment vertical="top" wrapText="1"/>
    </xf>
    <xf numFmtId="0" fontId="0" fillId="0" borderId="50" xfId="0" applyBorder="1" applyAlignment="1">
      <alignment vertical="top" wrapText="1"/>
    </xf>
    <xf numFmtId="166" fontId="11" fillId="7" borderId="9" xfId="0" applyNumberFormat="1" applyFont="1" applyFill="1" applyBorder="1" applyAlignment="1">
      <alignment vertical="top" wrapText="1"/>
    </xf>
    <xf numFmtId="0" fontId="3" fillId="7" borderId="20" xfId="0" applyFont="1" applyFill="1" applyBorder="1" applyAlignment="1">
      <alignment horizontal="left" vertical="top" wrapText="1"/>
    </xf>
    <xf numFmtId="0" fontId="3" fillId="7" borderId="11" xfId="0" applyFont="1" applyFill="1" applyBorder="1" applyAlignment="1">
      <alignment horizontal="left" vertical="top" wrapText="1"/>
    </xf>
    <xf numFmtId="0" fontId="3" fillId="7" borderId="29" xfId="0" applyFont="1" applyFill="1" applyBorder="1" applyAlignment="1">
      <alignment horizontal="left" vertical="top" wrapText="1"/>
    </xf>
    <xf numFmtId="166" fontId="39" fillId="0" borderId="11" xfId="0" applyNumberFormat="1" applyFont="1" applyBorder="1" applyAlignment="1">
      <alignment horizontal="center" vertical="center" wrapText="1"/>
    </xf>
    <xf numFmtId="166" fontId="39" fillId="0" borderId="29" xfId="0" applyNumberFormat="1" applyFont="1" applyBorder="1" applyAlignment="1">
      <alignment horizontal="center" vertical="center" wrapText="1"/>
    </xf>
    <xf numFmtId="0" fontId="41" fillId="0" borderId="0" xfId="0" applyFont="1" applyAlignment="1">
      <alignment horizontal="right" vertical="top" wrapText="1"/>
    </xf>
    <xf numFmtId="0" fontId="0" fillId="0" borderId="0" xfId="0" applyAlignment="1">
      <alignment vertical="top" wrapText="1"/>
    </xf>
    <xf numFmtId="166" fontId="42" fillId="7" borderId="49" xfId="0" applyNumberFormat="1" applyFont="1" applyFill="1" applyBorder="1" applyAlignment="1">
      <alignment vertical="top" wrapText="1"/>
    </xf>
    <xf numFmtId="0" fontId="43" fillId="0" borderId="54" xfId="0" applyFont="1" applyBorder="1" applyAlignment="1">
      <alignment vertical="top" wrapText="1"/>
    </xf>
    <xf numFmtId="166" fontId="42" fillId="7" borderId="49" xfId="0" applyNumberFormat="1" applyFont="1" applyFill="1" applyBorder="1" applyAlignment="1">
      <alignment horizontal="left" vertical="top" wrapText="1"/>
    </xf>
    <xf numFmtId="166" fontId="43" fillId="7" borderId="19" xfId="0" applyNumberFormat="1" applyFont="1" applyFill="1" applyBorder="1" applyAlignment="1">
      <alignment horizontal="left" vertical="top" wrapText="1"/>
    </xf>
    <xf numFmtId="166" fontId="3" fillId="3" borderId="20" xfId="0" applyNumberFormat="1" applyFont="1" applyFill="1" applyBorder="1" applyAlignment="1">
      <alignment vertical="top" wrapText="1"/>
    </xf>
    <xf numFmtId="0" fontId="0" fillId="0" borderId="29" xfId="0" applyBorder="1" applyAlignment="1">
      <alignment vertical="top" wrapText="1"/>
    </xf>
    <xf numFmtId="166" fontId="42" fillId="0" borderId="49" xfId="0" applyNumberFormat="1" applyFont="1" applyFill="1" applyBorder="1" applyAlignment="1">
      <alignment horizontal="left" vertical="top" wrapText="1"/>
    </xf>
    <xf numFmtId="166" fontId="43" fillId="0" borderId="19" xfId="0" applyNumberFormat="1" applyFont="1" applyBorder="1" applyAlignment="1">
      <alignment horizontal="left" vertical="top" wrapText="1"/>
    </xf>
    <xf numFmtId="166" fontId="5" fillId="9" borderId="30" xfId="0" applyNumberFormat="1" applyFont="1" applyFill="1" applyBorder="1" applyAlignment="1">
      <alignment horizontal="center" vertical="top"/>
    </xf>
    <xf numFmtId="166" fontId="5" fillId="2" borderId="29" xfId="0" applyNumberFormat="1" applyFont="1" applyFill="1" applyBorder="1" applyAlignment="1">
      <alignment horizontal="center" vertical="top"/>
    </xf>
    <xf numFmtId="166" fontId="5" fillId="10" borderId="36" xfId="0" applyNumberFormat="1" applyFont="1" applyFill="1" applyBorder="1" applyAlignment="1">
      <alignment horizontal="center" vertical="top"/>
    </xf>
    <xf numFmtId="166" fontId="43" fillId="7" borderId="54" xfId="0" applyNumberFormat="1" applyFont="1" applyFill="1" applyBorder="1" applyAlignment="1">
      <alignment vertical="top" wrapText="1"/>
    </xf>
    <xf numFmtId="0" fontId="0" fillId="0" borderId="88" xfId="0" applyBorder="1" applyAlignment="1">
      <alignment horizontal="center" vertical="center" wrapText="1"/>
    </xf>
    <xf numFmtId="166" fontId="42" fillId="0" borderId="47" xfId="0" applyNumberFormat="1" applyFont="1" applyFill="1" applyBorder="1" applyAlignment="1">
      <alignment horizontal="left" vertical="top" wrapText="1"/>
    </xf>
    <xf numFmtId="166" fontId="43" fillId="0" borderId="49" xfId="0" applyNumberFormat="1" applyFont="1" applyBorder="1" applyAlignment="1">
      <alignment horizontal="left" vertical="top" wrapText="1"/>
    </xf>
    <xf numFmtId="166" fontId="11" fillId="0" borderId="112" xfId="0" applyNumberFormat="1" applyFont="1" applyBorder="1" applyAlignment="1">
      <alignment vertical="top" wrapText="1"/>
    </xf>
    <xf numFmtId="0" fontId="43" fillId="0" borderId="54" xfId="0" applyFont="1" applyBorder="1" applyAlignment="1">
      <alignment horizontal="left" vertical="top" wrapText="1"/>
    </xf>
    <xf numFmtId="166" fontId="42" fillId="0" borderId="38" xfId="0" applyNumberFormat="1" applyFont="1" applyFill="1" applyBorder="1" applyAlignment="1">
      <alignment vertical="top" wrapText="1"/>
    </xf>
    <xf numFmtId="166" fontId="42" fillId="0" borderId="7" xfId="0" applyNumberFormat="1" applyFont="1" applyFill="1" applyBorder="1" applyAlignment="1">
      <alignment vertical="top" wrapText="1"/>
    </xf>
    <xf numFmtId="166" fontId="43" fillId="0" borderId="30" xfId="0" applyNumberFormat="1" applyFont="1" applyBorder="1" applyAlignment="1">
      <alignment vertical="top" wrapText="1"/>
    </xf>
    <xf numFmtId="166" fontId="11" fillId="7" borderId="18" xfId="0" applyNumberFormat="1" applyFont="1" applyFill="1" applyBorder="1" applyAlignment="1">
      <alignment vertical="top" wrapText="1"/>
    </xf>
    <xf numFmtId="166" fontId="42" fillId="7" borderId="7" xfId="0" applyNumberFormat="1" applyFont="1" applyFill="1" applyBorder="1" applyAlignment="1">
      <alignment horizontal="left" vertical="top" wrapText="1"/>
    </xf>
    <xf numFmtId="166" fontId="42" fillId="7" borderId="38" xfId="0" applyNumberFormat="1" applyFont="1" applyFill="1" applyBorder="1" applyAlignment="1">
      <alignment vertical="top" wrapText="1"/>
    </xf>
    <xf numFmtId="0" fontId="43" fillId="0" borderId="30" xfId="0" applyFont="1" applyBorder="1" applyAlignment="1">
      <alignment vertical="top" wrapText="1"/>
    </xf>
    <xf numFmtId="166" fontId="3" fillId="7" borderId="122" xfId="0" applyNumberFormat="1" applyFont="1" applyFill="1" applyBorder="1" applyAlignment="1">
      <alignment horizontal="center" vertical="top" wrapText="1"/>
    </xf>
    <xf numFmtId="3" fontId="42" fillId="7" borderId="18" xfId="0" applyNumberFormat="1" applyFont="1" applyFill="1" applyBorder="1" applyAlignment="1">
      <alignment horizontal="left" vertical="top" wrapText="1"/>
    </xf>
    <xf numFmtId="3" fontId="43" fillId="7" borderId="18" xfId="0" applyNumberFormat="1" applyFont="1" applyFill="1" applyBorder="1" applyAlignment="1">
      <alignment horizontal="left" vertical="top" wrapText="1"/>
    </xf>
    <xf numFmtId="166" fontId="43" fillId="7" borderId="87" xfId="0" applyNumberFormat="1" applyFont="1" applyFill="1" applyBorder="1" applyAlignment="1">
      <alignment vertical="top"/>
    </xf>
    <xf numFmtId="3" fontId="42" fillId="7" borderId="21" xfId="0" applyNumberFormat="1" applyFont="1" applyFill="1" applyBorder="1" applyAlignment="1">
      <alignment horizontal="center" vertical="top"/>
    </xf>
    <xf numFmtId="3" fontId="43" fillId="0" borderId="89" xfId="0" applyNumberFormat="1" applyFont="1" applyBorder="1" applyAlignment="1">
      <alignment vertical="top"/>
    </xf>
    <xf numFmtId="0" fontId="19" fillId="7" borderId="20" xfId="0" applyFont="1" applyFill="1" applyBorder="1" applyAlignment="1">
      <alignment horizontal="left" vertical="top" wrapText="1"/>
    </xf>
    <xf numFmtId="0" fontId="19" fillId="7" borderId="11" xfId="0" applyFont="1" applyFill="1" applyBorder="1" applyAlignment="1">
      <alignment horizontal="left" vertical="top" wrapText="1"/>
    </xf>
    <xf numFmtId="166" fontId="3" fillId="7" borderId="28" xfId="0" applyNumberFormat="1" applyFont="1" applyFill="1" applyBorder="1" applyAlignment="1">
      <alignment horizontal="center" vertical="top" wrapText="1"/>
    </xf>
    <xf numFmtId="166" fontId="3" fillId="3" borderId="20" xfId="0" applyNumberFormat="1" applyFont="1" applyFill="1" applyBorder="1" applyAlignment="1">
      <alignment horizontal="left" vertical="top" wrapText="1"/>
    </xf>
    <xf numFmtId="166" fontId="0" fillId="0" borderId="11" xfId="0" applyNumberFormat="1" applyBorder="1" applyAlignment="1">
      <alignment horizontal="left" vertical="top" wrapText="1"/>
    </xf>
    <xf numFmtId="166" fontId="42" fillId="7" borderId="38" xfId="0" applyNumberFormat="1" applyFont="1" applyFill="1" applyBorder="1" applyAlignment="1">
      <alignment horizontal="left" vertical="top" wrapText="1"/>
    </xf>
    <xf numFmtId="166" fontId="42" fillId="7" borderId="30" xfId="0" applyNumberFormat="1" applyFont="1" applyFill="1" applyBorder="1" applyAlignment="1">
      <alignment horizontal="left" vertical="top" wrapText="1"/>
    </xf>
    <xf numFmtId="166" fontId="42" fillId="7" borderId="5" xfId="0" applyNumberFormat="1" applyFont="1" applyFill="1" applyBorder="1" applyAlignment="1">
      <alignment vertical="top" wrapText="1"/>
    </xf>
    <xf numFmtId="166" fontId="43" fillId="0" borderId="7" xfId="0" applyNumberFormat="1" applyFont="1" applyBorder="1" applyAlignment="1">
      <alignment vertical="top" wrapText="1"/>
    </xf>
    <xf numFmtId="166" fontId="43" fillId="0" borderId="9" xfId="0" applyNumberFormat="1" applyFont="1" applyBorder="1" applyAlignment="1">
      <alignment vertical="top" wrapText="1"/>
    </xf>
    <xf numFmtId="166" fontId="42" fillId="0" borderId="7" xfId="0" applyNumberFormat="1" applyFont="1" applyFill="1" applyBorder="1" applyAlignment="1">
      <alignment horizontal="left" vertical="top" wrapText="1"/>
    </xf>
    <xf numFmtId="3" fontId="42" fillId="0" borderId="18" xfId="0" applyNumberFormat="1" applyFont="1" applyFill="1" applyBorder="1" applyAlignment="1">
      <alignment horizontal="center" vertical="center"/>
    </xf>
    <xf numFmtId="3" fontId="42" fillId="0" borderId="21" xfId="0" applyNumberFormat="1" applyFont="1" applyFill="1" applyBorder="1" applyAlignment="1">
      <alignment horizontal="center" vertical="center" wrapText="1"/>
    </xf>
    <xf numFmtId="3" fontId="42" fillId="0" borderId="18" xfId="0" applyNumberFormat="1" applyFont="1" applyFill="1" applyBorder="1" applyAlignment="1">
      <alignment horizontal="center" vertical="center" wrapText="1"/>
    </xf>
    <xf numFmtId="3" fontId="43" fillId="0" borderId="28" xfId="0" applyNumberFormat="1" applyFont="1" applyBorder="1" applyAlignment="1">
      <alignment horizontal="center" vertical="center" wrapText="1"/>
    </xf>
    <xf numFmtId="166" fontId="42" fillId="0" borderId="38" xfId="0" applyNumberFormat="1" applyFont="1" applyFill="1" applyBorder="1" applyAlignment="1">
      <alignment horizontal="left" vertical="top" wrapText="1"/>
    </xf>
    <xf numFmtId="166" fontId="43" fillId="0" borderId="30" xfId="0" applyNumberFormat="1" applyFont="1" applyBorder="1" applyAlignment="1">
      <alignment horizontal="left" vertical="top" wrapText="1"/>
    </xf>
    <xf numFmtId="166" fontId="43" fillId="0" borderId="30" xfId="0" applyNumberFormat="1" applyFont="1" applyBorder="1" applyAlignment="1"/>
    <xf numFmtId="49" fontId="2" fillId="7" borderId="20" xfId="0" applyNumberFormat="1" applyFont="1" applyFill="1" applyBorder="1" applyAlignment="1">
      <alignment horizontal="center" vertical="center" textRotation="90" wrapText="1"/>
    </xf>
    <xf numFmtId="0" fontId="0" fillId="7" borderId="29" xfId="0" applyFill="1" applyBorder="1" applyAlignment="1">
      <alignment horizontal="center" vertical="center" textRotation="90" wrapText="1"/>
    </xf>
    <xf numFmtId="49" fontId="3" fillId="7" borderId="11" xfId="0" applyNumberFormat="1" applyFont="1" applyFill="1" applyBorder="1" applyAlignment="1">
      <alignment horizontal="left" vertical="top" wrapText="1"/>
    </xf>
    <xf numFmtId="49" fontId="11" fillId="0" borderId="88" xfId="0" applyNumberFormat="1" applyFont="1" applyBorder="1" applyAlignment="1">
      <alignment vertical="top" wrapText="1"/>
    </xf>
    <xf numFmtId="166" fontId="42" fillId="7" borderId="16" xfId="0" applyNumberFormat="1" applyFont="1" applyFill="1" applyBorder="1" applyAlignment="1">
      <alignment horizontal="left" vertical="top" wrapText="1"/>
    </xf>
    <xf numFmtId="166" fontId="43" fillId="7" borderId="38" xfId="0" applyNumberFormat="1" applyFont="1" applyFill="1" applyBorder="1" applyAlignment="1">
      <alignment vertical="top"/>
    </xf>
    <xf numFmtId="166" fontId="42" fillId="3" borderId="38" xfId="0" applyNumberFormat="1" applyFont="1" applyFill="1" applyBorder="1" applyAlignment="1">
      <alignment horizontal="left" vertical="top" wrapText="1"/>
    </xf>
    <xf numFmtId="166" fontId="42" fillId="3" borderId="7" xfId="0" applyNumberFormat="1" applyFont="1" applyFill="1" applyBorder="1" applyAlignment="1">
      <alignment horizontal="left" vertical="top" wrapText="1"/>
    </xf>
    <xf numFmtId="166" fontId="43" fillId="3" borderId="30" xfId="0" applyNumberFormat="1" applyFont="1" applyFill="1" applyBorder="1" applyAlignment="1">
      <alignment horizontal="left" vertical="top" wrapText="1"/>
    </xf>
    <xf numFmtId="166" fontId="42" fillId="3" borderId="118" xfId="0" applyNumberFormat="1" applyFont="1" applyFill="1" applyBorder="1" applyAlignment="1">
      <alignment horizontal="left" vertical="top" wrapText="1"/>
    </xf>
    <xf numFmtId="0" fontId="43" fillId="0" borderId="87" xfId="0" applyFont="1" applyBorder="1" applyAlignment="1">
      <alignmen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3" fontId="3" fillId="7" borderId="0" xfId="0" applyNumberFormat="1" applyFont="1" applyFill="1" applyAlignment="1">
      <alignment vertical="top"/>
    </xf>
    <xf numFmtId="3" fontId="11" fillId="7" borderId="0" xfId="0" applyNumberFormat="1" applyFont="1" applyFill="1" applyAlignment="1">
      <alignment vertical="top"/>
    </xf>
    <xf numFmtId="3" fontId="3" fillId="0" borderId="71" xfId="0" applyNumberFormat="1" applyFont="1" applyBorder="1" applyAlignment="1">
      <alignment horizontal="center" vertical="top" wrapText="1"/>
    </xf>
    <xf numFmtId="3" fontId="3" fillId="0" borderId="66" xfId="0" applyNumberFormat="1" applyFont="1" applyBorder="1" applyAlignment="1">
      <alignment horizontal="center" vertical="top" wrapText="1"/>
    </xf>
    <xf numFmtId="3" fontId="3" fillId="0" borderId="44" xfId="0" applyNumberFormat="1" applyFont="1" applyBorder="1" applyAlignment="1">
      <alignment horizontal="center" vertical="top" wrapText="1"/>
    </xf>
    <xf numFmtId="3" fontId="5" fillId="4" borderId="76" xfId="0" applyNumberFormat="1" applyFont="1" applyFill="1" applyBorder="1" applyAlignment="1">
      <alignment horizontal="center" vertical="top" wrapText="1"/>
    </xf>
    <xf numFmtId="3" fontId="5" fillId="4" borderId="33" xfId="0" applyNumberFormat="1" applyFont="1" applyFill="1" applyBorder="1" applyAlignment="1">
      <alignment horizontal="center" vertical="top" wrapText="1"/>
    </xf>
    <xf numFmtId="3" fontId="5" fillId="4" borderId="34" xfId="0" applyNumberFormat="1" applyFont="1" applyFill="1" applyBorder="1" applyAlignment="1">
      <alignment horizontal="center" vertical="top" wrapText="1"/>
    </xf>
    <xf numFmtId="0" fontId="0" fillId="8" borderId="66" xfId="0" applyFill="1" applyBorder="1" applyAlignment="1">
      <alignment horizontal="left" vertical="top" wrapText="1"/>
    </xf>
    <xf numFmtId="0" fontId="0" fillId="8" borderId="44" xfId="0" applyFill="1" applyBorder="1" applyAlignment="1">
      <alignment horizontal="left" vertical="top" wrapText="1"/>
    </xf>
    <xf numFmtId="3" fontId="3" fillId="8" borderId="71" xfId="0" applyNumberFormat="1" applyFont="1" applyFill="1" applyBorder="1" applyAlignment="1">
      <alignment horizontal="center" vertical="top" wrapText="1"/>
    </xf>
    <xf numFmtId="3" fontId="3" fillId="8" borderId="66" xfId="0" applyNumberFormat="1" applyFont="1" applyFill="1" applyBorder="1" applyAlignment="1">
      <alignment horizontal="center" vertical="top" wrapText="1"/>
    </xf>
    <xf numFmtId="3" fontId="3" fillId="8" borderId="44" xfId="0" applyNumberFormat="1" applyFont="1" applyFill="1" applyBorder="1" applyAlignment="1">
      <alignment horizontal="center" vertical="top" wrapText="1"/>
    </xf>
    <xf numFmtId="3" fontId="5" fillId="5" borderId="71" xfId="0" applyNumberFormat="1" applyFont="1" applyFill="1" applyBorder="1" applyAlignment="1">
      <alignment horizontal="center" vertical="top" wrapText="1"/>
    </xf>
    <xf numFmtId="3" fontId="5" fillId="5" borderId="66" xfId="0" applyNumberFormat="1" applyFont="1" applyFill="1" applyBorder="1" applyAlignment="1">
      <alignment horizontal="center" vertical="top" wrapText="1"/>
    </xf>
    <xf numFmtId="3" fontId="5" fillId="5" borderId="44" xfId="0" applyNumberFormat="1" applyFont="1" applyFill="1" applyBorder="1" applyAlignment="1">
      <alignment horizontal="center" vertical="top" wrapText="1"/>
    </xf>
    <xf numFmtId="3" fontId="3" fillId="7" borderId="71" xfId="0" applyNumberFormat="1" applyFont="1" applyFill="1" applyBorder="1" applyAlignment="1">
      <alignment horizontal="center" vertical="top" wrapText="1"/>
    </xf>
    <xf numFmtId="3" fontId="3" fillId="7" borderId="66" xfId="0" applyNumberFormat="1" applyFont="1" applyFill="1" applyBorder="1" applyAlignment="1">
      <alignment horizontal="center" vertical="top" wrapText="1"/>
    </xf>
    <xf numFmtId="3" fontId="3" fillId="7" borderId="44" xfId="0" applyNumberFormat="1" applyFont="1" applyFill="1" applyBorder="1" applyAlignment="1">
      <alignment horizontal="center" vertical="top" wrapText="1"/>
    </xf>
    <xf numFmtId="0" fontId="0" fillId="8" borderId="66" xfId="0" applyFill="1" applyBorder="1" applyAlignment="1">
      <alignment horizontal="right" vertical="top" wrapText="1"/>
    </xf>
    <xf numFmtId="0" fontId="0" fillId="8" borderId="44" xfId="0" applyFill="1" applyBorder="1" applyAlignment="1">
      <alignment horizontal="right" vertical="top" wrapText="1"/>
    </xf>
    <xf numFmtId="3" fontId="5" fillId="8" borderId="71" xfId="0" applyNumberFormat="1" applyFont="1" applyFill="1" applyBorder="1" applyAlignment="1">
      <alignment horizontal="center" vertical="top" wrapText="1"/>
    </xf>
    <xf numFmtId="3" fontId="5" fillId="8" borderId="66" xfId="0" applyNumberFormat="1" applyFont="1" applyFill="1" applyBorder="1" applyAlignment="1">
      <alignment horizontal="center" vertical="top" wrapText="1"/>
    </xf>
    <xf numFmtId="3" fontId="5" fillId="8" borderId="44" xfId="0" applyNumberFormat="1" applyFont="1" applyFill="1" applyBorder="1" applyAlignment="1">
      <alignment horizontal="center" vertical="top" wrapText="1"/>
    </xf>
    <xf numFmtId="3" fontId="0" fillId="8" borderId="66" xfId="0" applyNumberFormat="1" applyFill="1" applyBorder="1" applyAlignment="1">
      <alignment horizontal="center" vertical="top" wrapText="1"/>
    </xf>
    <xf numFmtId="3" fontId="0" fillId="8" borderId="44" xfId="0" applyNumberFormat="1" applyFill="1" applyBorder="1" applyAlignment="1">
      <alignment horizontal="center" vertical="top" wrapText="1"/>
    </xf>
    <xf numFmtId="0" fontId="5" fillId="0" borderId="72"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3" xfId="0" applyFont="1" applyBorder="1" applyAlignment="1">
      <alignment horizontal="center" vertical="center" wrapText="1"/>
    </xf>
    <xf numFmtId="3" fontId="5" fillId="5" borderId="72" xfId="0" applyNumberFormat="1" applyFont="1" applyFill="1" applyBorder="1" applyAlignment="1">
      <alignment horizontal="center" vertical="top" wrapText="1"/>
    </xf>
    <xf numFmtId="3" fontId="5" fillId="5" borderId="77" xfId="0" applyNumberFormat="1" applyFont="1" applyFill="1" applyBorder="1" applyAlignment="1">
      <alignment horizontal="center" vertical="top" wrapText="1"/>
    </xf>
    <xf numFmtId="3" fontId="5" fillId="5" borderId="73"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49" fontId="3" fillId="0" borderId="50"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49" fontId="5" fillId="0" borderId="28" xfId="0" applyNumberFormat="1" applyFont="1" applyBorder="1" applyAlignment="1">
      <alignment horizontal="center" vertical="top"/>
    </xf>
    <xf numFmtId="49" fontId="3" fillId="0" borderId="35" xfId="0" applyNumberFormat="1" applyFont="1" applyBorder="1" applyAlignment="1">
      <alignment horizontal="center" vertical="top" wrapText="1"/>
    </xf>
    <xf numFmtId="0" fontId="0" fillId="0" borderId="68" xfId="0" applyBorder="1" applyAlignment="1">
      <alignment horizontal="center" vertical="top" wrapText="1"/>
    </xf>
    <xf numFmtId="0" fontId="3" fillId="0" borderId="49" xfId="0" applyFont="1" applyFill="1" applyBorder="1" applyAlignment="1">
      <alignment horizontal="left" vertical="top" wrapText="1"/>
    </xf>
    <xf numFmtId="0" fontId="3" fillId="0" borderId="19" xfId="0" applyFont="1" applyFill="1" applyBorder="1" applyAlignment="1">
      <alignment horizontal="left" vertical="top" wrapText="1"/>
    </xf>
    <xf numFmtId="0" fontId="5" fillId="10" borderId="33" xfId="0" applyFont="1" applyFill="1" applyBorder="1" applyAlignment="1">
      <alignment horizontal="right" vertical="top"/>
    </xf>
    <xf numFmtId="0" fontId="11" fillId="10" borderId="34" xfId="0" applyFont="1" applyFill="1" applyBorder="1" applyAlignment="1">
      <alignment horizontal="right" vertical="top"/>
    </xf>
    <xf numFmtId="49" fontId="5" fillId="10" borderId="11" xfId="0" applyNumberFormat="1" applyFont="1" applyFill="1" applyBorder="1" applyAlignment="1">
      <alignment horizontal="center" vertical="top"/>
    </xf>
    <xf numFmtId="49" fontId="5" fillId="0" borderId="11" xfId="0" applyNumberFormat="1" applyFont="1" applyBorder="1" applyAlignment="1">
      <alignment horizontal="center" vertical="top"/>
    </xf>
    <xf numFmtId="49" fontId="5" fillId="0" borderId="29" xfId="0" applyNumberFormat="1" applyFont="1" applyBorder="1" applyAlignment="1">
      <alignment horizontal="center" vertical="top"/>
    </xf>
    <xf numFmtId="0" fontId="3" fillId="0" borderId="35" xfId="0" applyFont="1" applyFill="1" applyBorder="1" applyAlignment="1">
      <alignment horizontal="center" vertical="center" textRotation="90" wrapText="1"/>
    </xf>
    <xf numFmtId="0" fontId="3" fillId="0" borderId="68" xfId="0" applyFont="1" applyFill="1" applyBorder="1" applyAlignment="1">
      <alignment horizontal="center" vertical="center" textRotation="90" wrapText="1"/>
    </xf>
    <xf numFmtId="49" fontId="5" fillId="0" borderId="20" xfId="0" applyNumberFormat="1" applyFont="1" applyBorder="1" applyAlignment="1">
      <alignment horizontal="center" vertical="top"/>
    </xf>
    <xf numFmtId="49" fontId="5" fillId="10" borderId="50" xfId="0" applyNumberFormat="1" applyFont="1" applyFill="1" applyBorder="1" applyAlignment="1">
      <alignment horizontal="center" vertical="top"/>
    </xf>
    <xf numFmtId="0" fontId="3" fillId="3" borderId="122" xfId="0" applyFont="1" applyFill="1" applyBorder="1" applyAlignment="1">
      <alignment horizontal="left" vertical="top" wrapText="1"/>
    </xf>
    <xf numFmtId="0" fontId="3" fillId="7" borderId="6"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0" fillId="7" borderId="6" xfId="0" applyFill="1" applyBorder="1" applyAlignment="1">
      <alignment horizontal="center" wrapText="1"/>
    </xf>
    <xf numFmtId="49" fontId="2" fillId="0" borderId="48" xfId="0" applyNumberFormat="1" applyFont="1" applyBorder="1" applyAlignment="1">
      <alignment horizontal="center" vertical="center" textRotation="90" wrapText="1"/>
    </xf>
    <xf numFmtId="0" fontId="0" fillId="0" borderId="7" xfId="0" applyBorder="1" applyAlignment="1">
      <alignment horizontal="left" vertical="top" wrapText="1"/>
    </xf>
    <xf numFmtId="0" fontId="3" fillId="0" borderId="122" xfId="0" applyFont="1" applyFill="1" applyBorder="1" applyAlignment="1">
      <alignment horizontal="left" vertical="top" wrapText="1"/>
    </xf>
    <xf numFmtId="0" fontId="0" fillId="0" borderId="89" xfId="0" applyBorder="1" applyAlignment="1">
      <alignment horizontal="left" vertical="top" wrapText="1"/>
    </xf>
    <xf numFmtId="49" fontId="5" fillId="3" borderId="20"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3" fillId="3" borderId="48" xfId="0" applyNumberFormat="1" applyFont="1" applyFill="1" applyBorder="1" applyAlignment="1">
      <alignment horizontal="center" vertical="top" wrapText="1"/>
    </xf>
    <xf numFmtId="49" fontId="3" fillId="3" borderId="36" xfId="0" applyNumberFormat="1" applyFont="1" applyFill="1" applyBorder="1" applyAlignment="1">
      <alignment horizontal="center" vertical="top" wrapText="1"/>
    </xf>
    <xf numFmtId="49" fontId="5" fillId="3" borderId="48" xfId="0" applyNumberFormat="1" applyFont="1" applyFill="1" applyBorder="1" applyAlignment="1">
      <alignment horizontal="center" vertical="top"/>
    </xf>
    <xf numFmtId="49" fontId="5" fillId="3" borderId="36" xfId="0" applyNumberFormat="1" applyFont="1" applyFill="1" applyBorder="1" applyAlignment="1">
      <alignment horizontal="center" vertical="top"/>
    </xf>
    <xf numFmtId="0" fontId="3" fillId="0" borderId="6" xfId="0" applyFont="1" applyBorder="1" applyAlignment="1">
      <alignment horizontal="center" vertical="center" wrapText="1"/>
    </xf>
    <xf numFmtId="0" fontId="0" fillId="0" borderId="24" xfId="0" applyBorder="1" applyAlignment="1">
      <alignment horizontal="center" vertical="center" wrapText="1"/>
    </xf>
    <xf numFmtId="49" fontId="3" fillId="0" borderId="48" xfId="0" applyNumberFormat="1" applyFont="1" applyBorder="1" applyAlignment="1">
      <alignment horizontal="center" vertical="top" wrapText="1"/>
    </xf>
    <xf numFmtId="49" fontId="5" fillId="0" borderId="21" xfId="0" applyNumberFormat="1" applyFont="1" applyBorder="1" applyAlignment="1">
      <alignment horizontal="center" vertical="top"/>
    </xf>
    <xf numFmtId="49" fontId="3" fillId="0" borderId="6" xfId="0" applyNumberFormat="1" applyFont="1" applyFill="1" applyBorder="1" applyAlignment="1">
      <alignment horizontal="center" vertical="top" wrapText="1"/>
    </xf>
    <xf numFmtId="0" fontId="0" fillId="0" borderId="18" xfId="0" applyBorder="1" applyAlignment="1">
      <alignment vertical="top" wrapText="1"/>
    </xf>
    <xf numFmtId="0" fontId="0" fillId="0" borderId="28" xfId="0" applyBorder="1" applyAlignment="1">
      <alignment vertical="top" wrapText="1"/>
    </xf>
    <xf numFmtId="49" fontId="3" fillId="0" borderId="41" xfId="0" applyNumberFormat="1" applyFont="1" applyBorder="1" applyAlignment="1">
      <alignment horizontal="center" vertical="top" wrapText="1"/>
    </xf>
    <xf numFmtId="0" fontId="0" fillId="0" borderId="6" xfId="0" applyBorder="1" applyAlignment="1">
      <alignment horizontal="center" vertical="top" wrapText="1"/>
    </xf>
    <xf numFmtId="0" fontId="5" fillId="3" borderId="21" xfId="0" applyFont="1" applyFill="1" applyBorder="1" applyAlignment="1">
      <alignment vertical="top" wrapText="1"/>
    </xf>
    <xf numFmtId="0" fontId="5" fillId="3" borderId="18" xfId="0" applyFont="1" applyFill="1" applyBorder="1" applyAlignment="1">
      <alignment vertical="top" wrapText="1"/>
    </xf>
    <xf numFmtId="0" fontId="5" fillId="3" borderId="28" xfId="0" applyFont="1" applyFill="1" applyBorder="1" applyAlignment="1">
      <alignment vertical="top" wrapText="1"/>
    </xf>
    <xf numFmtId="0" fontId="3" fillId="0" borderId="8" xfId="0" applyFont="1" applyBorder="1" applyAlignment="1">
      <alignment horizontal="center" vertical="center" wrapText="1"/>
    </xf>
    <xf numFmtId="0" fontId="29" fillId="3" borderId="27" xfId="0" applyFont="1" applyFill="1" applyBorder="1" applyAlignment="1">
      <alignment vertical="top" wrapText="1"/>
    </xf>
    <xf numFmtId="49" fontId="3" fillId="7" borderId="8" xfId="0" applyNumberFormat="1" applyFont="1" applyFill="1" applyBorder="1" applyAlignment="1">
      <alignment horizontal="center" vertical="center" wrapText="1"/>
    </xf>
    <xf numFmtId="0" fontId="0" fillId="7" borderId="6" xfId="0" applyFill="1" applyBorder="1" applyAlignment="1">
      <alignment horizontal="center" vertical="center" wrapText="1"/>
    </xf>
    <xf numFmtId="0" fontId="3" fillId="7" borderId="28" xfId="0" applyFont="1" applyFill="1" applyBorder="1" applyAlignment="1">
      <alignment vertical="top" wrapText="1"/>
    </xf>
    <xf numFmtId="49" fontId="5" fillId="0" borderId="26" xfId="0" applyNumberFormat="1" applyFont="1" applyBorder="1" applyAlignment="1">
      <alignment horizontal="center" vertical="top"/>
    </xf>
    <xf numFmtId="49" fontId="5" fillId="0" borderId="31" xfId="0" applyNumberFormat="1" applyFont="1" applyBorder="1" applyAlignment="1">
      <alignment horizontal="center" vertical="top"/>
    </xf>
    <xf numFmtId="0" fontId="3" fillId="3" borderId="32" xfId="0" applyFont="1" applyFill="1" applyBorder="1" applyAlignment="1">
      <alignment vertical="top" wrapText="1"/>
    </xf>
    <xf numFmtId="49" fontId="3" fillId="0" borderId="43"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49" fontId="5" fillId="0" borderId="27" xfId="0" applyNumberFormat="1" applyFont="1" applyBorder="1" applyAlignment="1">
      <alignment horizontal="center" vertical="top"/>
    </xf>
    <xf numFmtId="49" fontId="5" fillId="0" borderId="32" xfId="0" applyNumberFormat="1" applyFont="1" applyBorder="1" applyAlignment="1">
      <alignment horizontal="center" vertical="top"/>
    </xf>
    <xf numFmtId="49" fontId="3" fillId="0" borderId="41" xfId="0" applyNumberFormat="1" applyFont="1" applyFill="1" applyBorder="1" applyAlignment="1">
      <alignment horizontal="center" vertical="top" wrapText="1"/>
    </xf>
    <xf numFmtId="49" fontId="5" fillId="3" borderId="50" xfId="0" applyNumberFormat="1" applyFont="1" applyFill="1" applyBorder="1" applyAlignment="1">
      <alignment horizontal="center" vertical="top"/>
    </xf>
    <xf numFmtId="0" fontId="2" fillId="3" borderId="38"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49" fontId="3" fillId="0" borderId="1" xfId="0" applyNumberFormat="1" applyFont="1" applyBorder="1" applyAlignment="1">
      <alignment horizontal="center" vertical="top" wrapText="1"/>
    </xf>
    <xf numFmtId="3" fontId="3" fillId="0" borderId="20" xfId="0" applyNumberFormat="1" applyFont="1" applyFill="1" applyBorder="1" applyAlignment="1">
      <alignment horizontal="left" vertical="top" wrapText="1"/>
    </xf>
    <xf numFmtId="0" fontId="11" fillId="0" borderId="29" xfId="0" applyFont="1" applyBorder="1" applyAlignment="1">
      <alignment horizontal="left" vertical="top" wrapText="1"/>
    </xf>
    <xf numFmtId="0" fontId="29" fillId="7" borderId="48" xfId="0" applyFont="1" applyFill="1" applyBorder="1" applyAlignment="1">
      <alignment vertical="top" wrapText="1"/>
    </xf>
    <xf numFmtId="0" fontId="29" fillId="7" borderId="50" xfId="0" applyFont="1" applyFill="1" applyBorder="1" applyAlignment="1">
      <alignment vertical="top" wrapText="1"/>
    </xf>
    <xf numFmtId="0" fontId="29" fillId="7" borderId="36" xfId="0" applyFont="1" applyFill="1" applyBorder="1" applyAlignment="1">
      <alignment vertical="top" wrapText="1"/>
    </xf>
    <xf numFmtId="49" fontId="3" fillId="0" borderId="20"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49" fontId="5" fillId="0" borderId="40" xfId="0" applyNumberFormat="1" applyFont="1" applyBorder="1" applyAlignment="1">
      <alignment horizontal="center" vertical="top"/>
    </xf>
    <xf numFmtId="49" fontId="5" fillId="0" borderId="45" xfId="0" applyNumberFormat="1" applyFont="1" applyBorder="1" applyAlignment="1">
      <alignment horizontal="center" vertical="top"/>
    </xf>
    <xf numFmtId="49" fontId="5" fillId="0" borderId="55" xfId="0" applyNumberFormat="1" applyFont="1" applyBorder="1" applyAlignment="1">
      <alignment horizontal="center" vertical="top"/>
    </xf>
    <xf numFmtId="49" fontId="3" fillId="0" borderId="40" xfId="0" applyNumberFormat="1" applyFont="1" applyFill="1" applyBorder="1" applyAlignment="1">
      <alignment horizontal="center" vertical="top" wrapText="1"/>
    </xf>
    <xf numFmtId="49" fontId="3" fillId="0" borderId="45" xfId="0" applyNumberFormat="1" applyFont="1" applyFill="1" applyBorder="1" applyAlignment="1">
      <alignment horizontal="center" vertical="top" wrapText="1"/>
    </xf>
    <xf numFmtId="0" fontId="11" fillId="0" borderId="55" xfId="0" applyFont="1" applyBorder="1" applyAlignment="1">
      <alignment horizontal="center" vertical="top" wrapText="1"/>
    </xf>
    <xf numFmtId="0" fontId="20" fillId="0" borderId="35" xfId="0" applyFont="1" applyFill="1" applyBorder="1" applyAlignment="1">
      <alignment horizontal="center" vertical="top" textRotation="90" wrapText="1"/>
    </xf>
    <xf numFmtId="0" fontId="24" fillId="0" borderId="68" xfId="0" applyFont="1" applyBorder="1" applyAlignment="1">
      <alignment horizontal="center" vertical="top" wrapText="1"/>
    </xf>
    <xf numFmtId="49" fontId="3" fillId="0" borderId="45" xfId="0" applyNumberFormat="1" applyFont="1" applyBorder="1" applyAlignment="1">
      <alignment horizontal="center" vertical="top" wrapText="1"/>
    </xf>
    <xf numFmtId="3" fontId="3" fillId="0" borderId="21" xfId="0" applyNumberFormat="1" applyFont="1" applyFill="1" applyBorder="1" applyAlignment="1">
      <alignment horizontal="left" vertical="top" wrapText="1"/>
    </xf>
    <xf numFmtId="0" fontId="11" fillId="0" borderId="28" xfId="0" applyFont="1" applyBorder="1" applyAlignment="1">
      <alignment horizontal="left" vertical="top" wrapText="1"/>
    </xf>
    <xf numFmtId="0" fontId="3" fillId="0" borderId="7" xfId="0" applyFont="1" applyFill="1" applyBorder="1" applyAlignment="1">
      <alignment horizontal="center" vertical="center" textRotation="90" wrapText="1"/>
    </xf>
    <xf numFmtId="0" fontId="0" fillId="0" borderId="7" xfId="0" applyBorder="1" applyAlignment="1">
      <alignment horizontal="center" vertical="center" textRotation="90" wrapText="1"/>
    </xf>
    <xf numFmtId="0" fontId="3" fillId="0" borderId="8" xfId="0" applyFont="1" applyBorder="1" applyAlignment="1">
      <alignment horizontal="center" vertical="top" wrapText="1"/>
    </xf>
    <xf numFmtId="0" fontId="3" fillId="0" borderId="5" xfId="0" applyFont="1" applyFill="1" applyBorder="1" applyAlignment="1">
      <alignment horizontal="left" vertical="top" wrapText="1"/>
    </xf>
    <xf numFmtId="0" fontId="0" fillId="0" borderId="30" xfId="0" applyBorder="1" applyAlignment="1">
      <alignment horizontal="left" vertical="top" wrapText="1"/>
    </xf>
    <xf numFmtId="3" fontId="3" fillId="0" borderId="26"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11" fillId="3" borderId="18" xfId="0" applyFont="1" applyFill="1" applyBorder="1" applyAlignment="1">
      <alignment vertical="top" wrapText="1"/>
    </xf>
    <xf numFmtId="49" fontId="3" fillId="0" borderId="8" xfId="0" applyNumberFormat="1" applyFont="1" applyBorder="1" applyAlignment="1">
      <alignment horizontal="center" vertical="top" wrapText="1"/>
    </xf>
    <xf numFmtId="0" fontId="0" fillId="0" borderId="24" xfId="0" applyBorder="1" applyAlignment="1">
      <alignment horizontal="center" vertical="top" wrapText="1"/>
    </xf>
    <xf numFmtId="0" fontId="11" fillId="7" borderId="28" xfId="0" applyFont="1" applyFill="1" applyBorder="1" applyAlignment="1">
      <alignment vertical="top" wrapText="1"/>
    </xf>
    <xf numFmtId="0" fontId="0" fillId="0" borderId="28" xfId="0" applyBorder="1" applyAlignment="1">
      <alignment horizontal="left" vertical="top" wrapText="1"/>
    </xf>
    <xf numFmtId="0" fontId="3" fillId="0" borderId="38" xfId="0" applyFont="1" applyFill="1" applyBorder="1" applyAlignment="1">
      <alignment horizontal="center" vertical="center" textRotation="90" wrapText="1"/>
    </xf>
    <xf numFmtId="0" fontId="0" fillId="0" borderId="30" xfId="0" applyBorder="1" applyAlignment="1">
      <alignment horizontal="center" vertical="center" textRotation="90" wrapText="1"/>
    </xf>
    <xf numFmtId="49" fontId="3" fillId="0" borderId="6" xfId="0" applyNumberFormat="1" applyFont="1" applyBorder="1" applyAlignment="1">
      <alignment horizontal="center" vertical="top" wrapText="1"/>
    </xf>
    <xf numFmtId="0" fontId="3" fillId="10" borderId="62" xfId="0" applyFont="1" applyFill="1" applyBorder="1" applyAlignment="1">
      <alignment horizontal="center" vertical="top" wrapText="1"/>
    </xf>
    <xf numFmtId="0" fontId="5" fillId="10" borderId="62" xfId="0" applyFont="1" applyFill="1" applyBorder="1" applyAlignment="1">
      <alignment horizontal="right" vertical="top"/>
    </xf>
    <xf numFmtId="0" fontId="11" fillId="10" borderId="65" xfId="0" applyFont="1" applyFill="1" applyBorder="1" applyAlignment="1">
      <alignment horizontal="right" vertical="top"/>
    </xf>
    <xf numFmtId="0" fontId="32" fillId="3" borderId="18" xfId="0" applyFont="1" applyFill="1" applyBorder="1" applyAlignment="1">
      <alignment vertical="top" wrapText="1"/>
    </xf>
    <xf numFmtId="0" fontId="33" fillId="0" borderId="28" xfId="0" applyFont="1" applyBorder="1" applyAlignment="1">
      <alignment vertical="top" wrapText="1"/>
    </xf>
    <xf numFmtId="49" fontId="5" fillId="10" borderId="26" xfId="0" applyNumberFormat="1" applyFont="1" applyFill="1" applyBorder="1" applyAlignment="1">
      <alignment horizontal="center" vertical="top"/>
    </xf>
    <xf numFmtId="49" fontId="5" fillId="10" borderId="58" xfId="0" applyNumberFormat="1" applyFont="1" applyFill="1" applyBorder="1" applyAlignment="1">
      <alignment horizontal="center" vertical="top"/>
    </xf>
    <xf numFmtId="0" fontId="0" fillId="0" borderId="87" xfId="0" applyBorder="1" applyAlignment="1">
      <alignment horizontal="left" vertical="top" wrapText="1"/>
    </xf>
    <xf numFmtId="0" fontId="2" fillId="0" borderId="7" xfId="0" applyFont="1" applyFill="1" applyBorder="1" applyAlignment="1">
      <alignment horizontal="center" vertical="top" textRotation="90" wrapText="1"/>
    </xf>
    <xf numFmtId="49" fontId="9" fillId="0" borderId="41" xfId="0" applyNumberFormat="1" applyFont="1" applyFill="1" applyBorder="1" applyAlignment="1">
      <alignment horizontal="center" vertical="top" wrapText="1"/>
    </xf>
    <xf numFmtId="0" fontId="17" fillId="0" borderId="6" xfId="0" applyFont="1" applyBorder="1" applyAlignment="1">
      <alignment horizontal="center" wrapText="1"/>
    </xf>
    <xf numFmtId="0" fontId="17" fillId="0" borderId="6" xfId="0" applyFont="1" applyBorder="1" applyAlignment="1">
      <alignment horizontal="center"/>
    </xf>
    <xf numFmtId="0" fontId="17" fillId="0" borderId="70" xfId="0" applyFont="1" applyBorder="1" applyAlignment="1">
      <alignment horizontal="center"/>
    </xf>
    <xf numFmtId="49" fontId="3" fillId="0" borderId="24" xfId="0" applyNumberFormat="1" applyFont="1" applyBorder="1" applyAlignment="1">
      <alignment horizontal="center" vertical="top" wrapText="1"/>
    </xf>
    <xf numFmtId="164" fontId="3" fillId="0" borderId="5" xfId="1" applyFont="1" applyFill="1" applyBorder="1" applyAlignment="1">
      <alignment horizontal="left" vertical="top" wrapText="1"/>
    </xf>
    <xf numFmtId="164" fontId="3" fillId="0" borderId="7" xfId="1" applyFont="1" applyFill="1" applyBorder="1" applyAlignment="1">
      <alignment horizontal="left" vertical="top" wrapText="1"/>
    </xf>
    <xf numFmtId="0" fontId="9" fillId="0" borderId="5" xfId="0" applyFont="1" applyFill="1" applyBorder="1" applyAlignment="1">
      <alignment horizontal="center" vertical="center" textRotation="90" wrapText="1"/>
    </xf>
    <xf numFmtId="0" fontId="17" fillId="0" borderId="7" xfId="0" applyFont="1" applyBorder="1" applyAlignment="1">
      <alignment horizontal="center" vertical="center" textRotation="90" wrapText="1"/>
    </xf>
    <xf numFmtId="166" fontId="3" fillId="0" borderId="20" xfId="0" applyNumberFormat="1" applyFont="1" applyFill="1" applyBorder="1" applyAlignment="1">
      <alignment horizontal="center" vertical="center"/>
    </xf>
    <xf numFmtId="166" fontId="3" fillId="0" borderId="11"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0" fontId="3" fillId="3" borderId="27"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5"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49" fontId="3" fillId="0" borderId="26"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31" xfId="0" applyNumberFormat="1" applyFont="1" applyBorder="1" applyAlignment="1">
      <alignment horizontal="center" vertical="top"/>
    </xf>
    <xf numFmtId="0" fontId="0" fillId="0" borderId="11" xfId="0" applyBorder="1" applyAlignment="1">
      <alignment horizontal="center" vertical="center" wrapText="1"/>
    </xf>
    <xf numFmtId="49" fontId="5" fillId="10" borderId="29" xfId="0" applyNumberFormat="1" applyFont="1" applyFill="1" applyBorder="1" applyAlignment="1">
      <alignment horizontal="center" vertical="top"/>
    </xf>
    <xf numFmtId="0" fontId="5" fillId="3" borderId="38" xfId="0" applyFont="1" applyFill="1" applyBorder="1" applyAlignment="1">
      <alignment horizontal="center" vertical="top" wrapText="1"/>
    </xf>
    <xf numFmtId="0" fontId="5" fillId="3" borderId="30" xfId="0" applyFont="1" applyFill="1" applyBorder="1" applyAlignment="1">
      <alignment horizontal="center" vertical="top" wrapText="1"/>
    </xf>
    <xf numFmtId="49" fontId="3" fillId="0" borderId="20" xfId="0" applyNumberFormat="1" applyFont="1" applyBorder="1" applyAlignment="1">
      <alignment horizontal="center" vertical="top"/>
    </xf>
    <xf numFmtId="49" fontId="3" fillId="0" borderId="29" xfId="0" applyNumberFormat="1" applyFont="1" applyBorder="1" applyAlignment="1">
      <alignment horizontal="center" vertical="top"/>
    </xf>
    <xf numFmtId="0" fontId="3" fillId="3" borderId="35" xfId="0" applyFont="1" applyFill="1" applyBorder="1" applyAlignment="1">
      <alignment horizontal="left" vertical="top" wrapText="1"/>
    </xf>
    <xf numFmtId="0" fontId="0" fillId="0" borderId="68" xfId="0" applyBorder="1" applyAlignment="1">
      <alignment vertical="top"/>
    </xf>
    <xf numFmtId="0" fontId="3" fillId="10" borderId="33" xfId="0" applyFont="1" applyFill="1" applyBorder="1" applyAlignment="1">
      <alignment horizontal="center" vertical="top" wrapText="1"/>
    </xf>
    <xf numFmtId="49" fontId="5" fillId="3" borderId="11" xfId="0" applyNumberFormat="1" applyFont="1" applyFill="1" applyBorder="1" applyAlignment="1">
      <alignment horizontal="center" vertical="top"/>
    </xf>
    <xf numFmtId="49" fontId="9" fillId="0" borderId="8" xfId="0" applyNumberFormat="1" applyFont="1" applyBorder="1" applyAlignment="1">
      <alignment horizontal="center" vertical="top" wrapText="1"/>
    </xf>
    <xf numFmtId="0" fontId="0" fillId="0" borderId="111" xfId="0" applyBorder="1" applyAlignment="1">
      <alignment horizontal="center" vertical="top" wrapText="1"/>
    </xf>
    <xf numFmtId="49" fontId="9" fillId="0" borderId="6" xfId="0" applyNumberFormat="1" applyFont="1" applyBorder="1" applyAlignment="1">
      <alignment horizontal="center" vertical="top" wrapText="1"/>
    </xf>
    <xf numFmtId="0" fontId="3" fillId="10" borderId="34" xfId="0" applyFont="1" applyFill="1" applyBorder="1" applyAlignment="1">
      <alignment horizontal="center" vertical="top" wrapText="1"/>
    </xf>
    <xf numFmtId="0" fontId="11" fillId="10" borderId="33" xfId="0" applyFont="1" applyFill="1" applyBorder="1" applyAlignment="1">
      <alignment horizontal="right" vertical="top"/>
    </xf>
    <xf numFmtId="49" fontId="3" fillId="0" borderId="8" xfId="0" applyNumberFormat="1" applyFont="1" applyFill="1" applyBorder="1" applyAlignment="1">
      <alignment horizontal="center" vertical="top" wrapText="1"/>
    </xf>
    <xf numFmtId="165" fontId="20" fillId="0" borderId="7" xfId="0" applyNumberFormat="1" applyFont="1" applyFill="1" applyBorder="1" applyAlignment="1">
      <alignment horizontal="center" vertical="center" textRotation="90" wrapText="1"/>
    </xf>
    <xf numFmtId="0" fontId="24" fillId="0" borderId="30" xfId="0" applyFont="1" applyBorder="1" applyAlignment="1">
      <alignment horizontal="center" vertical="center" wrapText="1"/>
    </xf>
    <xf numFmtId="0" fontId="3" fillId="7" borderId="28" xfId="0" applyFont="1" applyFill="1" applyBorder="1" applyAlignment="1">
      <alignment horizontal="left" vertical="top" wrapText="1"/>
    </xf>
    <xf numFmtId="0" fontId="5" fillId="0" borderId="38" xfId="0" applyFont="1" applyFill="1" applyBorder="1" applyAlignment="1">
      <alignment horizontal="center" vertical="top" wrapText="1"/>
    </xf>
    <xf numFmtId="0" fontId="5" fillId="0" borderId="30" xfId="0" applyFont="1" applyFill="1" applyBorder="1" applyAlignment="1">
      <alignment horizontal="center" vertical="top" wrapText="1"/>
    </xf>
    <xf numFmtId="49" fontId="5" fillId="3" borderId="11" xfId="0" applyNumberFormat="1" applyFont="1" applyFill="1" applyBorder="1" applyAlignment="1">
      <alignment horizontal="center" vertical="top" wrapText="1"/>
    </xf>
    <xf numFmtId="0" fontId="5" fillId="3" borderId="7" xfId="0" applyFont="1" applyFill="1" applyBorder="1" applyAlignment="1">
      <alignment horizontal="center" vertical="top" wrapText="1"/>
    </xf>
    <xf numFmtId="49" fontId="3" fillId="3" borderId="11" xfId="0" applyNumberFormat="1" applyFont="1" applyFill="1" applyBorder="1" applyAlignment="1">
      <alignment horizontal="center" vertical="top" wrapText="1"/>
    </xf>
    <xf numFmtId="49" fontId="5" fillId="3" borderId="18" xfId="0" applyNumberFormat="1" applyFont="1" applyFill="1" applyBorder="1" applyAlignment="1">
      <alignment horizontal="center" vertical="top" wrapText="1"/>
    </xf>
    <xf numFmtId="49" fontId="3" fillId="3" borderId="6" xfId="0" applyNumberFormat="1" applyFont="1" applyFill="1" applyBorder="1" applyAlignment="1">
      <alignment horizontal="center" vertical="top" wrapText="1"/>
    </xf>
    <xf numFmtId="0" fontId="0" fillId="0" borderId="8" xfId="0" applyBorder="1" applyAlignment="1">
      <alignment horizontal="center" wrapText="1"/>
    </xf>
    <xf numFmtId="0" fontId="0" fillId="0" borderId="6" xfId="0" applyBorder="1" applyAlignment="1">
      <alignment horizontal="center" wrapText="1"/>
    </xf>
    <xf numFmtId="0" fontId="0" fillId="0" borderId="24" xfId="0" applyBorder="1" applyAlignment="1">
      <alignment horizontal="center" wrapText="1"/>
    </xf>
    <xf numFmtId="0" fontId="3" fillId="10" borderId="65" xfId="0" applyFont="1" applyFill="1" applyBorder="1" applyAlignment="1">
      <alignment horizontal="center" vertical="top" wrapText="1"/>
    </xf>
    <xf numFmtId="49" fontId="3" fillId="3" borderId="50" xfId="0" applyNumberFormat="1" applyFont="1" applyFill="1" applyBorder="1" applyAlignment="1">
      <alignment horizontal="center" vertical="top" wrapText="1"/>
    </xf>
    <xf numFmtId="49" fontId="3" fillId="0" borderId="24" xfId="0" applyNumberFormat="1" applyFont="1" applyFill="1" applyBorder="1" applyAlignment="1">
      <alignment horizontal="center" vertical="top" wrapText="1"/>
    </xf>
    <xf numFmtId="49"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0" fillId="0" borderId="30" xfId="0" applyBorder="1" applyAlignment="1">
      <alignment horizontal="left" wrapText="1"/>
    </xf>
    <xf numFmtId="49" fontId="5" fillId="3" borderId="88" xfId="0" applyNumberFormat="1" applyFont="1" applyFill="1" applyBorder="1" applyAlignment="1">
      <alignment horizontal="center" vertical="top"/>
    </xf>
    <xf numFmtId="0" fontId="3" fillId="7" borderId="89" xfId="0" applyFont="1" applyFill="1" applyBorder="1" applyAlignment="1">
      <alignment horizontal="left" vertical="top" wrapText="1"/>
    </xf>
    <xf numFmtId="49" fontId="3" fillId="0" borderId="88" xfId="0" applyNumberFormat="1" applyFont="1" applyBorder="1" applyAlignment="1">
      <alignment horizontal="center" vertical="top"/>
    </xf>
    <xf numFmtId="49" fontId="5" fillId="0" borderId="89" xfId="0" applyNumberFormat="1" applyFont="1" applyBorder="1" applyAlignment="1">
      <alignment horizontal="center" vertical="top"/>
    </xf>
    <xf numFmtId="0" fontId="11" fillId="10" borderId="62" xfId="0" applyFont="1" applyFill="1" applyBorder="1" applyAlignment="1">
      <alignment horizontal="right" vertical="top"/>
    </xf>
    <xf numFmtId="165" fontId="5" fillId="0" borderId="38" xfId="0" applyNumberFormat="1" applyFont="1" applyFill="1" applyBorder="1" applyAlignment="1">
      <alignment horizontal="center" vertical="top" wrapText="1"/>
    </xf>
    <xf numFmtId="0" fontId="22" fillId="0" borderId="30" xfId="0" applyFont="1" applyBorder="1" applyAlignment="1">
      <alignment horizontal="center" vertical="top"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11" fillId="0" borderId="18" xfId="0" applyFont="1" applyBorder="1" applyAlignment="1">
      <alignment horizontal="left" vertical="top" wrapText="1"/>
    </xf>
    <xf numFmtId="49" fontId="3" fillId="0" borderId="51" xfId="0" applyNumberFormat="1" applyFont="1" applyFill="1" applyBorder="1" applyAlignment="1">
      <alignment horizontal="center" vertical="top" wrapText="1"/>
    </xf>
    <xf numFmtId="49" fontId="3" fillId="0" borderId="35" xfId="0" applyNumberFormat="1" applyFont="1" applyFill="1" applyBorder="1" applyAlignment="1">
      <alignment horizontal="center" vertical="top" wrapText="1"/>
    </xf>
    <xf numFmtId="165" fontId="5" fillId="7" borderId="38" xfId="0" applyNumberFormat="1" applyFont="1" applyFill="1" applyBorder="1" applyAlignment="1">
      <alignment horizontal="center" vertical="top" wrapText="1"/>
    </xf>
    <xf numFmtId="0" fontId="22" fillId="7" borderId="7" xfId="0" applyFont="1" applyFill="1" applyBorder="1" applyAlignment="1">
      <alignment horizontal="center" vertical="top" wrapText="1"/>
    </xf>
    <xf numFmtId="0" fontId="22" fillId="7" borderId="30" xfId="0" applyFont="1" applyFill="1" applyBorder="1" applyAlignment="1">
      <alignment horizontal="center" vertical="top" wrapText="1"/>
    </xf>
    <xf numFmtId="49" fontId="3" fillId="7" borderId="6" xfId="0" applyNumberFormat="1" applyFont="1" applyFill="1" applyBorder="1" applyAlignment="1">
      <alignment horizontal="center" vertical="center" wrapText="1"/>
    </xf>
    <xf numFmtId="0" fontId="0" fillId="7" borderId="24" xfId="0" applyFill="1" applyBorder="1" applyAlignment="1">
      <alignment horizontal="center" vertical="center" wrapText="1"/>
    </xf>
    <xf numFmtId="49" fontId="3" fillId="0" borderId="51" xfId="0" applyNumberFormat="1" applyFont="1" applyBorder="1" applyAlignment="1">
      <alignment horizontal="center" vertical="top" wrapText="1"/>
    </xf>
    <xf numFmtId="49" fontId="3" fillId="0" borderId="68" xfId="0" applyNumberFormat="1" applyFont="1" applyBorder="1" applyAlignment="1">
      <alignment horizontal="center" vertical="top" wrapText="1"/>
    </xf>
    <xf numFmtId="165" fontId="5" fillId="0" borderId="7" xfId="0" applyNumberFormat="1" applyFont="1" applyFill="1" applyBorder="1" applyAlignment="1">
      <alignment horizontal="center" vertical="top" wrapText="1"/>
    </xf>
    <xf numFmtId="165" fontId="5" fillId="0" borderId="30" xfId="0" applyNumberFormat="1" applyFont="1" applyFill="1" applyBorder="1" applyAlignment="1">
      <alignment horizontal="center" vertical="top" wrapText="1"/>
    </xf>
    <xf numFmtId="3" fontId="3" fillId="0" borderId="41" xfId="0" applyNumberFormat="1" applyFont="1" applyBorder="1" applyAlignment="1">
      <alignment horizontal="center" textRotation="90" shrinkToFit="1"/>
    </xf>
    <xf numFmtId="3" fontId="3" fillId="0" borderId="6" xfId="0" applyNumberFormat="1" applyFont="1" applyBorder="1" applyAlignment="1">
      <alignment horizontal="center" textRotation="90" shrinkToFit="1"/>
    </xf>
    <xf numFmtId="3" fontId="3" fillId="0" borderId="70" xfId="0" applyNumberFormat="1" applyFont="1" applyBorder="1" applyAlignment="1">
      <alignment horizontal="center" textRotation="90" shrinkToFit="1"/>
    </xf>
    <xf numFmtId="0" fontId="3" fillId="0" borderId="7"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3" fontId="3" fillId="0" borderId="38" xfId="0" applyNumberFormat="1" applyFont="1" applyBorder="1" applyAlignment="1">
      <alignment horizontal="center" vertical="center" textRotation="90" wrapText="1"/>
    </xf>
    <xf numFmtId="3" fontId="3" fillId="0" borderId="9" xfId="0" applyNumberFormat="1" applyFont="1" applyBorder="1" applyAlignment="1">
      <alignment horizontal="center" vertical="center" textRotation="90" wrapText="1"/>
    </xf>
    <xf numFmtId="3" fontId="3" fillId="0" borderId="39" xfId="0" applyNumberFormat="1" applyFont="1" applyBorder="1" applyAlignment="1">
      <alignment horizontal="center" vertical="center"/>
    </xf>
    <xf numFmtId="3" fontId="3" fillId="0" borderId="37" xfId="0" applyNumberFormat="1" applyFont="1" applyBorder="1" applyAlignment="1">
      <alignment horizontal="center" vertical="center"/>
    </xf>
    <xf numFmtId="3" fontId="9" fillId="0" borderId="21" xfId="0" applyNumberFormat="1" applyFont="1" applyFill="1" applyBorder="1" applyAlignment="1">
      <alignment horizontal="center" vertical="center" textRotation="90" wrapText="1"/>
    </xf>
    <xf numFmtId="3" fontId="9" fillId="0" borderId="32" xfId="0" applyNumberFormat="1" applyFont="1" applyFill="1" applyBorder="1" applyAlignment="1">
      <alignment horizontal="center" vertical="center" textRotation="90" wrapText="1"/>
    </xf>
    <xf numFmtId="0" fontId="3" fillId="0" borderId="52" xfId="0" applyNumberFormat="1" applyFont="1" applyBorder="1" applyAlignment="1">
      <alignment horizontal="center" vertical="center" textRotation="90" shrinkToFit="1"/>
    </xf>
    <xf numFmtId="0" fontId="3" fillId="0" borderId="45" xfId="0" applyNumberFormat="1" applyFont="1" applyBorder="1" applyAlignment="1">
      <alignment horizontal="center" vertical="center" textRotation="90" shrinkToFit="1"/>
    </xf>
    <xf numFmtId="0" fontId="3" fillId="0" borderId="34" xfId="0" applyNumberFormat="1" applyFont="1" applyBorder="1" applyAlignment="1">
      <alignment horizontal="center" vertical="center" textRotation="90" shrinkToFit="1"/>
    </xf>
    <xf numFmtId="0" fontId="3" fillId="0" borderId="41" xfId="0" applyNumberFormat="1" applyFont="1" applyFill="1" applyBorder="1" applyAlignment="1">
      <alignment horizontal="center" vertical="center" textRotation="90" shrinkToFit="1"/>
    </xf>
    <xf numFmtId="0" fontId="3" fillId="0" borderId="6" xfId="0" applyNumberFormat="1" applyFont="1" applyFill="1" applyBorder="1" applyAlignment="1">
      <alignment horizontal="center" vertical="center" textRotation="90" shrinkToFit="1"/>
    </xf>
    <xf numFmtId="0" fontId="3" fillId="0" borderId="70" xfId="0" applyNumberFormat="1" applyFont="1" applyFill="1" applyBorder="1" applyAlignment="1">
      <alignment horizontal="center" vertical="center" textRotation="90" shrinkToFit="1"/>
    </xf>
    <xf numFmtId="3" fontId="5" fillId="0" borderId="72" xfId="0" applyNumberFormat="1" applyFont="1" applyBorder="1" applyAlignment="1">
      <alignment horizontal="center" vertical="center" wrapText="1"/>
    </xf>
    <xf numFmtId="3" fontId="5" fillId="0" borderId="77" xfId="0" applyNumberFormat="1" applyFont="1" applyBorder="1" applyAlignment="1">
      <alignment horizontal="center" vertical="center" wrapText="1"/>
    </xf>
    <xf numFmtId="3" fontId="5" fillId="0" borderId="73" xfId="0" applyNumberFormat="1" applyFont="1" applyBorder="1" applyAlignment="1">
      <alignment horizontal="center" vertical="center" wrapText="1"/>
    </xf>
  </cellXfs>
  <cellStyles count="2">
    <cellStyle name="Įprastas" xfId="0" builtinId="0"/>
    <cellStyle name="Kablelis" xfId="1" builtinId="3"/>
  </cellStyles>
  <dxfs count="0"/>
  <tableStyles count="0" defaultTableStyle="TableStyleMedium2" defaultPivotStyle="PivotStyleLight16"/>
  <colors>
    <mruColors>
      <color rgb="FF99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99"/>
  <sheetViews>
    <sheetView zoomScaleNormal="100" zoomScaleSheetLayoutView="100" workbookViewId="0">
      <selection activeCell="P172" sqref="P172"/>
    </sheetView>
  </sheetViews>
  <sheetFormatPr defaultRowHeight="12.75" x14ac:dyDescent="0.2"/>
  <cols>
    <col min="1" max="3" width="2.7109375" style="7" customWidth="1"/>
    <col min="4" max="4" width="35.7109375" style="7" customWidth="1"/>
    <col min="5" max="5" width="2.7109375" style="37" customWidth="1"/>
    <col min="6" max="6" width="3.140625" style="58" customWidth="1"/>
    <col min="7" max="7" width="8.42578125" style="8" customWidth="1"/>
    <col min="8" max="8" width="10" style="7" customWidth="1"/>
    <col min="9" max="9" width="9.85546875" style="7" customWidth="1"/>
    <col min="10" max="10" width="9.28515625" style="7" customWidth="1"/>
    <col min="11" max="11" width="35" style="7" customWidth="1"/>
    <col min="12" max="14" width="3.7109375" style="7" customWidth="1"/>
    <col min="15" max="16384" width="9.140625" style="6"/>
  </cols>
  <sheetData>
    <row r="1" spans="1:15" ht="15.75" x14ac:dyDescent="0.2">
      <c r="A1" s="2560" t="s">
        <v>340</v>
      </c>
      <c r="B1" s="2560"/>
      <c r="C1" s="2560"/>
      <c r="D1" s="2560"/>
      <c r="E1" s="2560"/>
      <c r="F1" s="2560"/>
      <c r="G1" s="2560"/>
      <c r="H1" s="2560"/>
      <c r="I1" s="2560"/>
      <c r="J1" s="2560"/>
      <c r="K1" s="2560"/>
      <c r="L1" s="2560"/>
      <c r="M1" s="2560"/>
      <c r="N1" s="2560"/>
    </row>
    <row r="2" spans="1:15" ht="15.75" x14ac:dyDescent="0.2">
      <c r="A2" s="2561" t="s">
        <v>45</v>
      </c>
      <c r="B2" s="2561"/>
      <c r="C2" s="2561"/>
      <c r="D2" s="2561"/>
      <c r="E2" s="2561"/>
      <c r="F2" s="2561"/>
      <c r="G2" s="2561"/>
      <c r="H2" s="2561"/>
      <c r="I2" s="2561"/>
      <c r="J2" s="2561"/>
      <c r="K2" s="2561"/>
      <c r="L2" s="2561"/>
      <c r="M2" s="2561"/>
      <c r="N2" s="2561"/>
    </row>
    <row r="3" spans="1:15" ht="15.75" x14ac:dyDescent="0.2">
      <c r="A3" s="2562" t="s">
        <v>30</v>
      </c>
      <c r="B3" s="2562"/>
      <c r="C3" s="2562"/>
      <c r="D3" s="2562"/>
      <c r="E3" s="2562"/>
      <c r="F3" s="2562"/>
      <c r="G3" s="2562"/>
      <c r="H3" s="2562"/>
      <c r="I3" s="2562"/>
      <c r="J3" s="2562"/>
      <c r="K3" s="2562"/>
      <c r="L3" s="2562"/>
      <c r="M3" s="2562"/>
      <c r="N3" s="2562"/>
      <c r="O3" s="4"/>
    </row>
    <row r="4" spans="1:15" ht="13.5" thickBot="1" x14ac:dyDescent="0.25">
      <c r="A4" s="127"/>
      <c r="B4" s="127"/>
      <c r="C4" s="127"/>
      <c r="D4" s="127"/>
      <c r="E4" s="128"/>
      <c r="F4" s="129"/>
      <c r="G4" s="1307"/>
      <c r="H4" s="127"/>
      <c r="I4" s="127"/>
      <c r="J4" s="127"/>
      <c r="K4" s="127"/>
      <c r="L4" s="2563" t="s">
        <v>335</v>
      </c>
      <c r="M4" s="2563"/>
      <c r="N4" s="2563"/>
    </row>
    <row r="5" spans="1:15" ht="21" customHeight="1" x14ac:dyDescent="0.2">
      <c r="A5" s="2564" t="s">
        <v>31</v>
      </c>
      <c r="B5" s="2567" t="s">
        <v>1</v>
      </c>
      <c r="C5" s="2567" t="s">
        <v>2</v>
      </c>
      <c r="D5" s="2570" t="s">
        <v>15</v>
      </c>
      <c r="E5" s="2573" t="s">
        <v>3</v>
      </c>
      <c r="F5" s="2576" t="s">
        <v>4</v>
      </c>
      <c r="G5" s="2579" t="s">
        <v>5</v>
      </c>
      <c r="H5" s="2582" t="s">
        <v>339</v>
      </c>
      <c r="I5" s="2579" t="s">
        <v>140</v>
      </c>
      <c r="J5" s="2579" t="s">
        <v>264</v>
      </c>
      <c r="K5" s="2585" t="s">
        <v>14</v>
      </c>
      <c r="L5" s="2586"/>
      <c r="M5" s="2586"/>
      <c r="N5" s="2587"/>
    </row>
    <row r="6" spans="1:15" ht="17.25" customHeight="1" x14ac:dyDescent="0.2">
      <c r="A6" s="2565"/>
      <c r="B6" s="2568"/>
      <c r="C6" s="2568"/>
      <c r="D6" s="2571"/>
      <c r="E6" s="2574"/>
      <c r="F6" s="2577"/>
      <c r="G6" s="2580"/>
      <c r="H6" s="2583"/>
      <c r="I6" s="2580"/>
      <c r="J6" s="2580"/>
      <c r="K6" s="2588" t="s">
        <v>15</v>
      </c>
      <c r="L6" s="2590" t="s">
        <v>225</v>
      </c>
      <c r="M6" s="2591"/>
      <c r="N6" s="2592"/>
    </row>
    <row r="7" spans="1:15" ht="86.25" customHeight="1" thickBot="1" x14ac:dyDescent="0.25">
      <c r="A7" s="2566"/>
      <c r="B7" s="2569"/>
      <c r="C7" s="2569"/>
      <c r="D7" s="2572"/>
      <c r="E7" s="2575"/>
      <c r="F7" s="2578"/>
      <c r="G7" s="2581"/>
      <c r="H7" s="2584"/>
      <c r="I7" s="2581"/>
      <c r="J7" s="2581"/>
      <c r="K7" s="2589"/>
      <c r="L7" s="748" t="s">
        <v>105</v>
      </c>
      <c r="M7" s="748" t="s">
        <v>141</v>
      </c>
      <c r="N7" s="749" t="s">
        <v>265</v>
      </c>
    </row>
    <row r="8" spans="1:15" s="53" customFormat="1" x14ac:dyDescent="0.2">
      <c r="A8" s="2593" t="s">
        <v>101</v>
      </c>
      <c r="B8" s="2594"/>
      <c r="C8" s="2594"/>
      <c r="D8" s="2594"/>
      <c r="E8" s="2594"/>
      <c r="F8" s="2594"/>
      <c r="G8" s="2594"/>
      <c r="H8" s="2594"/>
      <c r="I8" s="2594"/>
      <c r="J8" s="2594"/>
      <c r="K8" s="2594"/>
      <c r="L8" s="2594"/>
      <c r="M8" s="2594"/>
      <c r="N8" s="2595"/>
    </row>
    <row r="9" spans="1:15" s="53" customFormat="1" x14ac:dyDescent="0.2">
      <c r="A9" s="2596" t="s">
        <v>42</v>
      </c>
      <c r="B9" s="2597"/>
      <c r="C9" s="2597"/>
      <c r="D9" s="2597"/>
      <c r="E9" s="2597"/>
      <c r="F9" s="2597"/>
      <c r="G9" s="2597"/>
      <c r="H9" s="2597"/>
      <c r="I9" s="2597"/>
      <c r="J9" s="2597"/>
      <c r="K9" s="2597"/>
      <c r="L9" s="2597"/>
      <c r="M9" s="2597"/>
      <c r="N9" s="2598"/>
    </row>
    <row r="10" spans="1:15" ht="15.75" customHeight="1" x14ac:dyDescent="0.2">
      <c r="A10" s="135" t="s">
        <v>8</v>
      </c>
      <c r="B10" s="2599" t="s">
        <v>46</v>
      </c>
      <c r="C10" s="2600"/>
      <c r="D10" s="2600"/>
      <c r="E10" s="2600"/>
      <c r="F10" s="2600"/>
      <c r="G10" s="2600"/>
      <c r="H10" s="2600"/>
      <c r="I10" s="2600"/>
      <c r="J10" s="2600"/>
      <c r="K10" s="2600"/>
      <c r="L10" s="2600"/>
      <c r="M10" s="2600"/>
      <c r="N10" s="2601"/>
    </row>
    <row r="11" spans="1:15" x14ac:dyDescent="0.2">
      <c r="A11" s="1327" t="s">
        <v>8</v>
      </c>
      <c r="B11" s="83" t="s">
        <v>8</v>
      </c>
      <c r="C11" s="2602" t="s">
        <v>47</v>
      </c>
      <c r="D11" s="2603"/>
      <c r="E11" s="2603"/>
      <c r="F11" s="2603"/>
      <c r="G11" s="2603"/>
      <c r="H11" s="2603"/>
      <c r="I11" s="2603"/>
      <c r="J11" s="2603"/>
      <c r="K11" s="2603"/>
      <c r="L11" s="2603"/>
      <c r="M11" s="2603"/>
      <c r="N11" s="2604"/>
    </row>
    <row r="12" spans="1:15" ht="34.5" x14ac:dyDescent="0.2">
      <c r="A12" s="1302" t="s">
        <v>8</v>
      </c>
      <c r="B12" s="1303" t="s">
        <v>8</v>
      </c>
      <c r="C12" s="1304" t="s">
        <v>8</v>
      </c>
      <c r="D12" s="1276" t="s">
        <v>77</v>
      </c>
      <c r="E12" s="1294" t="s">
        <v>176</v>
      </c>
      <c r="F12" s="346" t="s">
        <v>68</v>
      </c>
      <c r="G12" s="268"/>
      <c r="H12" s="1243"/>
      <c r="I12" s="1100"/>
      <c r="J12" s="1277"/>
      <c r="K12" s="168"/>
      <c r="L12" s="66"/>
      <c r="M12" s="70"/>
      <c r="N12" s="71"/>
    </row>
    <row r="13" spans="1:15" ht="25.5" x14ac:dyDescent="0.2">
      <c r="A13" s="2431"/>
      <c r="B13" s="2432"/>
      <c r="C13" s="2433"/>
      <c r="D13" s="2506" t="s">
        <v>293</v>
      </c>
      <c r="E13" s="1309" t="s">
        <v>74</v>
      </c>
      <c r="F13" s="2440"/>
      <c r="G13" s="1214" t="s">
        <v>41</v>
      </c>
      <c r="H13" s="1267">
        <v>376.6</v>
      </c>
      <c r="I13" s="1087">
        <v>412.9</v>
      </c>
      <c r="J13" s="1088">
        <v>486.2</v>
      </c>
      <c r="K13" s="1314" t="s">
        <v>190</v>
      </c>
      <c r="L13" s="1329"/>
      <c r="M13" s="1018" t="s">
        <v>91</v>
      </c>
      <c r="N13" s="69"/>
    </row>
    <row r="14" spans="1:15" x14ac:dyDescent="0.2">
      <c r="A14" s="2431"/>
      <c r="B14" s="2432"/>
      <c r="C14" s="2433"/>
      <c r="D14" s="2514"/>
      <c r="E14" s="2605" t="s">
        <v>326</v>
      </c>
      <c r="F14" s="2440"/>
      <c r="G14" s="1215" t="s">
        <v>260</v>
      </c>
      <c r="H14" s="1267"/>
      <c r="I14" s="1089"/>
      <c r="J14" s="1090"/>
      <c r="K14" s="398" t="s">
        <v>286</v>
      </c>
      <c r="L14" s="400"/>
      <c r="M14" s="1019" t="s">
        <v>91</v>
      </c>
      <c r="N14" s="401"/>
    </row>
    <row r="15" spans="1:15" ht="38.25" x14ac:dyDescent="0.2">
      <c r="A15" s="2431"/>
      <c r="B15" s="2432"/>
      <c r="C15" s="2433"/>
      <c r="D15" s="1213" t="s">
        <v>289</v>
      </c>
      <c r="E15" s="2606"/>
      <c r="F15" s="2440"/>
      <c r="G15" s="1216" t="s">
        <v>261</v>
      </c>
      <c r="H15" s="1275"/>
      <c r="I15" s="1091"/>
      <c r="J15" s="1092">
        <v>46.2</v>
      </c>
      <c r="K15" s="328" t="s">
        <v>287</v>
      </c>
      <c r="L15" s="329"/>
      <c r="M15" s="330"/>
      <c r="N15" s="331">
        <v>50</v>
      </c>
      <c r="O15" s="1093"/>
    </row>
    <row r="16" spans="1:15" x14ac:dyDescent="0.2">
      <c r="A16" s="2431"/>
      <c r="B16" s="2432"/>
      <c r="C16" s="2433"/>
      <c r="D16" s="2607" t="s">
        <v>290</v>
      </c>
      <c r="E16" s="2606"/>
      <c r="F16" s="2440"/>
      <c r="G16" s="1083" t="s">
        <v>291</v>
      </c>
      <c r="H16" s="1267"/>
      <c r="I16" s="1089"/>
      <c r="J16" s="1090">
        <v>227</v>
      </c>
      <c r="K16" s="2608" t="s">
        <v>288</v>
      </c>
      <c r="L16" s="1329"/>
      <c r="M16" s="1018"/>
      <c r="N16" s="69">
        <v>20</v>
      </c>
    </row>
    <row r="17" spans="1:15" x14ac:dyDescent="0.2">
      <c r="A17" s="2431"/>
      <c r="B17" s="2432"/>
      <c r="C17" s="2433"/>
      <c r="D17" s="2538"/>
      <c r="E17" s="1295"/>
      <c r="F17" s="2440"/>
      <c r="G17" s="268" t="s">
        <v>70</v>
      </c>
      <c r="H17" s="1198"/>
      <c r="I17" s="1095"/>
      <c r="J17" s="1096">
        <v>2946.7</v>
      </c>
      <c r="K17" s="2351"/>
      <c r="L17" s="70"/>
      <c r="M17" s="327"/>
      <c r="N17" s="71"/>
    </row>
    <row r="18" spans="1:15" x14ac:dyDescent="0.2">
      <c r="A18" s="2431"/>
      <c r="B18" s="2432"/>
      <c r="C18" s="2433"/>
      <c r="D18" s="2506" t="s">
        <v>387</v>
      </c>
      <c r="E18" s="2609" t="s">
        <v>326</v>
      </c>
      <c r="F18" s="2504"/>
      <c r="G18" s="1217" t="s">
        <v>260</v>
      </c>
      <c r="H18" s="1266"/>
      <c r="I18" s="1098"/>
      <c r="J18" s="1099"/>
      <c r="K18" s="249" t="s">
        <v>200</v>
      </c>
      <c r="L18" s="323">
        <v>1</v>
      </c>
      <c r="M18" s="321"/>
      <c r="N18" s="322"/>
    </row>
    <row r="19" spans="1:15" ht="26.25" customHeight="1" x14ac:dyDescent="0.2">
      <c r="A19" s="2431"/>
      <c r="B19" s="2432"/>
      <c r="C19" s="2433"/>
      <c r="D19" s="2507"/>
      <c r="E19" s="2610"/>
      <c r="F19" s="2504"/>
      <c r="G19" s="216" t="s">
        <v>41</v>
      </c>
      <c r="H19" s="1198">
        <v>90</v>
      </c>
      <c r="I19" s="1095"/>
      <c r="J19" s="1096"/>
      <c r="K19" s="1330" t="s">
        <v>168</v>
      </c>
      <c r="L19" s="304">
        <v>1</v>
      </c>
      <c r="M19" s="25"/>
      <c r="N19" s="26"/>
      <c r="O19" s="1093"/>
    </row>
    <row r="20" spans="1:15" x14ac:dyDescent="0.2">
      <c r="A20" s="2431"/>
      <c r="B20" s="2432"/>
      <c r="C20" s="2433"/>
      <c r="D20" s="2506" t="s">
        <v>240</v>
      </c>
      <c r="E20" s="2558" t="s">
        <v>74</v>
      </c>
      <c r="F20" s="2504"/>
      <c r="G20" s="846" t="s">
        <v>261</v>
      </c>
      <c r="H20" s="1266">
        <v>15</v>
      </c>
      <c r="I20" s="1101">
        <v>20</v>
      </c>
      <c r="J20" s="1099"/>
      <c r="K20" s="2333" t="s">
        <v>292</v>
      </c>
      <c r="L20" s="131"/>
      <c r="M20" s="43">
        <v>1</v>
      </c>
      <c r="N20" s="44"/>
    </row>
    <row r="21" spans="1:15" x14ac:dyDescent="0.2">
      <c r="A21" s="2431"/>
      <c r="B21" s="2432"/>
      <c r="C21" s="2433"/>
      <c r="D21" s="2532"/>
      <c r="E21" s="2559"/>
      <c r="F21" s="2504"/>
      <c r="G21" s="1218" t="s">
        <v>41</v>
      </c>
      <c r="H21" s="1198"/>
      <c r="I21" s="1095"/>
      <c r="J21" s="1096"/>
      <c r="K21" s="2351"/>
      <c r="L21" s="243"/>
      <c r="M21" s="35"/>
      <c r="N21" s="36"/>
    </row>
    <row r="22" spans="1:15" x14ac:dyDescent="0.2">
      <c r="A22" s="1302"/>
      <c r="B22" s="1303"/>
      <c r="C22" s="1304"/>
      <c r="D22" s="2461" t="s">
        <v>371</v>
      </c>
      <c r="E22" s="1333" t="s">
        <v>74</v>
      </c>
      <c r="F22" s="2504"/>
      <c r="G22" s="1219" t="s">
        <v>41</v>
      </c>
      <c r="H22" s="1267">
        <v>508.7</v>
      </c>
      <c r="I22" s="1087"/>
      <c r="J22" s="1088"/>
      <c r="K22" s="1355" t="s">
        <v>160</v>
      </c>
      <c r="L22" s="1356">
        <v>100</v>
      </c>
      <c r="M22" s="1356"/>
      <c r="N22" s="1337"/>
    </row>
    <row r="23" spans="1:15" ht="14.25" customHeight="1" x14ac:dyDescent="0.2">
      <c r="A23" s="1302"/>
      <c r="B23" s="1303"/>
      <c r="C23" s="1304"/>
      <c r="D23" s="2461"/>
      <c r="E23" s="2554" t="s">
        <v>180</v>
      </c>
      <c r="F23" s="2504"/>
      <c r="G23" s="1030" t="s">
        <v>261</v>
      </c>
      <c r="H23" s="1267">
        <v>850</v>
      </c>
      <c r="I23" s="1087"/>
      <c r="J23" s="1088"/>
      <c r="K23" s="1355"/>
      <c r="L23" s="1356"/>
      <c r="M23" s="1356"/>
      <c r="N23" s="1337"/>
    </row>
    <row r="24" spans="1:15" x14ac:dyDescent="0.2">
      <c r="A24" s="1302"/>
      <c r="B24" s="1303"/>
      <c r="C24" s="1304"/>
      <c r="D24" s="2553"/>
      <c r="E24" s="2555"/>
      <c r="F24" s="2504"/>
      <c r="G24" s="288" t="s">
        <v>71</v>
      </c>
      <c r="H24" s="1198"/>
      <c r="I24" s="1102"/>
      <c r="J24" s="1103"/>
      <c r="K24" s="1025"/>
      <c r="L24" s="66"/>
      <c r="M24" s="66"/>
      <c r="N24" s="411"/>
    </row>
    <row r="25" spans="1:15" x14ac:dyDescent="0.2">
      <c r="A25" s="1302"/>
      <c r="B25" s="1303"/>
      <c r="C25" s="297"/>
      <c r="D25" s="2461" t="s">
        <v>372</v>
      </c>
      <c r="E25" s="2556"/>
      <c r="F25" s="1306"/>
      <c r="G25" s="846" t="s">
        <v>71</v>
      </c>
      <c r="H25" s="1266">
        <v>25</v>
      </c>
      <c r="I25" s="1101">
        <v>52</v>
      </c>
      <c r="J25" s="1099"/>
      <c r="K25" s="2330" t="s">
        <v>200</v>
      </c>
      <c r="L25" s="1054"/>
      <c r="M25" s="1055">
        <v>1</v>
      </c>
      <c r="N25" s="1056"/>
    </row>
    <row r="26" spans="1:15" x14ac:dyDescent="0.2">
      <c r="A26" s="1302"/>
      <c r="B26" s="1303"/>
      <c r="C26" s="297"/>
      <c r="D26" s="2553"/>
      <c r="E26" s="2557"/>
      <c r="F26" s="1306"/>
      <c r="G26" s="216"/>
      <c r="H26" s="1198"/>
      <c r="I26" s="1104"/>
      <c r="J26" s="1105"/>
      <c r="K26" s="2351"/>
      <c r="L26" s="1071"/>
      <c r="M26" s="151"/>
      <c r="N26" s="1058"/>
    </row>
    <row r="27" spans="1:15" x14ac:dyDescent="0.2">
      <c r="A27" s="1302"/>
      <c r="B27" s="1303"/>
      <c r="C27" s="1304"/>
      <c r="D27" s="2513" t="s">
        <v>304</v>
      </c>
      <c r="E27" s="1157"/>
      <c r="F27" s="1305"/>
      <c r="G27" s="1217" t="s">
        <v>260</v>
      </c>
      <c r="H27" s="1266"/>
      <c r="I27" s="1097"/>
      <c r="J27" s="1106"/>
      <c r="K27" s="2330" t="s">
        <v>200</v>
      </c>
      <c r="L27" s="194"/>
      <c r="M27" s="194">
        <v>1</v>
      </c>
      <c r="N27" s="195"/>
    </row>
    <row r="28" spans="1:15" ht="25.5" customHeight="1" x14ac:dyDescent="0.2">
      <c r="A28" s="1302"/>
      <c r="B28" s="1303"/>
      <c r="C28" s="1304"/>
      <c r="D28" s="2538"/>
      <c r="E28" s="1313"/>
      <c r="F28" s="1305"/>
      <c r="G28" s="268" t="s">
        <v>41</v>
      </c>
      <c r="H28" s="1198"/>
      <c r="I28" s="1094">
        <v>15</v>
      </c>
      <c r="J28" s="1034"/>
      <c r="K28" s="2351"/>
      <c r="L28" s="151"/>
      <c r="M28" s="151"/>
      <c r="N28" s="152"/>
    </row>
    <row r="29" spans="1:15" ht="12.75" customHeight="1" x14ac:dyDescent="0.2">
      <c r="A29" s="2431"/>
      <c r="B29" s="2432"/>
      <c r="C29" s="2433"/>
      <c r="D29" s="2506" t="s">
        <v>309</v>
      </c>
      <c r="E29" s="2551"/>
      <c r="F29" s="2440"/>
      <c r="G29" s="5" t="s">
        <v>261</v>
      </c>
      <c r="H29" s="1267"/>
      <c r="I29" s="1087">
        <v>120</v>
      </c>
      <c r="J29" s="1090">
        <v>100</v>
      </c>
      <c r="K29" s="2509" t="s">
        <v>222</v>
      </c>
      <c r="L29" s="1357"/>
      <c r="M29" s="2363" t="s">
        <v>344</v>
      </c>
      <c r="N29" s="2364">
        <v>100</v>
      </c>
    </row>
    <row r="30" spans="1:15" x14ac:dyDescent="0.2">
      <c r="A30" s="2431"/>
      <c r="B30" s="2432"/>
      <c r="C30" s="2433"/>
      <c r="D30" s="2519"/>
      <c r="E30" s="2551"/>
      <c r="F30" s="2552"/>
      <c r="G30" s="1220" t="s">
        <v>41</v>
      </c>
      <c r="H30" s="1267"/>
      <c r="I30" s="1087">
        <v>10</v>
      </c>
      <c r="J30" s="1090">
        <v>10</v>
      </c>
      <c r="K30" s="2492"/>
      <c r="L30" s="2361"/>
      <c r="M30" s="2362"/>
      <c r="N30" s="2365"/>
    </row>
    <row r="31" spans="1:15" x14ac:dyDescent="0.2">
      <c r="A31" s="2431"/>
      <c r="B31" s="2432"/>
      <c r="C31" s="2433"/>
      <c r="D31" s="2519"/>
      <c r="E31" s="2551"/>
      <c r="F31" s="2552"/>
      <c r="G31" s="1221"/>
      <c r="H31" s="1271"/>
      <c r="I31" s="1107"/>
      <c r="J31" s="1108"/>
      <c r="K31" s="2402"/>
      <c r="L31" s="2362"/>
      <c r="M31" s="2362"/>
      <c r="N31" s="2365"/>
    </row>
    <row r="32" spans="1:15" ht="13.5" thickBot="1" x14ac:dyDescent="0.25">
      <c r="A32" s="1302"/>
      <c r="B32" s="1303"/>
      <c r="C32" s="1304"/>
      <c r="D32" s="2520"/>
      <c r="E32" s="2439"/>
      <c r="F32" s="2325"/>
      <c r="G32" s="1223" t="s">
        <v>9</v>
      </c>
      <c r="H32" s="1161">
        <f>SUM(H13:H31)</f>
        <v>1865.3</v>
      </c>
      <c r="I32" s="1161">
        <f>SUM(I13:I31)</f>
        <v>629.9</v>
      </c>
      <c r="J32" s="1160">
        <f>SUM(J13:J31)</f>
        <v>3816.1</v>
      </c>
      <c r="K32" s="2332"/>
      <c r="L32" s="2323"/>
      <c r="M32" s="2323"/>
      <c r="N32" s="2366"/>
    </row>
    <row r="33" spans="1:15" ht="31.5" customHeight="1" x14ac:dyDescent="0.2">
      <c r="A33" s="1339" t="s">
        <v>8</v>
      </c>
      <c r="B33" s="1340" t="s">
        <v>8</v>
      </c>
      <c r="C33" s="1346" t="s">
        <v>10</v>
      </c>
      <c r="D33" s="85" t="s">
        <v>78</v>
      </c>
      <c r="E33" s="1296" t="s">
        <v>179</v>
      </c>
      <c r="F33" s="1379" t="s">
        <v>68</v>
      </c>
      <c r="G33" s="1225"/>
      <c r="H33" s="1246"/>
      <c r="I33" s="1110"/>
      <c r="J33" s="1111"/>
      <c r="K33" s="182"/>
      <c r="L33" s="223"/>
      <c r="M33" s="237"/>
      <c r="N33" s="238"/>
    </row>
    <row r="34" spans="1:15" ht="18" customHeight="1" x14ac:dyDescent="0.2">
      <c r="A34" s="2548"/>
      <c r="B34" s="2432"/>
      <c r="C34" s="2433"/>
      <c r="D34" s="2445" t="s">
        <v>97</v>
      </c>
      <c r="E34" s="1046" t="s">
        <v>74</v>
      </c>
      <c r="F34" s="2440"/>
      <c r="G34" s="1050" t="s">
        <v>261</v>
      </c>
      <c r="H34" s="1272">
        <v>20</v>
      </c>
      <c r="I34" s="1098">
        <v>460</v>
      </c>
      <c r="J34" s="1112">
        <v>800</v>
      </c>
      <c r="K34" s="1330" t="s">
        <v>72</v>
      </c>
      <c r="L34" s="25">
        <v>1</v>
      </c>
      <c r="M34" s="25"/>
      <c r="N34" s="26"/>
    </row>
    <row r="35" spans="1:15" ht="29.25" customHeight="1" x14ac:dyDescent="0.2">
      <c r="A35" s="2548"/>
      <c r="B35" s="2432"/>
      <c r="C35" s="2433"/>
      <c r="D35" s="2445"/>
      <c r="E35" s="1046"/>
      <c r="F35" s="2440"/>
      <c r="G35" s="1226" t="s">
        <v>41</v>
      </c>
      <c r="H35" s="1243"/>
      <c r="I35" s="1104">
        <v>30</v>
      </c>
      <c r="J35" s="1105">
        <v>50</v>
      </c>
      <c r="K35" s="252" t="s">
        <v>236</v>
      </c>
      <c r="L35" s="35"/>
      <c r="M35" s="35">
        <v>30</v>
      </c>
      <c r="N35" s="36">
        <v>70</v>
      </c>
    </row>
    <row r="36" spans="1:15" ht="26.25" customHeight="1" x14ac:dyDescent="0.2">
      <c r="A36" s="2548"/>
      <c r="B36" s="2432"/>
      <c r="C36" s="2433"/>
      <c r="D36" s="2502" t="s">
        <v>210</v>
      </c>
      <c r="E36" s="2549" t="s">
        <v>74</v>
      </c>
      <c r="F36" s="2440"/>
      <c r="G36" s="1065" t="s">
        <v>261</v>
      </c>
      <c r="H36" s="1244">
        <v>319.7</v>
      </c>
      <c r="I36" s="1113"/>
      <c r="J36" s="1114"/>
      <c r="K36" s="1350" t="s">
        <v>164</v>
      </c>
      <c r="L36" s="1023">
        <v>100</v>
      </c>
      <c r="M36" s="1358"/>
      <c r="N36" s="256"/>
    </row>
    <row r="37" spans="1:15" ht="18.75" customHeight="1" x14ac:dyDescent="0.2">
      <c r="A37" s="2548"/>
      <c r="B37" s="2432"/>
      <c r="C37" s="2433"/>
      <c r="D37" s="2445"/>
      <c r="E37" s="2479"/>
      <c r="F37" s="2440"/>
      <c r="G37" s="1065" t="s">
        <v>41</v>
      </c>
      <c r="H37" s="1244">
        <v>101.1</v>
      </c>
      <c r="I37" s="1089"/>
      <c r="J37" s="1090"/>
      <c r="K37" s="228" t="s">
        <v>96</v>
      </c>
      <c r="L37" s="1021"/>
      <c r="M37" s="230"/>
      <c r="N37" s="231"/>
    </row>
    <row r="38" spans="1:15" ht="32.25" customHeight="1" x14ac:dyDescent="0.2">
      <c r="A38" s="2548"/>
      <c r="B38" s="2432"/>
      <c r="C38" s="2433"/>
      <c r="D38" s="2447"/>
      <c r="E38" s="2550"/>
      <c r="F38" s="2440"/>
      <c r="G38" s="303" t="s">
        <v>41</v>
      </c>
      <c r="H38" s="1245"/>
      <c r="I38" s="1095"/>
      <c r="J38" s="1096"/>
      <c r="K38" s="257" t="s">
        <v>165</v>
      </c>
      <c r="L38" s="1022">
        <v>100</v>
      </c>
      <c r="M38" s="264"/>
      <c r="N38" s="248"/>
      <c r="O38" s="1093"/>
    </row>
    <row r="39" spans="1:15" ht="15.75" customHeight="1" x14ac:dyDescent="0.2">
      <c r="A39" s="2548"/>
      <c r="B39" s="2432"/>
      <c r="C39" s="2433"/>
      <c r="D39" s="2483" t="s">
        <v>170</v>
      </c>
      <c r="E39" s="1039" t="s">
        <v>74</v>
      </c>
      <c r="F39" s="2440"/>
      <c r="G39" s="1065" t="s">
        <v>261</v>
      </c>
      <c r="H39" s="1244">
        <v>100</v>
      </c>
      <c r="I39" s="1086">
        <v>450</v>
      </c>
      <c r="J39" s="1114">
        <v>600</v>
      </c>
      <c r="K39" s="1330" t="s">
        <v>89</v>
      </c>
      <c r="L39" s="43">
        <v>1</v>
      </c>
      <c r="M39" s="43"/>
      <c r="N39" s="44"/>
    </row>
    <row r="40" spans="1:15" x14ac:dyDescent="0.2">
      <c r="A40" s="2548"/>
      <c r="B40" s="2432"/>
      <c r="C40" s="2433"/>
      <c r="D40" s="2419"/>
      <c r="E40" s="1046"/>
      <c r="F40" s="2440"/>
      <c r="G40" s="1065" t="s">
        <v>41</v>
      </c>
      <c r="H40" s="1244">
        <v>130</v>
      </c>
      <c r="I40" s="1086">
        <v>30</v>
      </c>
      <c r="J40" s="1114">
        <v>30</v>
      </c>
      <c r="K40" s="2346" t="s">
        <v>321</v>
      </c>
      <c r="L40" s="25"/>
      <c r="M40" s="25"/>
      <c r="N40" s="26"/>
    </row>
    <row r="41" spans="1:15" x14ac:dyDescent="0.2">
      <c r="A41" s="2548"/>
      <c r="B41" s="2432"/>
      <c r="C41" s="2433"/>
      <c r="D41" s="2419"/>
      <c r="E41" s="1338"/>
      <c r="F41" s="2440"/>
      <c r="G41" s="1226" t="s">
        <v>41</v>
      </c>
      <c r="H41" s="1243"/>
      <c r="I41" s="1104"/>
      <c r="J41" s="1105"/>
      <c r="K41" s="2402"/>
      <c r="L41" s="1045"/>
      <c r="M41" s="1045">
        <v>30</v>
      </c>
      <c r="N41" s="1053">
        <v>70</v>
      </c>
    </row>
    <row r="42" spans="1:15" ht="28.5" customHeight="1" thickBot="1" x14ac:dyDescent="0.25">
      <c r="A42" s="488"/>
      <c r="B42" s="1353"/>
      <c r="C42" s="1301"/>
      <c r="D42" s="1389"/>
      <c r="E42" s="1284"/>
      <c r="F42" s="1347"/>
      <c r="G42" s="1223" t="s">
        <v>9</v>
      </c>
      <c r="H42" s="1175">
        <f>SUM(H34:H41)</f>
        <v>670.8</v>
      </c>
      <c r="I42" s="1161">
        <f>SUM(I34:I41)</f>
        <v>970</v>
      </c>
      <c r="J42" s="1162">
        <f>SUM(J34:J41)</f>
        <v>1480</v>
      </c>
      <c r="K42" s="2403"/>
      <c r="L42" s="30"/>
      <c r="M42" s="1285"/>
      <c r="N42" s="1286"/>
    </row>
    <row r="43" spans="1:15" ht="28.5" customHeight="1" x14ac:dyDescent="0.2">
      <c r="A43" s="1339" t="s">
        <v>8</v>
      </c>
      <c r="B43" s="1340" t="s">
        <v>8</v>
      </c>
      <c r="C43" s="1341" t="s">
        <v>44</v>
      </c>
      <c r="D43" s="74" t="s">
        <v>241</v>
      </c>
      <c r="E43" s="1115" t="s">
        <v>183</v>
      </c>
      <c r="F43" s="1379" t="s">
        <v>68</v>
      </c>
      <c r="G43" s="1109"/>
      <c r="H43" s="1273"/>
      <c r="I43" s="1116"/>
      <c r="J43" s="1117"/>
      <c r="K43" s="1383"/>
      <c r="L43" s="45"/>
      <c r="M43" s="45"/>
      <c r="N43" s="46"/>
    </row>
    <row r="44" spans="1:15" x14ac:dyDescent="0.2">
      <c r="A44" s="2431"/>
      <c r="B44" s="2432"/>
      <c r="C44" s="2434"/>
      <c r="D44" s="2506" t="s">
        <v>242</v>
      </c>
      <c r="E44" s="2545" t="s">
        <v>74</v>
      </c>
      <c r="F44" s="2547"/>
      <c r="G44" s="114" t="s">
        <v>261</v>
      </c>
      <c r="H44" s="1274">
        <v>100</v>
      </c>
      <c r="I44" s="1101">
        <v>67.5</v>
      </c>
      <c r="J44" s="1099">
        <v>101.2</v>
      </c>
      <c r="K44" s="2509" t="s">
        <v>138</v>
      </c>
      <c r="L44" s="54">
        <v>1</v>
      </c>
      <c r="M44" s="54"/>
      <c r="N44" s="72"/>
    </row>
    <row r="45" spans="1:15" x14ac:dyDescent="0.2">
      <c r="A45" s="2431"/>
      <c r="B45" s="2432"/>
      <c r="C45" s="2434"/>
      <c r="D45" s="2507"/>
      <c r="E45" s="2539"/>
      <c r="F45" s="2547"/>
      <c r="G45" s="316" t="s">
        <v>261</v>
      </c>
      <c r="H45" s="1248"/>
      <c r="I45" s="1089">
        <v>1992.2</v>
      </c>
      <c r="J45" s="1090">
        <v>2656.3</v>
      </c>
      <c r="K45" s="2492"/>
      <c r="L45" s="1329"/>
      <c r="M45" s="1329"/>
      <c r="N45" s="69"/>
    </row>
    <row r="46" spans="1:15" x14ac:dyDescent="0.2">
      <c r="A46" s="2431"/>
      <c r="B46" s="2432"/>
      <c r="C46" s="2434"/>
      <c r="D46" s="2507"/>
      <c r="E46" s="2539"/>
      <c r="F46" s="2547"/>
      <c r="G46" s="316" t="s">
        <v>41</v>
      </c>
      <c r="H46" s="1248">
        <v>403</v>
      </c>
      <c r="I46" s="1089">
        <v>28.9</v>
      </c>
      <c r="J46" s="1090">
        <v>43.4</v>
      </c>
      <c r="K46" s="2492"/>
      <c r="L46" s="1329">
        <v>10</v>
      </c>
      <c r="M46" s="1329">
        <v>50</v>
      </c>
      <c r="N46" s="69">
        <v>100</v>
      </c>
    </row>
    <row r="47" spans="1:15" x14ac:dyDescent="0.2">
      <c r="A47" s="2431"/>
      <c r="B47" s="2432"/>
      <c r="C47" s="2434"/>
      <c r="D47" s="2532"/>
      <c r="E47" s="2546"/>
      <c r="F47" s="2547"/>
      <c r="G47" s="173" t="s">
        <v>70</v>
      </c>
      <c r="H47" s="1249"/>
      <c r="I47" s="1095">
        <v>546.1</v>
      </c>
      <c r="J47" s="1096">
        <v>819</v>
      </c>
      <c r="K47" s="2544"/>
      <c r="L47" s="70"/>
      <c r="M47" s="70"/>
      <c r="N47" s="71"/>
    </row>
    <row r="48" spans="1:15" ht="21.75" customHeight="1" x14ac:dyDescent="0.2">
      <c r="A48" s="1302"/>
      <c r="B48" s="1303"/>
      <c r="C48" s="1344"/>
      <c r="D48" s="2506" t="s">
        <v>373</v>
      </c>
      <c r="E48" s="2545" t="s">
        <v>74</v>
      </c>
      <c r="F48" s="2547"/>
      <c r="G48" s="1020" t="s">
        <v>261</v>
      </c>
      <c r="H48" s="1274">
        <v>12</v>
      </c>
      <c r="I48" s="1097">
        <v>150</v>
      </c>
      <c r="J48" s="1106"/>
      <c r="K48" s="1310" t="s">
        <v>72</v>
      </c>
      <c r="L48" s="194">
        <v>2</v>
      </c>
      <c r="M48" s="194"/>
      <c r="N48" s="195"/>
    </row>
    <row r="49" spans="1:15" ht="21" customHeight="1" x14ac:dyDescent="0.2">
      <c r="A49" s="1302"/>
      <c r="B49" s="1303"/>
      <c r="C49" s="1344"/>
      <c r="D49" s="2532"/>
      <c r="E49" s="2546"/>
      <c r="F49" s="2547"/>
      <c r="G49" s="23" t="s">
        <v>71</v>
      </c>
      <c r="H49" s="1249"/>
      <c r="I49" s="1094"/>
      <c r="J49" s="1034"/>
      <c r="K49" s="1335" t="s">
        <v>193</v>
      </c>
      <c r="L49" s="133"/>
      <c r="M49" s="151">
        <v>100</v>
      </c>
      <c r="N49" s="152"/>
    </row>
    <row r="50" spans="1:15" ht="15" customHeight="1" x14ac:dyDescent="0.2">
      <c r="A50" s="1302"/>
      <c r="B50" s="1303"/>
      <c r="C50" s="1317"/>
      <c r="D50" s="2525" t="s">
        <v>98</v>
      </c>
      <c r="E50" s="1320" t="s">
        <v>74</v>
      </c>
      <c r="F50" s="1319"/>
      <c r="G50" s="1020" t="s">
        <v>261</v>
      </c>
      <c r="H50" s="1274"/>
      <c r="I50" s="1097"/>
      <c r="J50" s="1106">
        <v>50</v>
      </c>
      <c r="K50" s="1310" t="s">
        <v>72</v>
      </c>
      <c r="L50" s="1358"/>
      <c r="M50" s="194"/>
      <c r="N50" s="195">
        <v>1</v>
      </c>
    </row>
    <row r="51" spans="1:15" ht="17.25" customHeight="1" x14ac:dyDescent="0.2">
      <c r="A51" s="1302"/>
      <c r="B51" s="1303"/>
      <c r="C51" s="1317"/>
      <c r="D51" s="2538"/>
      <c r="E51" s="1320"/>
      <c r="F51" s="1319"/>
      <c r="G51" s="23" t="s">
        <v>71</v>
      </c>
      <c r="H51" s="1249"/>
      <c r="I51" s="1118"/>
      <c r="J51" s="1103">
        <v>30</v>
      </c>
      <c r="K51" s="1318"/>
      <c r="L51" s="1357"/>
      <c r="M51" s="1329"/>
      <c r="N51" s="69"/>
    </row>
    <row r="52" spans="1:15" x14ac:dyDescent="0.2">
      <c r="A52" s="2431"/>
      <c r="B52" s="2432"/>
      <c r="C52" s="2434"/>
      <c r="D52" s="2524" t="s">
        <v>229</v>
      </c>
      <c r="E52" s="1378" t="s">
        <v>74</v>
      </c>
      <c r="F52" s="1319"/>
      <c r="G52" s="1020" t="s">
        <v>41</v>
      </c>
      <c r="H52" s="1274"/>
      <c r="I52" s="1098"/>
      <c r="J52" s="1112"/>
      <c r="K52" s="2509" t="s">
        <v>72</v>
      </c>
      <c r="L52" s="54"/>
      <c r="M52" s="54"/>
      <c r="N52" s="72">
        <v>1</v>
      </c>
    </row>
    <row r="53" spans="1:15" ht="29.25" customHeight="1" x14ac:dyDescent="0.2">
      <c r="A53" s="2431"/>
      <c r="B53" s="2432"/>
      <c r="C53" s="2434"/>
      <c r="D53" s="2543"/>
      <c r="E53" s="265"/>
      <c r="F53" s="1282"/>
      <c r="G53" s="106" t="s">
        <v>261</v>
      </c>
      <c r="H53" s="1198"/>
      <c r="I53" s="1102">
        <v>10</v>
      </c>
      <c r="J53" s="1103">
        <v>60</v>
      </c>
      <c r="K53" s="2544"/>
      <c r="L53" s="133"/>
      <c r="M53" s="133"/>
      <c r="N53" s="134"/>
    </row>
    <row r="54" spans="1:15" ht="25.5" x14ac:dyDescent="0.2">
      <c r="A54" s="2431"/>
      <c r="B54" s="2432"/>
      <c r="C54" s="2433"/>
      <c r="D54" s="2525" t="s">
        <v>374</v>
      </c>
      <c r="E54" s="1320" t="s">
        <v>74</v>
      </c>
      <c r="F54" s="1319"/>
      <c r="G54" s="1065" t="s">
        <v>41</v>
      </c>
      <c r="H54" s="1267"/>
      <c r="I54" s="1087"/>
      <c r="J54" s="1088"/>
      <c r="K54" s="2492" t="s">
        <v>347</v>
      </c>
      <c r="L54" s="1329"/>
      <c r="M54" s="245" t="s">
        <v>296</v>
      </c>
      <c r="N54" s="261">
        <v>100</v>
      </c>
      <c r="O54" s="2428"/>
    </row>
    <row r="55" spans="1:15" ht="18" customHeight="1" x14ac:dyDescent="0.2">
      <c r="A55" s="2431"/>
      <c r="B55" s="2432"/>
      <c r="C55" s="2433"/>
      <c r="D55" s="2525"/>
      <c r="E55" s="2541"/>
      <c r="F55" s="2542"/>
      <c r="G55" s="106" t="s">
        <v>261</v>
      </c>
      <c r="H55" s="1198"/>
      <c r="I55" s="1102">
        <v>206.8</v>
      </c>
      <c r="J55" s="1103">
        <v>150</v>
      </c>
      <c r="K55" s="2492"/>
      <c r="L55" s="2328"/>
      <c r="M55" s="2328"/>
      <c r="N55" s="2329"/>
      <c r="O55" s="2430"/>
    </row>
    <row r="56" spans="1:15" ht="16.5" customHeight="1" thickBot="1" x14ac:dyDescent="0.25">
      <c r="A56" s="1352"/>
      <c r="B56" s="1353"/>
      <c r="C56" s="1301"/>
      <c r="D56" s="2520"/>
      <c r="E56" s="2439"/>
      <c r="F56" s="2325"/>
      <c r="G56" s="1223" t="s">
        <v>9</v>
      </c>
      <c r="H56" s="1161">
        <f>SUM(H44:H53)</f>
        <v>515</v>
      </c>
      <c r="I56" s="1231">
        <f>SUM(I44:I55)</f>
        <v>3001.5</v>
      </c>
      <c r="J56" s="1232">
        <f>SUM(J44:J55)</f>
        <v>3909.9</v>
      </c>
      <c r="K56" s="2332"/>
      <c r="L56" s="2323"/>
      <c r="M56" s="2323"/>
      <c r="N56" s="2325"/>
    </row>
    <row r="57" spans="1:15" ht="29.25" customHeight="1" x14ac:dyDescent="0.2">
      <c r="A57" s="1339" t="s">
        <v>8</v>
      </c>
      <c r="B57" s="1340" t="s">
        <v>8</v>
      </c>
      <c r="C57" s="1346" t="s">
        <v>49</v>
      </c>
      <c r="D57" s="1224" t="s">
        <v>79</v>
      </c>
      <c r="E57" s="1227" t="s">
        <v>178</v>
      </c>
      <c r="F57" s="1047" t="s">
        <v>68</v>
      </c>
      <c r="G57" s="101"/>
      <c r="H57" s="1265"/>
      <c r="I57" s="1119"/>
      <c r="J57" s="1120"/>
      <c r="K57" s="222"/>
      <c r="L57" s="223"/>
      <c r="M57" s="223"/>
      <c r="N57" s="224"/>
    </row>
    <row r="58" spans="1:15" ht="12.75" customHeight="1" x14ac:dyDescent="0.2">
      <c r="A58" s="1302"/>
      <c r="B58" s="1303"/>
      <c r="C58" s="1304"/>
      <c r="D58" s="2525" t="s">
        <v>99</v>
      </c>
      <c r="E58" s="2539" t="s">
        <v>74</v>
      </c>
      <c r="F58" s="2540"/>
      <c r="G58" s="1050" t="s">
        <v>261</v>
      </c>
      <c r="H58" s="1266">
        <v>70</v>
      </c>
      <c r="I58" s="1097">
        <v>450</v>
      </c>
      <c r="J58" s="1106">
        <v>800</v>
      </c>
      <c r="K58" s="2492" t="s">
        <v>175</v>
      </c>
      <c r="L58" s="1322">
        <v>1</v>
      </c>
      <c r="M58" s="1322"/>
      <c r="N58" s="1323"/>
    </row>
    <row r="59" spans="1:15" ht="29.25" customHeight="1" x14ac:dyDescent="0.2">
      <c r="A59" s="1302"/>
      <c r="B59" s="1303"/>
      <c r="C59" s="1304"/>
      <c r="D59" s="2525"/>
      <c r="E59" s="2539"/>
      <c r="F59" s="2540"/>
      <c r="G59" s="1121" t="s">
        <v>41</v>
      </c>
      <c r="H59" s="1198"/>
      <c r="I59" s="1118">
        <v>30</v>
      </c>
      <c r="J59" s="1103">
        <v>50</v>
      </c>
      <c r="K59" s="2492"/>
      <c r="L59" s="1322"/>
      <c r="M59" s="1322">
        <v>10</v>
      </c>
      <c r="N59" s="1323">
        <v>25</v>
      </c>
    </row>
    <row r="60" spans="1:15" ht="19.5" customHeight="1" x14ac:dyDescent="0.2">
      <c r="A60" s="2431"/>
      <c r="B60" s="2432"/>
      <c r="C60" s="2433"/>
      <c r="D60" s="2524" t="s">
        <v>380</v>
      </c>
      <c r="E60" s="2498" t="s">
        <v>74</v>
      </c>
      <c r="F60" s="2440"/>
      <c r="G60" s="1065" t="s">
        <v>261</v>
      </c>
      <c r="H60" s="1267">
        <v>88.8</v>
      </c>
      <c r="I60" s="1086"/>
      <c r="J60" s="1114">
        <v>100</v>
      </c>
      <c r="K60" s="249" t="s">
        <v>72</v>
      </c>
      <c r="L60" s="274">
        <v>1</v>
      </c>
      <c r="M60" s="274"/>
      <c r="N60" s="275"/>
    </row>
    <row r="61" spans="1:15" ht="30.75" customHeight="1" x14ac:dyDescent="0.2">
      <c r="A61" s="2431"/>
      <c r="B61" s="2432"/>
      <c r="C61" s="2433"/>
      <c r="D61" s="2525"/>
      <c r="E61" s="2522"/>
      <c r="F61" s="2440"/>
      <c r="G61" s="303" t="s">
        <v>41</v>
      </c>
      <c r="H61" s="1198"/>
      <c r="I61" s="1102"/>
      <c r="J61" s="1122">
        <v>30</v>
      </c>
      <c r="K61" s="1318" t="s">
        <v>381</v>
      </c>
      <c r="L61" s="1329"/>
      <c r="M61" s="1329"/>
      <c r="N61" s="261">
        <v>10</v>
      </c>
    </row>
    <row r="62" spans="1:15" x14ac:dyDescent="0.2">
      <c r="A62" s="2431"/>
      <c r="B62" s="2432"/>
      <c r="C62" s="2433"/>
      <c r="D62" s="2506" t="s">
        <v>186</v>
      </c>
      <c r="E62" s="2498" t="s">
        <v>74</v>
      </c>
      <c r="F62" s="2440"/>
      <c r="G62" s="1050" t="s">
        <v>261</v>
      </c>
      <c r="H62" s="1266">
        <v>10.5</v>
      </c>
      <c r="I62" s="1097">
        <v>150</v>
      </c>
      <c r="J62" s="1106">
        <v>455.7</v>
      </c>
      <c r="K62" s="2333" t="s">
        <v>219</v>
      </c>
      <c r="L62" s="54">
        <v>1</v>
      </c>
      <c r="M62" s="54"/>
      <c r="N62" s="72"/>
    </row>
    <row r="63" spans="1:15" x14ac:dyDescent="0.2">
      <c r="A63" s="2431"/>
      <c r="B63" s="2432"/>
      <c r="C63" s="2433"/>
      <c r="D63" s="2507"/>
      <c r="E63" s="2522"/>
      <c r="F63" s="2440"/>
      <c r="G63" s="1065" t="s">
        <v>41</v>
      </c>
      <c r="H63" s="1267"/>
      <c r="I63" s="1086"/>
      <c r="J63" s="1114"/>
      <c r="K63" s="2334"/>
      <c r="L63" s="1329"/>
      <c r="M63" s="1329"/>
      <c r="N63" s="69"/>
    </row>
    <row r="64" spans="1:15" x14ac:dyDescent="0.2">
      <c r="A64" s="2431"/>
      <c r="B64" s="2432"/>
      <c r="C64" s="2433"/>
      <c r="D64" s="2507"/>
      <c r="E64" s="2522"/>
      <c r="F64" s="2440"/>
      <c r="G64" s="1051" t="s">
        <v>71</v>
      </c>
      <c r="H64" s="1198"/>
      <c r="I64" s="1102">
        <v>30</v>
      </c>
      <c r="J64" s="1122"/>
      <c r="K64" s="2335"/>
      <c r="L64" s="70">
        <v>35</v>
      </c>
      <c r="M64" s="70">
        <v>100</v>
      </c>
      <c r="N64" s="71"/>
      <c r="O64" s="1093"/>
    </row>
    <row r="65" spans="1:15" x14ac:dyDescent="0.2">
      <c r="A65" s="2431"/>
      <c r="B65" s="2432"/>
      <c r="C65" s="2433"/>
      <c r="D65" s="2506" t="s">
        <v>375</v>
      </c>
      <c r="E65" s="2498" t="s">
        <v>74</v>
      </c>
      <c r="F65" s="2440"/>
      <c r="G65" s="1065" t="s">
        <v>261</v>
      </c>
      <c r="H65" s="1267">
        <v>950</v>
      </c>
      <c r="I65" s="1086"/>
      <c r="J65" s="1114"/>
      <c r="K65" s="2333" t="s">
        <v>305</v>
      </c>
      <c r="L65" s="1329">
        <v>100</v>
      </c>
      <c r="M65" s="1329"/>
      <c r="N65" s="69"/>
      <c r="O65" s="2428"/>
    </row>
    <row r="66" spans="1:15" x14ac:dyDescent="0.2">
      <c r="A66" s="2431"/>
      <c r="B66" s="2432"/>
      <c r="C66" s="2433"/>
      <c r="D66" s="2507"/>
      <c r="E66" s="2522"/>
      <c r="F66" s="2440"/>
      <c r="G66" s="303" t="s">
        <v>41</v>
      </c>
      <c r="H66" s="1198"/>
      <c r="I66" s="1102"/>
      <c r="J66" s="1122"/>
      <c r="K66" s="2402"/>
      <c r="L66" s="2515"/>
      <c r="M66" s="2516"/>
      <c r="N66" s="2517"/>
      <c r="O66" s="2430"/>
    </row>
    <row r="67" spans="1:15" ht="19.5" customHeight="1" thickBot="1" x14ac:dyDescent="0.25">
      <c r="A67" s="1352"/>
      <c r="B67" s="1353"/>
      <c r="C67" s="1222"/>
      <c r="D67" s="2520"/>
      <c r="E67" s="2439"/>
      <c r="F67" s="2523"/>
      <c r="G67" s="1223" t="s">
        <v>9</v>
      </c>
      <c r="H67" s="1231">
        <f>SUM(H58:H65)</f>
        <v>1119.3</v>
      </c>
      <c r="I67" s="1231">
        <f>SUM(I58:I64)</f>
        <v>660</v>
      </c>
      <c r="J67" s="1232">
        <f>SUM(J58:J64)</f>
        <v>1435.7</v>
      </c>
      <c r="K67" s="2332"/>
      <c r="L67" s="2323"/>
      <c r="M67" s="2323"/>
      <c r="N67" s="2325"/>
      <c r="O67" s="2505"/>
    </row>
    <row r="68" spans="1:15" ht="28.5" customHeight="1" x14ac:dyDescent="0.2">
      <c r="A68" s="1339" t="s">
        <v>8</v>
      </c>
      <c r="B68" s="1340" t="s">
        <v>8</v>
      </c>
      <c r="C68" s="1346" t="s">
        <v>50</v>
      </c>
      <c r="D68" s="369" t="s">
        <v>230</v>
      </c>
      <c r="E68" s="1227" t="s">
        <v>166</v>
      </c>
      <c r="F68" s="1379" t="s">
        <v>68</v>
      </c>
      <c r="G68" s="221"/>
      <c r="H68" s="1268"/>
      <c r="I68" s="1123"/>
      <c r="J68" s="1124"/>
      <c r="K68" s="13"/>
      <c r="L68" s="45"/>
      <c r="M68" s="1203"/>
      <c r="N68" s="46"/>
    </row>
    <row r="69" spans="1:15" x14ac:dyDescent="0.2">
      <c r="A69" s="1302"/>
      <c r="B69" s="1303"/>
      <c r="C69" s="1304"/>
      <c r="D69" s="2506" t="s">
        <v>231</v>
      </c>
      <c r="E69" s="1228" t="s">
        <v>74</v>
      </c>
      <c r="F69" s="1305"/>
      <c r="G69" s="316" t="s">
        <v>261</v>
      </c>
      <c r="H69" s="1262">
        <v>34</v>
      </c>
      <c r="I69" s="1125">
        <v>434</v>
      </c>
      <c r="J69" s="1098">
        <v>890</v>
      </c>
      <c r="K69" s="2509" t="s">
        <v>367</v>
      </c>
      <c r="L69" s="55"/>
      <c r="M69" s="1204">
        <v>1</v>
      </c>
      <c r="N69" s="44"/>
    </row>
    <row r="70" spans="1:15" x14ac:dyDescent="0.2">
      <c r="A70" s="1302"/>
      <c r="B70" s="1303"/>
      <c r="C70" s="1304"/>
      <c r="D70" s="2507"/>
      <c r="E70" s="2511"/>
      <c r="F70" s="1305"/>
      <c r="G70" s="316" t="s">
        <v>70</v>
      </c>
      <c r="H70" s="1254"/>
      <c r="I70" s="1126"/>
      <c r="J70" s="1087"/>
      <c r="K70" s="2492"/>
      <c r="L70" s="1357"/>
      <c r="M70" s="1205"/>
      <c r="N70" s="26"/>
    </row>
    <row r="71" spans="1:15" x14ac:dyDescent="0.2">
      <c r="A71" s="1302"/>
      <c r="B71" s="1303"/>
      <c r="C71" s="1304"/>
      <c r="D71" s="2508"/>
      <c r="E71" s="2512"/>
      <c r="F71" s="1305"/>
      <c r="G71" s="23" t="s">
        <v>73</v>
      </c>
      <c r="H71" s="1256"/>
      <c r="I71" s="1127">
        <v>70</v>
      </c>
      <c r="J71" s="1095">
        <v>3</v>
      </c>
      <c r="K71" s="2510"/>
      <c r="L71" s="35"/>
      <c r="M71" s="1206">
        <v>45</v>
      </c>
      <c r="N71" s="36">
        <v>100</v>
      </c>
    </row>
    <row r="72" spans="1:15" ht="15" customHeight="1" x14ac:dyDescent="0.2">
      <c r="A72" s="1302"/>
      <c r="B72" s="1303"/>
      <c r="C72" s="1304"/>
      <c r="D72" s="2513" t="s">
        <v>232</v>
      </c>
      <c r="E72" s="1229" t="s">
        <v>74</v>
      </c>
      <c r="F72" s="1305"/>
      <c r="G72" s="1020" t="s">
        <v>261</v>
      </c>
      <c r="H72" s="1262">
        <v>67</v>
      </c>
      <c r="I72" s="1125">
        <v>600</v>
      </c>
      <c r="J72" s="1098">
        <v>1500</v>
      </c>
      <c r="K72" s="249" t="s">
        <v>200</v>
      </c>
      <c r="L72" s="477">
        <v>1</v>
      </c>
      <c r="M72" s="1207"/>
      <c r="N72" s="478"/>
    </row>
    <row r="73" spans="1:15" ht="34.5" customHeight="1" x14ac:dyDescent="0.2">
      <c r="A73" s="1302"/>
      <c r="B73" s="1303"/>
      <c r="C73" s="1304"/>
      <c r="D73" s="2514"/>
      <c r="E73" s="1230" t="s">
        <v>338</v>
      </c>
      <c r="F73" s="1305"/>
      <c r="G73" s="286" t="s">
        <v>41</v>
      </c>
      <c r="H73" s="1269"/>
      <c r="I73" s="1128">
        <v>20</v>
      </c>
      <c r="J73" s="1129">
        <v>30</v>
      </c>
      <c r="K73" s="1024" t="s">
        <v>368</v>
      </c>
      <c r="L73" s="176"/>
      <c r="M73" s="1208">
        <v>10</v>
      </c>
      <c r="N73" s="177">
        <v>30</v>
      </c>
    </row>
    <row r="74" spans="1:15" ht="14.25" customHeight="1" x14ac:dyDescent="0.2">
      <c r="A74" s="1302"/>
      <c r="B74" s="1303"/>
      <c r="C74" s="1304"/>
      <c r="D74" s="2518" t="s">
        <v>376</v>
      </c>
      <c r="E74" s="1326"/>
      <c r="F74" s="1305"/>
      <c r="G74" s="480" t="s">
        <v>41</v>
      </c>
      <c r="H74" s="1270">
        <v>150</v>
      </c>
      <c r="I74" s="1130"/>
      <c r="J74" s="1131"/>
      <c r="K74" s="1361" t="s">
        <v>377</v>
      </c>
      <c r="L74" s="814">
        <v>100</v>
      </c>
      <c r="M74" s="1209"/>
      <c r="N74" s="481"/>
    </row>
    <row r="75" spans="1:15" ht="16.5" customHeight="1" x14ac:dyDescent="0.2">
      <c r="A75" s="1302"/>
      <c r="B75" s="1303"/>
      <c r="C75" s="1304"/>
      <c r="D75" s="2519"/>
      <c r="E75" s="2521"/>
      <c r="F75" s="2440"/>
      <c r="G75" s="173" t="s">
        <v>261</v>
      </c>
      <c r="H75" s="1256"/>
      <c r="I75" s="1127"/>
      <c r="J75" s="1095"/>
      <c r="K75" s="2334"/>
      <c r="L75" s="2328"/>
      <c r="M75" s="2328"/>
      <c r="N75" s="2329"/>
    </row>
    <row r="76" spans="1:15" ht="13.5" thickBot="1" x14ac:dyDescent="0.25">
      <c r="A76" s="1352"/>
      <c r="B76" s="1353"/>
      <c r="C76" s="1301"/>
      <c r="D76" s="2520"/>
      <c r="E76" s="2439"/>
      <c r="F76" s="2325"/>
      <c r="G76" s="120" t="s">
        <v>9</v>
      </c>
      <c r="H76" s="1232">
        <f>SUM(H69:H75)</f>
        <v>251</v>
      </c>
      <c r="I76" s="1233">
        <f>SUM(I69:I75)</f>
        <v>1124</v>
      </c>
      <c r="J76" s="1231">
        <f>SUM(J69:J75)</f>
        <v>2423</v>
      </c>
      <c r="K76" s="2332"/>
      <c r="L76" s="2323"/>
      <c r="M76" s="2323"/>
      <c r="N76" s="2325"/>
    </row>
    <row r="77" spans="1:15" ht="32.25" customHeight="1" x14ac:dyDescent="0.2">
      <c r="A77" s="2494" t="s">
        <v>8</v>
      </c>
      <c r="B77" s="2495" t="s">
        <v>8</v>
      </c>
      <c r="C77" s="2496" t="s">
        <v>52</v>
      </c>
      <c r="D77" s="1132" t="s">
        <v>116</v>
      </c>
      <c r="E77" s="1297" t="s">
        <v>180</v>
      </c>
      <c r="F77" s="1379" t="s">
        <v>68</v>
      </c>
      <c r="G77" s="1133"/>
      <c r="H77" s="1257"/>
      <c r="I77" s="1134"/>
      <c r="J77" s="1135"/>
      <c r="K77" s="887"/>
      <c r="L77" s="35"/>
      <c r="M77" s="1206"/>
      <c r="N77" s="233"/>
    </row>
    <row r="78" spans="1:15" ht="12.75" customHeight="1" x14ac:dyDescent="0.2">
      <c r="A78" s="2526"/>
      <c r="B78" s="2528"/>
      <c r="C78" s="2530"/>
      <c r="D78" s="2506" t="s">
        <v>328</v>
      </c>
      <c r="E78" s="2533" t="s">
        <v>74</v>
      </c>
      <c r="F78" s="2440"/>
      <c r="G78" s="1368" t="s">
        <v>41</v>
      </c>
      <c r="H78" s="1258">
        <v>21.4</v>
      </c>
      <c r="I78" s="1125"/>
      <c r="J78" s="1098"/>
      <c r="K78" s="2534" t="s">
        <v>213</v>
      </c>
      <c r="L78" s="1062">
        <v>100</v>
      </c>
      <c r="M78" s="1358"/>
      <c r="N78" s="256"/>
    </row>
    <row r="79" spans="1:15" ht="42.75" customHeight="1" x14ac:dyDescent="0.2">
      <c r="A79" s="2526"/>
      <c r="B79" s="2528"/>
      <c r="C79" s="2530"/>
      <c r="D79" s="2532"/>
      <c r="E79" s="2533"/>
      <c r="F79" s="2440"/>
      <c r="G79" s="1211" t="s">
        <v>75</v>
      </c>
      <c r="H79" s="1253"/>
      <c r="I79" s="1136"/>
      <c r="J79" s="1094"/>
      <c r="K79" s="2535"/>
      <c r="L79" s="1137"/>
      <c r="M79" s="1038"/>
      <c r="N79" s="248"/>
    </row>
    <row r="80" spans="1:15" ht="21" customHeight="1" x14ac:dyDescent="0.2">
      <c r="A80" s="2526"/>
      <c r="B80" s="2528"/>
      <c r="C80" s="2530"/>
      <c r="D80" s="2507" t="s">
        <v>322</v>
      </c>
      <c r="E80" s="1320"/>
      <c r="F80" s="2440"/>
      <c r="G80" s="2536" t="s">
        <v>75</v>
      </c>
      <c r="H80" s="1259">
        <v>758.8</v>
      </c>
      <c r="I80" s="1138"/>
      <c r="J80" s="1086"/>
      <c r="K80" s="1139" t="s">
        <v>324</v>
      </c>
      <c r="L80" s="1356">
        <v>2</v>
      </c>
      <c r="M80" s="1045"/>
      <c r="N80" s="1053"/>
    </row>
    <row r="81" spans="1:14" ht="18.75" customHeight="1" x14ac:dyDescent="0.2">
      <c r="A81" s="2526"/>
      <c r="B81" s="2528"/>
      <c r="C81" s="2530"/>
      <c r="D81" s="2532"/>
      <c r="E81" s="1370"/>
      <c r="F81" s="2440"/>
      <c r="G81" s="2537"/>
      <c r="H81" s="1253"/>
      <c r="I81" s="1136"/>
      <c r="J81" s="1094"/>
      <c r="K81" s="252" t="s">
        <v>323</v>
      </c>
      <c r="L81" s="151">
        <v>2</v>
      </c>
      <c r="M81" s="1038"/>
      <c r="N81" s="248"/>
    </row>
    <row r="82" spans="1:14" ht="24" customHeight="1" x14ac:dyDescent="0.2">
      <c r="A82" s="2526"/>
      <c r="B82" s="2528"/>
      <c r="C82" s="2530"/>
      <c r="D82" s="2506" t="s">
        <v>334</v>
      </c>
      <c r="E82" s="1320"/>
      <c r="F82" s="1305"/>
      <c r="G82" s="1374" t="s">
        <v>75</v>
      </c>
      <c r="H82" s="1260">
        <v>60</v>
      </c>
      <c r="I82" s="1138">
        <v>624</v>
      </c>
      <c r="J82" s="1086">
        <v>1316</v>
      </c>
      <c r="K82" s="1140" t="s">
        <v>72</v>
      </c>
      <c r="L82" s="194"/>
      <c r="M82" s="1358">
        <v>1</v>
      </c>
      <c r="N82" s="256"/>
    </row>
    <row r="83" spans="1:14" ht="20.25" customHeight="1" x14ac:dyDescent="0.2">
      <c r="A83" s="2526"/>
      <c r="B83" s="2528"/>
      <c r="C83" s="2530"/>
      <c r="D83" s="2538"/>
      <c r="E83" s="1320"/>
      <c r="F83" s="1305"/>
      <c r="G83" s="1374"/>
      <c r="H83" s="1260"/>
      <c r="I83" s="1138"/>
      <c r="J83" s="1086"/>
      <c r="K83" s="1139" t="s">
        <v>333</v>
      </c>
      <c r="L83" s="151"/>
      <c r="M83" s="1038">
        <v>30</v>
      </c>
      <c r="N83" s="248">
        <v>100</v>
      </c>
    </row>
    <row r="84" spans="1:14" ht="44.25" customHeight="1" x14ac:dyDescent="0.2">
      <c r="A84" s="2527"/>
      <c r="B84" s="2529"/>
      <c r="C84" s="2531"/>
      <c r="D84" s="1041" t="s">
        <v>137</v>
      </c>
      <c r="E84" s="1009" t="s">
        <v>74</v>
      </c>
      <c r="F84" s="1305"/>
      <c r="G84" s="21" t="s">
        <v>75</v>
      </c>
      <c r="H84" s="1261"/>
      <c r="I84" s="1141"/>
      <c r="J84" s="1142">
        <v>300</v>
      </c>
      <c r="K84" s="1328" t="s">
        <v>388</v>
      </c>
      <c r="L84" s="196"/>
      <c r="M84" s="1143"/>
      <c r="N84" s="271" t="s">
        <v>214</v>
      </c>
    </row>
    <row r="85" spans="1:14" ht="15" customHeight="1" x14ac:dyDescent="0.2">
      <c r="A85" s="1302"/>
      <c r="B85" s="1303"/>
      <c r="C85" s="1304"/>
      <c r="D85" s="2524" t="s">
        <v>233</v>
      </c>
      <c r="E85" s="1228" t="s">
        <v>74</v>
      </c>
      <c r="F85" s="1305"/>
      <c r="G85" s="1020" t="s">
        <v>71</v>
      </c>
      <c r="H85" s="1260">
        <v>29</v>
      </c>
      <c r="I85" s="1125"/>
      <c r="J85" s="1098"/>
      <c r="K85" s="2330" t="s">
        <v>348</v>
      </c>
      <c r="L85" s="2326" t="s">
        <v>163</v>
      </c>
      <c r="M85" s="1210"/>
      <c r="N85" s="100"/>
    </row>
    <row r="86" spans="1:14" ht="17.25" customHeight="1" x14ac:dyDescent="0.2">
      <c r="A86" s="1302"/>
      <c r="B86" s="1303"/>
      <c r="C86" s="1304"/>
      <c r="D86" s="2525"/>
      <c r="E86" s="2521"/>
      <c r="F86" s="2440"/>
      <c r="G86" s="109" t="s">
        <v>41</v>
      </c>
      <c r="H86" s="1253">
        <v>113</v>
      </c>
      <c r="I86" s="1095"/>
      <c r="J86" s="1095"/>
      <c r="K86" s="2331"/>
      <c r="L86" s="2327"/>
      <c r="M86" s="2328"/>
      <c r="N86" s="2329"/>
    </row>
    <row r="87" spans="1:14" ht="13.5" thickBot="1" x14ac:dyDescent="0.25">
      <c r="A87" s="1352"/>
      <c r="B87" s="1353"/>
      <c r="C87" s="1301"/>
      <c r="D87" s="2520"/>
      <c r="E87" s="2439"/>
      <c r="F87" s="2325"/>
      <c r="G87" s="1278" t="s">
        <v>9</v>
      </c>
      <c r="H87" s="1231">
        <f>SUM(H78:H86)</f>
        <v>982.2</v>
      </c>
      <c r="I87" s="1233">
        <f>SUM(I78:I84)</f>
        <v>624</v>
      </c>
      <c r="J87" s="1231">
        <f>SUM(J78:J84)</f>
        <v>1616</v>
      </c>
      <c r="K87" s="2332"/>
      <c r="L87" s="2323"/>
      <c r="M87" s="2323"/>
      <c r="N87" s="2325"/>
    </row>
    <row r="88" spans="1:14" ht="30" customHeight="1" x14ac:dyDescent="0.2">
      <c r="A88" s="1302" t="s">
        <v>8</v>
      </c>
      <c r="B88" s="1303" t="s">
        <v>8</v>
      </c>
      <c r="C88" s="297" t="s">
        <v>53</v>
      </c>
      <c r="D88" s="208" t="s">
        <v>336</v>
      </c>
      <c r="E88" s="1033"/>
      <c r="F88" s="1343" t="s">
        <v>68</v>
      </c>
      <c r="G88" s="216"/>
      <c r="H88" s="1263"/>
      <c r="I88" s="1144"/>
      <c r="J88" s="1145"/>
      <c r="K88" s="178"/>
      <c r="L88" s="180"/>
      <c r="M88" s="180"/>
      <c r="N88" s="179"/>
    </row>
    <row r="89" spans="1:14" ht="22.5" customHeight="1" x14ac:dyDescent="0.2">
      <c r="A89" s="1302"/>
      <c r="B89" s="1303"/>
      <c r="C89" s="297"/>
      <c r="D89" s="1332" t="s">
        <v>159</v>
      </c>
      <c r="E89" s="1354"/>
      <c r="F89" s="1305"/>
      <c r="G89" s="216" t="s">
        <v>261</v>
      </c>
      <c r="H89" s="1263">
        <v>3</v>
      </c>
      <c r="I89" s="1146">
        <v>3</v>
      </c>
      <c r="J89" s="1145">
        <v>3</v>
      </c>
      <c r="K89" s="2333" t="s">
        <v>349</v>
      </c>
      <c r="L89" s="194">
        <v>100</v>
      </c>
      <c r="M89" s="194">
        <v>100</v>
      </c>
      <c r="N89" s="195">
        <v>100</v>
      </c>
    </row>
    <row r="90" spans="1:14" s="41" customFormat="1" ht="31.5" customHeight="1" x14ac:dyDescent="0.2">
      <c r="A90" s="1302"/>
      <c r="B90" s="1303"/>
      <c r="C90" s="1304"/>
      <c r="D90" s="2502" t="s">
        <v>129</v>
      </c>
      <c r="E90" s="2503"/>
      <c r="F90" s="2504"/>
      <c r="G90" s="1234" t="s">
        <v>41</v>
      </c>
      <c r="H90" s="1264">
        <v>6</v>
      </c>
      <c r="I90" s="1147">
        <v>3</v>
      </c>
      <c r="J90" s="1148">
        <v>3</v>
      </c>
      <c r="K90" s="2402"/>
      <c r="L90" s="2322"/>
      <c r="M90" s="2322"/>
      <c r="N90" s="2324"/>
    </row>
    <row r="91" spans="1:14" ht="21.75" customHeight="1" thickBot="1" x14ac:dyDescent="0.25">
      <c r="A91" s="1302"/>
      <c r="B91" s="1303"/>
      <c r="C91" s="1304"/>
      <c r="D91" s="2325"/>
      <c r="E91" s="2439"/>
      <c r="F91" s="2325"/>
      <c r="G91" s="120" t="s">
        <v>9</v>
      </c>
      <c r="H91" s="1235">
        <f>SUM(H89:H90)</f>
        <v>9</v>
      </c>
      <c r="I91" s="1231">
        <f>SUM(I89:I90)</f>
        <v>6</v>
      </c>
      <c r="J91" s="1235">
        <f t="shared" ref="J91" si="0">SUM(J89:J90)</f>
        <v>6</v>
      </c>
      <c r="K91" s="2332"/>
      <c r="L91" s="2323"/>
      <c r="M91" s="2323"/>
      <c r="N91" s="2325"/>
    </row>
    <row r="92" spans="1:14" ht="13.5" thickBot="1" x14ac:dyDescent="0.25">
      <c r="A92" s="137" t="s">
        <v>8</v>
      </c>
      <c r="B92" s="9" t="s">
        <v>8</v>
      </c>
      <c r="C92" s="2338" t="s">
        <v>11</v>
      </c>
      <c r="D92" s="2338"/>
      <c r="E92" s="2338"/>
      <c r="F92" s="2338"/>
      <c r="G92" s="2339"/>
      <c r="H92" s="1149">
        <f>H87+H56+H42+H32+H76+H67+H91</f>
        <v>5412.6</v>
      </c>
      <c r="I92" s="1150">
        <f>I87+I56+I42+I32+I76+I67+I91</f>
        <v>7015.4</v>
      </c>
      <c r="J92" s="1149">
        <f>J87+J56+J42+J32+J76+J67+J91</f>
        <v>14686.7</v>
      </c>
      <c r="K92" s="1351"/>
      <c r="L92" s="32"/>
      <c r="M92" s="32"/>
      <c r="N92" s="33"/>
    </row>
    <row r="93" spans="1:14" ht="15.75" customHeight="1" thickBot="1" x14ac:dyDescent="0.25">
      <c r="A93" s="137" t="s">
        <v>8</v>
      </c>
      <c r="B93" s="9" t="s">
        <v>10</v>
      </c>
      <c r="C93" s="2352" t="s">
        <v>48</v>
      </c>
      <c r="D93" s="2352"/>
      <c r="E93" s="2352"/>
      <c r="F93" s="2352"/>
      <c r="G93" s="2352"/>
      <c r="H93" s="2353"/>
      <c r="I93" s="2352"/>
      <c r="J93" s="2352"/>
      <c r="K93" s="2352"/>
      <c r="L93" s="2352"/>
      <c r="M93" s="2352"/>
      <c r="N93" s="2354"/>
    </row>
    <row r="94" spans="1:14" x14ac:dyDescent="0.2">
      <c r="A94" s="1339" t="s">
        <v>8</v>
      </c>
      <c r="B94" s="1340" t="s">
        <v>10</v>
      </c>
      <c r="C94" s="1341" t="s">
        <v>8</v>
      </c>
      <c r="D94" s="2355" t="s">
        <v>92</v>
      </c>
      <c r="E94" s="2358" t="s">
        <v>224</v>
      </c>
      <c r="F94" s="1379" t="s">
        <v>55</v>
      </c>
      <c r="G94" s="1151" t="s">
        <v>41</v>
      </c>
      <c r="H94" s="1250">
        <v>5030.1000000000004</v>
      </c>
      <c r="I94" s="1152">
        <v>5362.8</v>
      </c>
      <c r="J94" s="1152">
        <v>5464.8</v>
      </c>
      <c r="K94" s="47"/>
      <c r="L94" s="48"/>
      <c r="M94" s="65"/>
      <c r="N94" s="59"/>
    </row>
    <row r="95" spans="1:14" x14ac:dyDescent="0.2">
      <c r="A95" s="1302"/>
      <c r="B95" s="1303"/>
      <c r="C95" s="1317"/>
      <c r="D95" s="2356"/>
      <c r="E95" s="2359"/>
      <c r="F95" s="1305"/>
      <c r="G95" s="1153" t="s">
        <v>112</v>
      </c>
      <c r="H95" s="1251">
        <v>30.1</v>
      </c>
      <c r="I95" s="1154">
        <v>30.1</v>
      </c>
      <c r="J95" s="1155">
        <v>30.1</v>
      </c>
      <c r="K95" s="34"/>
      <c r="L95" s="51"/>
      <c r="M95" s="6"/>
      <c r="N95" s="52"/>
    </row>
    <row r="96" spans="1:14" x14ac:dyDescent="0.2">
      <c r="A96" s="1302"/>
      <c r="B96" s="1303"/>
      <c r="C96" s="1317"/>
      <c r="D96" s="2357"/>
      <c r="E96" s="2360"/>
      <c r="F96" s="1334"/>
      <c r="G96" s="1051" t="s">
        <v>100</v>
      </c>
      <c r="H96" s="1252">
        <v>36.700000000000003</v>
      </c>
      <c r="I96" s="1156">
        <v>36.700000000000003</v>
      </c>
      <c r="J96" s="1156">
        <v>36.700000000000003</v>
      </c>
      <c r="K96" s="168"/>
      <c r="L96" s="66"/>
      <c r="M96" s="169"/>
      <c r="N96" s="170"/>
    </row>
    <row r="97" spans="1:18" ht="16.5" customHeight="1" x14ac:dyDescent="0.2">
      <c r="A97" s="1302"/>
      <c r="B97" s="1303"/>
      <c r="C97" s="1317"/>
      <c r="D97" s="1342" t="s">
        <v>81</v>
      </c>
      <c r="E97" s="1157"/>
      <c r="F97" s="1305"/>
      <c r="G97" s="291"/>
      <c r="H97" s="1259"/>
      <c r="I97" s="1107"/>
      <c r="J97" s="1108"/>
      <c r="K97" s="34"/>
      <c r="L97" s="51"/>
      <c r="M97" s="6"/>
      <c r="N97" s="52"/>
    </row>
    <row r="98" spans="1:18" ht="28.5" customHeight="1" x14ac:dyDescent="0.2">
      <c r="A98" s="1302"/>
      <c r="B98" s="1303"/>
      <c r="C98" s="1317"/>
      <c r="D98" s="1373" t="s">
        <v>132</v>
      </c>
      <c r="E98" s="1158"/>
      <c r="F98" s="1305"/>
      <c r="G98" s="1065"/>
      <c r="H98" s="1260"/>
      <c r="I98" s="1087"/>
      <c r="J98" s="1090"/>
      <c r="K98" s="205" t="s">
        <v>64</v>
      </c>
      <c r="L98" s="292">
        <v>5</v>
      </c>
      <c r="M98" s="292">
        <v>5</v>
      </c>
      <c r="N98" s="293">
        <v>5</v>
      </c>
    </row>
    <row r="99" spans="1:18" ht="17.25" customHeight="1" x14ac:dyDescent="0.2">
      <c r="A99" s="1302"/>
      <c r="B99" s="1303"/>
      <c r="C99" s="1317"/>
      <c r="D99" s="294" t="s">
        <v>133</v>
      </c>
      <c r="E99" s="317"/>
      <c r="F99" s="1305"/>
      <c r="G99" s="291"/>
      <c r="H99" s="1260"/>
      <c r="I99" s="1089"/>
      <c r="J99" s="1090"/>
      <c r="K99" s="240" t="s">
        <v>204</v>
      </c>
      <c r="L99" s="209">
        <v>3</v>
      </c>
      <c r="M99" s="209">
        <v>3</v>
      </c>
      <c r="N99" s="210">
        <v>3</v>
      </c>
    </row>
    <row r="100" spans="1:18" ht="27" customHeight="1" x14ac:dyDescent="0.2">
      <c r="A100" s="1302"/>
      <c r="B100" s="1303"/>
      <c r="C100" s="1317"/>
      <c r="D100" s="1312" t="s">
        <v>134</v>
      </c>
      <c r="E100" s="1325"/>
      <c r="F100" s="1305"/>
      <c r="G100" s="1065"/>
      <c r="H100" s="1260"/>
      <c r="I100" s="1087"/>
      <c r="J100" s="1087"/>
      <c r="K100" s="1355" t="s">
        <v>203</v>
      </c>
      <c r="L100" s="1356">
        <v>6</v>
      </c>
      <c r="M100" s="1356">
        <v>6</v>
      </c>
      <c r="N100" s="1337">
        <v>6</v>
      </c>
    </row>
    <row r="101" spans="1:18" ht="31.5" customHeight="1" x14ac:dyDescent="0.2">
      <c r="A101" s="1302"/>
      <c r="B101" s="1303"/>
      <c r="C101" s="1317"/>
      <c r="D101" s="1331" t="s">
        <v>65</v>
      </c>
      <c r="E101" s="1324"/>
      <c r="F101" s="1305"/>
      <c r="G101" s="1065"/>
      <c r="H101" s="1260"/>
      <c r="I101" s="1087"/>
      <c r="J101" s="1088"/>
      <c r="K101" s="1308" t="s">
        <v>86</v>
      </c>
      <c r="L101" s="1380">
        <v>6.8</v>
      </c>
      <c r="M101" s="1381">
        <v>7</v>
      </c>
      <c r="N101" s="1382">
        <v>7</v>
      </c>
    </row>
    <row r="102" spans="1:18" x14ac:dyDescent="0.2">
      <c r="A102" s="2431"/>
      <c r="B102" s="2432"/>
      <c r="C102" s="2434"/>
      <c r="D102" s="2437" t="s">
        <v>234</v>
      </c>
      <c r="E102" s="2498"/>
      <c r="F102" s="2440"/>
      <c r="G102" s="1065"/>
      <c r="H102" s="1260"/>
      <c r="I102" s="1087"/>
      <c r="J102" s="1088"/>
      <c r="K102" s="2330" t="s">
        <v>67</v>
      </c>
      <c r="L102" s="194">
        <v>3</v>
      </c>
      <c r="M102" s="194">
        <v>3</v>
      </c>
      <c r="N102" s="195">
        <v>3</v>
      </c>
      <c r="P102" s="1093"/>
      <c r="Q102" s="1093"/>
      <c r="R102" s="1093"/>
    </row>
    <row r="103" spans="1:18" ht="40.5" customHeight="1" x14ac:dyDescent="0.2">
      <c r="A103" s="2494"/>
      <c r="B103" s="2495"/>
      <c r="C103" s="2496"/>
      <c r="D103" s="2497"/>
      <c r="E103" s="2499"/>
      <c r="F103" s="2500"/>
      <c r="G103" s="1051"/>
      <c r="H103" s="1253"/>
      <c r="I103" s="1104"/>
      <c r="J103" s="1105"/>
      <c r="K103" s="2501"/>
      <c r="L103" s="151"/>
      <c r="M103" s="151"/>
      <c r="N103" s="152"/>
      <c r="O103" s="64"/>
    </row>
    <row r="104" spans="1:18" x14ac:dyDescent="0.2">
      <c r="A104" s="2431"/>
      <c r="B104" s="2432"/>
      <c r="C104" s="2433"/>
      <c r="D104" s="2438" t="s">
        <v>130</v>
      </c>
      <c r="E104" s="2489"/>
      <c r="F104" s="2471"/>
      <c r="G104" s="1065"/>
      <c r="H104" s="1260"/>
      <c r="I104" s="1087"/>
      <c r="J104" s="1088"/>
      <c r="K104" s="2492" t="s">
        <v>109</v>
      </c>
      <c r="L104" s="1322">
        <v>36</v>
      </c>
      <c r="M104" s="1322">
        <v>36</v>
      </c>
      <c r="N104" s="1323">
        <v>36</v>
      </c>
    </row>
    <row r="105" spans="1:18" ht="21.75" customHeight="1" x14ac:dyDescent="0.2">
      <c r="A105" s="2431"/>
      <c r="B105" s="2432"/>
      <c r="C105" s="2433"/>
      <c r="D105" s="2438"/>
      <c r="E105" s="2489"/>
      <c r="F105" s="2471"/>
      <c r="G105" s="1051"/>
      <c r="H105" s="1253"/>
      <c r="I105" s="1104"/>
      <c r="J105" s="1159"/>
      <c r="K105" s="2492"/>
      <c r="L105" s="2328"/>
      <c r="M105" s="2328"/>
      <c r="N105" s="2329"/>
    </row>
    <row r="106" spans="1:18" ht="13.5" thickBot="1" x14ac:dyDescent="0.25">
      <c r="A106" s="1352"/>
      <c r="B106" s="1353"/>
      <c r="C106" s="1301"/>
      <c r="D106" s="2488"/>
      <c r="E106" s="2490"/>
      <c r="F106" s="2491"/>
      <c r="G106" s="120" t="s">
        <v>9</v>
      </c>
      <c r="H106" s="1236">
        <f>H94+H95+H96</f>
        <v>5096.8999999999996</v>
      </c>
      <c r="I106" s="1236">
        <f t="shared" ref="I106:J106" si="1">I94+I95+I96</f>
        <v>5429.6</v>
      </c>
      <c r="J106" s="1236">
        <f t="shared" si="1"/>
        <v>5531.6</v>
      </c>
      <c r="K106" s="2490"/>
      <c r="L106" s="2493"/>
      <c r="M106" s="2493"/>
      <c r="N106" s="2488"/>
      <c r="O106" s="1093"/>
      <c r="P106" s="1093"/>
      <c r="Q106" s="1093"/>
    </row>
    <row r="107" spans="1:18" ht="18" customHeight="1" x14ac:dyDescent="0.2">
      <c r="A107" s="1339" t="s">
        <v>8</v>
      </c>
      <c r="B107" s="1340" t="s">
        <v>10</v>
      </c>
      <c r="C107" s="1346" t="s">
        <v>10</v>
      </c>
      <c r="D107" s="2477" t="s">
        <v>382</v>
      </c>
      <c r="E107" s="2478" t="s">
        <v>74</v>
      </c>
      <c r="F107" s="2480" t="s">
        <v>68</v>
      </c>
      <c r="G107" s="17" t="s">
        <v>261</v>
      </c>
      <c r="H107" s="1254">
        <v>150</v>
      </c>
      <c r="I107" s="1087"/>
      <c r="J107" s="1087"/>
      <c r="K107" s="2481" t="s">
        <v>383</v>
      </c>
      <c r="L107" s="1360">
        <v>10</v>
      </c>
      <c r="M107" s="1360"/>
      <c r="N107" s="1336"/>
    </row>
    <row r="108" spans="1:18" x14ac:dyDescent="0.2">
      <c r="A108" s="1311"/>
      <c r="B108" s="1303"/>
      <c r="C108" s="1304"/>
      <c r="D108" s="2438"/>
      <c r="E108" s="2479"/>
      <c r="F108" s="2440"/>
      <c r="G108" s="218" t="s">
        <v>41</v>
      </c>
      <c r="H108" s="1255">
        <v>395.8</v>
      </c>
      <c r="I108" s="1237"/>
      <c r="J108" s="1237"/>
      <c r="K108" s="2482"/>
      <c r="L108" s="1356"/>
      <c r="M108" s="1356"/>
      <c r="N108" s="1337"/>
    </row>
    <row r="109" spans="1:18" ht="16.5" customHeight="1" x14ac:dyDescent="0.2">
      <c r="A109" s="1311"/>
      <c r="B109" s="1303"/>
      <c r="C109" s="1304"/>
      <c r="D109" s="2438"/>
      <c r="E109" s="2479"/>
      <c r="F109" s="2440"/>
      <c r="G109" s="355" t="s">
        <v>112</v>
      </c>
      <c r="H109" s="1256">
        <v>116.2</v>
      </c>
      <c r="I109" s="1095"/>
      <c r="J109" s="1095"/>
      <c r="K109" s="2482"/>
      <c r="L109" s="1356"/>
      <c r="M109" s="1356"/>
      <c r="N109" s="1337"/>
    </row>
    <row r="110" spans="1:18" ht="13.5" thickBot="1" x14ac:dyDescent="0.25">
      <c r="A110" s="1311"/>
      <c r="B110" s="1303"/>
      <c r="C110" s="1344"/>
      <c r="D110" s="2453"/>
      <c r="E110" s="1052"/>
      <c r="F110" s="1347"/>
      <c r="G110" s="120" t="s">
        <v>9</v>
      </c>
      <c r="H110" s="1160">
        <f>SUM(H107:H109)</f>
        <v>662</v>
      </c>
      <c r="I110" s="1161">
        <f>SUM(I107:I109)</f>
        <v>0</v>
      </c>
      <c r="J110" s="1162">
        <f t="shared" ref="J110" si="2">SUM(J107:J109)</f>
        <v>0</v>
      </c>
      <c r="K110" s="2427"/>
      <c r="L110" s="30"/>
      <c r="M110" s="30"/>
      <c r="N110" s="31"/>
    </row>
    <row r="111" spans="1:18" ht="13.5" thickBot="1" x14ac:dyDescent="0.25">
      <c r="A111" s="138" t="s">
        <v>8</v>
      </c>
      <c r="B111" s="9" t="s">
        <v>10</v>
      </c>
      <c r="C111" s="2338" t="s">
        <v>11</v>
      </c>
      <c r="D111" s="2338"/>
      <c r="E111" s="2338"/>
      <c r="F111" s="2338"/>
      <c r="G111" s="2339"/>
      <c r="H111" s="1163">
        <f>H106+H110</f>
        <v>5758.9</v>
      </c>
      <c r="I111" s="1163">
        <f>I106+I110</f>
        <v>5429.6</v>
      </c>
      <c r="J111" s="1163">
        <f>J106+J110</f>
        <v>5531.6</v>
      </c>
      <c r="K111" s="2340"/>
      <c r="L111" s="2340"/>
      <c r="M111" s="2340"/>
      <c r="N111" s="2341"/>
    </row>
    <row r="112" spans="1:18" ht="13.5" thickBot="1" x14ac:dyDescent="0.25">
      <c r="A112" s="137" t="s">
        <v>8</v>
      </c>
      <c r="B112" s="9" t="s">
        <v>44</v>
      </c>
      <c r="C112" s="2342" t="s">
        <v>337</v>
      </c>
      <c r="D112" s="2343"/>
      <c r="E112" s="2343"/>
      <c r="F112" s="2343"/>
      <c r="G112" s="2343"/>
      <c r="H112" s="2343"/>
      <c r="I112" s="2343"/>
      <c r="J112" s="2343"/>
      <c r="K112" s="2343"/>
      <c r="L112" s="2343"/>
      <c r="M112" s="2343"/>
      <c r="N112" s="2344"/>
    </row>
    <row r="113" spans="1:14" ht="13.5" customHeight="1" x14ac:dyDescent="0.2">
      <c r="A113" s="2449" t="s">
        <v>8</v>
      </c>
      <c r="B113" s="2450" t="s">
        <v>44</v>
      </c>
      <c r="C113" s="2451" t="s">
        <v>8</v>
      </c>
      <c r="D113" s="2355" t="s">
        <v>313</v>
      </c>
      <c r="E113" s="1043" t="s">
        <v>127</v>
      </c>
      <c r="F113" s="1346" t="s">
        <v>55</v>
      </c>
      <c r="G113" s="1164" t="s">
        <v>41</v>
      </c>
      <c r="H113" s="1246">
        <v>211.5</v>
      </c>
      <c r="I113" s="1165">
        <v>61</v>
      </c>
      <c r="J113" s="1166">
        <v>3</v>
      </c>
      <c r="K113" s="2345"/>
      <c r="L113" s="2348"/>
      <c r="M113" s="2348"/>
      <c r="N113" s="2473"/>
    </row>
    <row r="114" spans="1:14" x14ac:dyDescent="0.2">
      <c r="A114" s="2431"/>
      <c r="B114" s="2432"/>
      <c r="C114" s="2434"/>
      <c r="D114" s="2476"/>
      <c r="E114" s="1354"/>
      <c r="F114" s="1304"/>
      <c r="G114" s="234" t="s">
        <v>261</v>
      </c>
      <c r="H114" s="1247">
        <v>315</v>
      </c>
      <c r="I114" s="1167">
        <v>305</v>
      </c>
      <c r="J114" s="1167">
        <v>305</v>
      </c>
      <c r="K114" s="2346"/>
      <c r="L114" s="2349"/>
      <c r="M114" s="2349"/>
      <c r="N114" s="2441"/>
    </row>
    <row r="115" spans="1:14" x14ac:dyDescent="0.2">
      <c r="A115" s="2431"/>
      <c r="B115" s="2432"/>
      <c r="C115" s="2434"/>
      <c r="D115" s="2476"/>
      <c r="E115" s="1354"/>
      <c r="F115" s="1304"/>
      <c r="G115" s="234" t="s">
        <v>112</v>
      </c>
      <c r="H115" s="1247">
        <v>791.6</v>
      </c>
      <c r="I115" s="1167">
        <v>744.1</v>
      </c>
      <c r="J115" s="1167">
        <v>627.1</v>
      </c>
      <c r="K115" s="2346"/>
      <c r="L115" s="1356"/>
      <c r="M115" s="1356"/>
      <c r="N115" s="1337"/>
    </row>
    <row r="116" spans="1:14" x14ac:dyDescent="0.2">
      <c r="A116" s="2431"/>
      <c r="B116" s="2432"/>
      <c r="C116" s="2434"/>
      <c r="D116" s="2357"/>
      <c r="E116" s="1376"/>
      <c r="F116" s="1044"/>
      <c r="G116" s="173" t="s">
        <v>121</v>
      </c>
      <c r="H116" s="1243">
        <v>0</v>
      </c>
      <c r="I116" s="1100">
        <v>0</v>
      </c>
      <c r="J116" s="1169">
        <v>0</v>
      </c>
      <c r="K116" s="2347"/>
      <c r="L116" s="151"/>
      <c r="M116" s="151"/>
      <c r="N116" s="152"/>
    </row>
    <row r="117" spans="1:14" ht="25.5" customHeight="1" x14ac:dyDescent="0.2">
      <c r="A117" s="2431"/>
      <c r="B117" s="2432"/>
      <c r="C117" s="2434"/>
      <c r="D117" s="1315" t="s">
        <v>307</v>
      </c>
      <c r="E117" s="2474" t="s">
        <v>124</v>
      </c>
      <c r="F117" s="1305"/>
      <c r="G117" s="316"/>
      <c r="H117" s="1272"/>
      <c r="I117" s="1101"/>
      <c r="J117" s="1089"/>
      <c r="K117" s="175" t="s">
        <v>350</v>
      </c>
      <c r="L117" s="1036" t="s">
        <v>298</v>
      </c>
      <c r="M117" s="1036" t="s">
        <v>298</v>
      </c>
      <c r="N117" s="1037" t="s">
        <v>298</v>
      </c>
    </row>
    <row r="118" spans="1:14" ht="28.5" customHeight="1" x14ac:dyDescent="0.2">
      <c r="A118" s="2431"/>
      <c r="B118" s="2432"/>
      <c r="C118" s="2434"/>
      <c r="D118" s="1312"/>
      <c r="E118" s="2475"/>
      <c r="F118" s="1305"/>
      <c r="G118" s="316"/>
      <c r="H118" s="1244"/>
      <c r="I118" s="1089"/>
      <c r="J118" s="1089"/>
      <c r="K118" s="312" t="s">
        <v>136</v>
      </c>
      <c r="L118" s="313">
        <v>1</v>
      </c>
      <c r="M118" s="313">
        <v>1</v>
      </c>
      <c r="N118" s="314">
        <v>1</v>
      </c>
    </row>
    <row r="119" spans="1:14" ht="29.25" customHeight="1" x14ac:dyDescent="0.2">
      <c r="A119" s="2431"/>
      <c r="B119" s="2432"/>
      <c r="C119" s="2434"/>
      <c r="D119" s="1312"/>
      <c r="E119" s="1170"/>
      <c r="F119" s="1305"/>
      <c r="G119" s="316"/>
      <c r="H119" s="1244"/>
      <c r="I119" s="1113"/>
      <c r="J119" s="1113"/>
      <c r="K119" s="312" t="s">
        <v>331</v>
      </c>
      <c r="L119" s="1066">
        <v>50</v>
      </c>
      <c r="M119" s="1066">
        <v>100</v>
      </c>
      <c r="N119" s="293"/>
    </row>
    <row r="120" spans="1:14" ht="18.75" customHeight="1" x14ac:dyDescent="0.2">
      <c r="A120" s="2431"/>
      <c r="B120" s="2432"/>
      <c r="C120" s="2434"/>
      <c r="D120" s="1316"/>
      <c r="E120" s="1171"/>
      <c r="F120" s="1305"/>
      <c r="G120" s="316"/>
      <c r="H120" s="1244"/>
      <c r="I120" s="1087"/>
      <c r="J120" s="1087"/>
      <c r="K120" s="1027" t="s">
        <v>56</v>
      </c>
      <c r="L120" s="1028">
        <v>69</v>
      </c>
      <c r="M120" s="1028">
        <v>69</v>
      </c>
      <c r="N120" s="1029">
        <v>69</v>
      </c>
    </row>
    <row r="121" spans="1:14" ht="18" customHeight="1" x14ac:dyDescent="0.2">
      <c r="A121" s="2431"/>
      <c r="B121" s="2432"/>
      <c r="C121" s="2434"/>
      <c r="D121" s="1377" t="s">
        <v>107</v>
      </c>
      <c r="E121" s="1170"/>
      <c r="F121" s="1305"/>
      <c r="G121" s="316"/>
      <c r="H121" s="1244"/>
      <c r="I121" s="1089"/>
      <c r="J121" s="1089"/>
      <c r="K121" s="1072" t="s">
        <v>143</v>
      </c>
      <c r="L121" s="1073" t="s">
        <v>299</v>
      </c>
      <c r="M121" s="1073" t="s">
        <v>299</v>
      </c>
      <c r="N121" s="1074" t="s">
        <v>299</v>
      </c>
    </row>
    <row r="122" spans="1:14" ht="56.25" customHeight="1" x14ac:dyDescent="0.2">
      <c r="A122" s="2431"/>
      <c r="B122" s="2432"/>
      <c r="C122" s="2434"/>
      <c r="D122" s="1364" t="s">
        <v>362</v>
      </c>
      <c r="E122" s="1171"/>
      <c r="F122" s="1305"/>
      <c r="G122" s="316"/>
      <c r="H122" s="1244"/>
      <c r="I122" s="1089"/>
      <c r="J122" s="1089"/>
      <c r="K122" s="150" t="s">
        <v>384</v>
      </c>
      <c r="L122" s="203" t="s">
        <v>329</v>
      </c>
      <c r="M122" s="203"/>
      <c r="N122" s="204"/>
    </row>
    <row r="123" spans="1:14" ht="33.75" customHeight="1" x14ac:dyDescent="0.2">
      <c r="A123" s="2431"/>
      <c r="B123" s="2432"/>
      <c r="C123" s="2434"/>
      <c r="D123" s="2483" t="s">
        <v>363</v>
      </c>
      <c r="E123" s="1338"/>
      <c r="F123" s="1305"/>
      <c r="G123" s="316"/>
      <c r="H123" s="1244"/>
      <c r="I123" s="1087"/>
      <c r="J123" s="1087"/>
      <c r="K123" s="2484" t="s">
        <v>351</v>
      </c>
      <c r="L123" s="2486" t="s">
        <v>330</v>
      </c>
      <c r="M123" s="2486" t="s">
        <v>314</v>
      </c>
      <c r="N123" s="2336" t="s">
        <v>314</v>
      </c>
    </row>
    <row r="124" spans="1:14" ht="17.25" customHeight="1" x14ac:dyDescent="0.2">
      <c r="A124" s="2431"/>
      <c r="B124" s="2432"/>
      <c r="C124" s="2434"/>
      <c r="D124" s="2419"/>
      <c r="E124" s="1338"/>
      <c r="F124" s="1305"/>
      <c r="G124" s="316"/>
      <c r="H124" s="1244"/>
      <c r="I124" s="1087"/>
      <c r="J124" s="1087"/>
      <c r="K124" s="2485"/>
      <c r="L124" s="2487"/>
      <c r="M124" s="2487"/>
      <c r="N124" s="2337"/>
    </row>
    <row r="125" spans="1:14" ht="43.5" customHeight="1" x14ac:dyDescent="0.2">
      <c r="A125" s="2431"/>
      <c r="B125" s="2432"/>
      <c r="C125" s="2434"/>
      <c r="D125" s="2419"/>
      <c r="E125" s="1040"/>
      <c r="F125" s="1305"/>
      <c r="G125" s="316"/>
      <c r="H125" s="1244"/>
      <c r="I125" s="1087"/>
      <c r="J125" s="1087"/>
      <c r="K125" s="150" t="s">
        <v>352</v>
      </c>
      <c r="L125" s="349" t="s">
        <v>325</v>
      </c>
      <c r="M125" s="349"/>
      <c r="N125" s="1075"/>
    </row>
    <row r="126" spans="1:14" ht="28.5" customHeight="1" x14ac:dyDescent="0.2">
      <c r="A126" s="1302"/>
      <c r="B126" s="1303"/>
      <c r="C126" s="1317"/>
      <c r="D126" s="1345" t="s">
        <v>359</v>
      </c>
      <c r="E126" s="1354"/>
      <c r="F126" s="1321"/>
      <c r="G126" s="316"/>
      <c r="H126" s="1390"/>
      <c r="I126" s="1087"/>
      <c r="J126" s="1087"/>
      <c r="K126" s="1290" t="s">
        <v>353</v>
      </c>
      <c r="L126" s="1045">
        <v>1</v>
      </c>
      <c r="M126" s="1365"/>
      <c r="N126" s="1366"/>
    </row>
    <row r="127" spans="1:14" ht="68.25" customHeight="1" x14ac:dyDescent="0.2">
      <c r="A127" s="1302"/>
      <c r="B127" s="1303"/>
      <c r="C127" s="1317"/>
      <c r="D127" s="1348"/>
      <c r="E127" s="1354"/>
      <c r="F127" s="1321"/>
      <c r="G127" s="316"/>
      <c r="H127" s="1390"/>
      <c r="I127" s="1087"/>
      <c r="J127" s="1087"/>
      <c r="K127" s="1172" t="s">
        <v>385</v>
      </c>
      <c r="L127" s="1078">
        <v>100</v>
      </c>
      <c r="M127" s="1063"/>
      <c r="N127" s="1064"/>
    </row>
    <row r="128" spans="1:14" ht="41.25" customHeight="1" x14ac:dyDescent="0.2">
      <c r="A128" s="1302"/>
      <c r="B128" s="1303"/>
      <c r="C128" s="1317"/>
      <c r="D128" s="1369"/>
      <c r="E128" s="1376"/>
      <c r="F128" s="1321"/>
      <c r="G128" s="316"/>
      <c r="H128" s="1390"/>
      <c r="I128" s="1087"/>
      <c r="J128" s="1087"/>
      <c r="K128" s="257" t="s">
        <v>354</v>
      </c>
      <c r="L128" s="1079">
        <v>100</v>
      </c>
      <c r="M128" s="1076"/>
      <c r="N128" s="1077"/>
    </row>
    <row r="129" spans="1:15" ht="18.75" customHeight="1" x14ac:dyDescent="0.2">
      <c r="A129" s="2431"/>
      <c r="B129" s="2432"/>
      <c r="C129" s="2434"/>
      <c r="D129" s="2458" t="s">
        <v>308</v>
      </c>
      <c r="E129" s="1354"/>
      <c r="F129" s="1321"/>
      <c r="G129" s="316"/>
      <c r="H129" s="1390"/>
      <c r="I129" s="1087"/>
      <c r="J129" s="1087"/>
      <c r="K129" s="1355" t="s">
        <v>378</v>
      </c>
      <c r="L129" s="1365">
        <v>165</v>
      </c>
      <c r="M129" s="1365">
        <v>170</v>
      </c>
      <c r="N129" s="1366">
        <v>175</v>
      </c>
    </row>
    <row r="130" spans="1:15" ht="52.5" customHeight="1" x14ac:dyDescent="0.2">
      <c r="A130" s="2431"/>
      <c r="B130" s="2432"/>
      <c r="C130" s="2434"/>
      <c r="D130" s="2356"/>
      <c r="E130" s="1170"/>
      <c r="F130" s="1321"/>
      <c r="G130" s="316"/>
      <c r="H130" s="1390"/>
      <c r="I130" s="1089"/>
      <c r="J130" s="1089"/>
      <c r="K130" s="240" t="s">
        <v>369</v>
      </c>
      <c r="L130" s="1059" t="s">
        <v>316</v>
      </c>
      <c r="M130" s="1059" t="s">
        <v>315</v>
      </c>
      <c r="N130" s="1174" t="s">
        <v>317</v>
      </c>
    </row>
    <row r="131" spans="1:15" x14ac:dyDescent="0.2">
      <c r="A131" s="2431"/>
      <c r="B131" s="2432"/>
      <c r="C131" s="2434"/>
      <c r="D131" s="1173"/>
      <c r="E131" s="1170"/>
      <c r="F131" s="1321"/>
      <c r="G131" s="316"/>
      <c r="H131" s="1390"/>
      <c r="I131" s="1089"/>
      <c r="J131" s="1089"/>
      <c r="K131" s="2350" t="s">
        <v>370</v>
      </c>
      <c r="L131" s="1060" t="s">
        <v>318</v>
      </c>
      <c r="M131" s="1060" t="s">
        <v>319</v>
      </c>
      <c r="N131" s="1061"/>
    </row>
    <row r="132" spans="1:15" ht="18.75" customHeight="1" x14ac:dyDescent="0.2">
      <c r="A132" s="2431"/>
      <c r="B132" s="2432"/>
      <c r="C132" s="2434"/>
      <c r="D132" s="1369"/>
      <c r="E132" s="1171"/>
      <c r="F132" s="1321"/>
      <c r="G132" s="316"/>
      <c r="H132" s="1390"/>
      <c r="I132" s="1087"/>
      <c r="J132" s="1089"/>
      <c r="K132" s="2351"/>
      <c r="L132" s="349"/>
      <c r="M132" s="1283"/>
      <c r="N132" s="404"/>
    </row>
    <row r="133" spans="1:15" ht="115.5" customHeight="1" x14ac:dyDescent="0.2">
      <c r="A133" s="1311"/>
      <c r="B133" s="1303"/>
      <c r="C133" s="1238"/>
      <c r="D133" s="1342" t="s">
        <v>360</v>
      </c>
      <c r="E133" s="1349"/>
      <c r="F133" s="1305"/>
      <c r="G133" s="316"/>
      <c r="H133" s="1244"/>
      <c r="I133" s="1086"/>
      <c r="J133" s="1086"/>
      <c r="K133" s="2469" t="s">
        <v>379</v>
      </c>
      <c r="L133" s="130">
        <v>11</v>
      </c>
      <c r="M133" s="130">
        <v>5</v>
      </c>
      <c r="N133" s="1323">
        <v>5</v>
      </c>
    </row>
    <row r="134" spans="1:15" ht="16.5" customHeight="1" thickBot="1" x14ac:dyDescent="0.25">
      <c r="A134" s="488"/>
      <c r="B134" s="1353"/>
      <c r="C134" s="1069"/>
      <c r="D134" s="1386"/>
      <c r="E134" s="1280"/>
      <c r="F134" s="1182"/>
      <c r="G134" s="120" t="s">
        <v>9</v>
      </c>
      <c r="H134" s="1175">
        <f>SUM(H113:H133)</f>
        <v>1318.1</v>
      </c>
      <c r="I134" s="1287">
        <f>SUM(I113:I133)</f>
        <v>1110.0999999999999</v>
      </c>
      <c r="J134" s="1175">
        <f>SUM(J113:J133)</f>
        <v>935.1</v>
      </c>
      <c r="K134" s="2427"/>
      <c r="L134" s="1281"/>
      <c r="M134" s="1281"/>
      <c r="N134" s="111"/>
    </row>
    <row r="135" spans="1:15" ht="27.75" customHeight="1" x14ac:dyDescent="0.2">
      <c r="A135" s="2431" t="s">
        <v>8</v>
      </c>
      <c r="B135" s="2432" t="s">
        <v>44</v>
      </c>
      <c r="C135" s="2434" t="s">
        <v>10</v>
      </c>
      <c r="D135" s="2468" t="s">
        <v>364</v>
      </c>
      <c r="E135" s="2470"/>
      <c r="F135" s="2471"/>
      <c r="G135" s="300" t="s">
        <v>112</v>
      </c>
      <c r="H135" s="1288">
        <v>34.6</v>
      </c>
      <c r="I135" s="1110">
        <v>70</v>
      </c>
      <c r="J135" s="1110"/>
      <c r="K135" s="1299" t="s">
        <v>151</v>
      </c>
      <c r="L135" s="1300">
        <v>1</v>
      </c>
      <c r="M135" s="1322"/>
      <c r="N135" s="1323"/>
    </row>
    <row r="136" spans="1:15" ht="16.5" customHeight="1" x14ac:dyDescent="0.2">
      <c r="A136" s="2431"/>
      <c r="B136" s="2432"/>
      <c r="C136" s="2434"/>
      <c r="D136" s="2468"/>
      <c r="E136" s="2470"/>
      <c r="F136" s="2471"/>
      <c r="G136" s="234" t="s">
        <v>121</v>
      </c>
      <c r="H136" s="1289">
        <v>4.4000000000000004</v>
      </c>
      <c r="I136" s="1086"/>
      <c r="J136" s="1086"/>
      <c r="K136" s="1298" t="s">
        <v>357</v>
      </c>
      <c r="L136" s="1322">
        <v>1</v>
      </c>
      <c r="M136" s="292"/>
      <c r="N136" s="293"/>
    </row>
    <row r="137" spans="1:15" ht="27" customHeight="1" x14ac:dyDescent="0.2">
      <c r="A137" s="2431"/>
      <c r="B137" s="2432"/>
      <c r="C137" s="2434"/>
      <c r="D137" s="2356"/>
      <c r="E137" s="2470"/>
      <c r="F137" s="2471"/>
      <c r="G137" s="1292" t="s">
        <v>41</v>
      </c>
      <c r="H137" s="1293">
        <v>14.5</v>
      </c>
      <c r="I137" s="1086"/>
      <c r="J137" s="1086"/>
      <c r="K137" s="1291" t="s">
        <v>356</v>
      </c>
      <c r="L137" s="209">
        <v>2</v>
      </c>
      <c r="M137" s="292"/>
      <c r="N137" s="293"/>
    </row>
    <row r="138" spans="1:15" ht="15" customHeight="1" x14ac:dyDescent="0.2">
      <c r="A138" s="2431"/>
      <c r="B138" s="2432"/>
      <c r="C138" s="2434"/>
      <c r="D138" s="1279"/>
      <c r="E138" s="2470"/>
      <c r="F138" s="2471"/>
      <c r="G138" s="316"/>
      <c r="H138" s="1267"/>
      <c r="I138" s="1086"/>
      <c r="J138" s="1086"/>
      <c r="K138" s="1068" t="s">
        <v>332</v>
      </c>
      <c r="L138" s="1356"/>
      <c r="M138" s="1356">
        <v>1</v>
      </c>
      <c r="N138" s="1337"/>
    </row>
    <row r="139" spans="1:15" ht="13.5" thickBot="1" x14ac:dyDescent="0.25">
      <c r="A139" s="488"/>
      <c r="B139" s="1353"/>
      <c r="C139" s="1182"/>
      <c r="D139" s="1363"/>
      <c r="E139" s="2332"/>
      <c r="F139" s="2472"/>
      <c r="G139" s="120" t="s">
        <v>9</v>
      </c>
      <c r="H139" s="1161">
        <f>SUM(H135:H138)</f>
        <v>53.5</v>
      </c>
      <c r="I139" s="1161">
        <f t="shared" ref="I139:J139" si="3">SUM(I135:I138)</f>
        <v>70</v>
      </c>
      <c r="J139" s="1161">
        <f t="shared" si="3"/>
        <v>0</v>
      </c>
      <c r="K139" s="1391"/>
      <c r="L139" s="1362"/>
      <c r="M139" s="1362"/>
      <c r="N139" s="1363"/>
    </row>
    <row r="140" spans="1:15" ht="16.5" customHeight="1" x14ac:dyDescent="0.2">
      <c r="A140" s="2449" t="s">
        <v>8</v>
      </c>
      <c r="B140" s="2450" t="s">
        <v>44</v>
      </c>
      <c r="C140" s="2451" t="s">
        <v>44</v>
      </c>
      <c r="D140" s="2460" t="s">
        <v>76</v>
      </c>
      <c r="E140" s="2463" t="s">
        <v>122</v>
      </c>
      <c r="F140" s="2466" t="s">
        <v>91</v>
      </c>
      <c r="G140" s="17" t="s">
        <v>41</v>
      </c>
      <c r="H140" s="1244">
        <v>148.19999999999999</v>
      </c>
      <c r="I140" s="1086">
        <v>148.19999999999999</v>
      </c>
      <c r="J140" s="1114">
        <v>148.19999999999999</v>
      </c>
      <c r="K140" s="13" t="s">
        <v>111</v>
      </c>
      <c r="L140" s="1384">
        <v>18</v>
      </c>
      <c r="M140" s="1384">
        <v>18</v>
      </c>
      <c r="N140" s="1385">
        <v>18</v>
      </c>
      <c r="O140" s="11"/>
    </row>
    <row r="141" spans="1:15" x14ac:dyDescent="0.2">
      <c r="A141" s="2431"/>
      <c r="B141" s="2432"/>
      <c r="C141" s="2434"/>
      <c r="D141" s="2461"/>
      <c r="E141" s="2464"/>
      <c r="F141" s="2440"/>
      <c r="G141" s="355" t="s">
        <v>100</v>
      </c>
      <c r="H141" s="1243"/>
      <c r="I141" s="1089"/>
      <c r="J141" s="1090"/>
      <c r="K141" s="2426" t="s">
        <v>149</v>
      </c>
      <c r="L141" s="1356">
        <v>2</v>
      </c>
      <c r="M141" s="1356">
        <v>2</v>
      </c>
      <c r="N141" s="1337">
        <v>2</v>
      </c>
      <c r="O141" s="11"/>
    </row>
    <row r="142" spans="1:15" ht="13.5" thickBot="1" x14ac:dyDescent="0.25">
      <c r="A142" s="2456"/>
      <c r="B142" s="2457"/>
      <c r="C142" s="2459"/>
      <c r="D142" s="2462"/>
      <c r="E142" s="2465"/>
      <c r="F142" s="2467"/>
      <c r="G142" s="120" t="s">
        <v>9</v>
      </c>
      <c r="H142" s="1175">
        <f>SUM(H140:H141)</f>
        <v>148.19999999999999</v>
      </c>
      <c r="I142" s="1161">
        <f>SUM(I140:I141)</f>
        <v>148.19999999999999</v>
      </c>
      <c r="J142" s="1162">
        <f>SUM(J140:J141)</f>
        <v>148.19999999999999</v>
      </c>
      <c r="K142" s="2448"/>
      <c r="L142" s="96"/>
      <c r="M142" s="96"/>
      <c r="N142" s="97"/>
      <c r="O142" s="11"/>
    </row>
    <row r="143" spans="1:15" ht="13.5" customHeight="1" x14ac:dyDescent="0.2">
      <c r="A143" s="2449" t="s">
        <v>8</v>
      </c>
      <c r="B143" s="2450" t="s">
        <v>44</v>
      </c>
      <c r="C143" s="2451" t="s">
        <v>49</v>
      </c>
      <c r="D143" s="2452" t="s">
        <v>306</v>
      </c>
      <c r="E143" s="2454" t="s">
        <v>188</v>
      </c>
      <c r="F143" s="1048" t="s">
        <v>68</v>
      </c>
      <c r="G143" s="17" t="s">
        <v>70</v>
      </c>
      <c r="H143" s="1248"/>
      <c r="I143" s="1089"/>
      <c r="J143" s="1176">
        <v>295.39999999999998</v>
      </c>
      <c r="K143" s="1367" t="s">
        <v>286</v>
      </c>
      <c r="L143" s="282"/>
      <c r="M143" s="1356">
        <v>1</v>
      </c>
      <c r="N143" s="1337"/>
    </row>
    <row r="144" spans="1:15" ht="13.5" customHeight="1" x14ac:dyDescent="0.2">
      <c r="A144" s="2431"/>
      <c r="B144" s="2432"/>
      <c r="C144" s="2434"/>
      <c r="D144" s="2356"/>
      <c r="E144" s="2455"/>
      <c r="F144" s="1042"/>
      <c r="G144" s="17" t="s">
        <v>41</v>
      </c>
      <c r="H144" s="1248"/>
      <c r="I144" s="1089">
        <v>2.9</v>
      </c>
      <c r="J144" s="1089">
        <v>15.7</v>
      </c>
      <c r="K144" s="1350" t="s">
        <v>72</v>
      </c>
      <c r="L144" s="1045"/>
      <c r="M144" s="1356">
        <v>1</v>
      </c>
      <c r="N144" s="1337"/>
    </row>
    <row r="145" spans="1:15" ht="15" customHeight="1" x14ac:dyDescent="0.2">
      <c r="A145" s="2431"/>
      <c r="B145" s="2432"/>
      <c r="C145" s="2434"/>
      <c r="D145" s="2356"/>
      <c r="E145" s="2455"/>
      <c r="F145" s="1042"/>
      <c r="G145" s="109" t="s">
        <v>261</v>
      </c>
      <c r="H145" s="1249"/>
      <c r="I145" s="1102"/>
      <c r="J145" s="1118">
        <v>36.5</v>
      </c>
      <c r="K145" s="1355" t="s">
        <v>295</v>
      </c>
      <c r="L145" s="1356"/>
      <c r="M145" s="1356"/>
      <c r="N145" s="1337">
        <v>30</v>
      </c>
    </row>
    <row r="146" spans="1:15" ht="13.5" thickBot="1" x14ac:dyDescent="0.25">
      <c r="A146" s="1311"/>
      <c r="B146" s="1303"/>
      <c r="C146" s="1344"/>
      <c r="D146" s="2453"/>
      <c r="E146" s="1049"/>
      <c r="F146" s="1347"/>
      <c r="G146" s="120" t="s">
        <v>9</v>
      </c>
      <c r="H146" s="1175">
        <f>SUM(H144:H145)</f>
        <v>0</v>
      </c>
      <c r="I146" s="1161">
        <f>SUM(I144:I145)</f>
        <v>2.9</v>
      </c>
      <c r="J146" s="1161">
        <f>SUM(J143:J145)</f>
        <v>347.6</v>
      </c>
      <c r="K146" s="1355"/>
      <c r="L146" s="96"/>
      <c r="M146" s="96"/>
      <c r="N146" s="97"/>
      <c r="O146" s="11"/>
    </row>
    <row r="147" spans="1:15" ht="13.5" thickBot="1" x14ac:dyDescent="0.25">
      <c r="A147" s="138" t="s">
        <v>8</v>
      </c>
      <c r="B147" s="9" t="s">
        <v>44</v>
      </c>
      <c r="C147" s="2338" t="s">
        <v>11</v>
      </c>
      <c r="D147" s="2338"/>
      <c r="E147" s="2338"/>
      <c r="F147" s="2338"/>
      <c r="G147" s="2339"/>
      <c r="H147" s="1149">
        <f>H146+H142+H139+H134</f>
        <v>1519.8</v>
      </c>
      <c r="I147" s="1150">
        <f t="shared" ref="I147:J147" si="4">I146+I142+I139+I134</f>
        <v>1331.2</v>
      </c>
      <c r="J147" s="1149">
        <f t="shared" si="4"/>
        <v>1430.9</v>
      </c>
      <c r="K147" s="2405"/>
      <c r="L147" s="2340"/>
      <c r="M147" s="2340"/>
      <c r="N147" s="2341"/>
      <c r="O147" s="11"/>
    </row>
    <row r="148" spans="1:15" ht="13.5" thickBot="1" x14ac:dyDescent="0.25">
      <c r="A148" s="137" t="s">
        <v>8</v>
      </c>
      <c r="B148" s="9" t="s">
        <v>49</v>
      </c>
      <c r="C148" s="2342" t="s">
        <v>51</v>
      </c>
      <c r="D148" s="2343"/>
      <c r="E148" s="2343"/>
      <c r="F148" s="2343"/>
      <c r="G148" s="2343"/>
      <c r="H148" s="2343"/>
      <c r="I148" s="2343"/>
      <c r="J148" s="2343"/>
      <c r="K148" s="2343"/>
      <c r="L148" s="2343"/>
      <c r="M148" s="2343"/>
      <c r="N148" s="2344"/>
    </row>
    <row r="149" spans="1:15" x14ac:dyDescent="0.2">
      <c r="A149" s="1339" t="s">
        <v>8</v>
      </c>
      <c r="B149" s="1340" t="s">
        <v>49</v>
      </c>
      <c r="C149" s="1239" t="s">
        <v>8</v>
      </c>
      <c r="D149" s="2355" t="s">
        <v>303</v>
      </c>
      <c r="E149" s="1033"/>
      <c r="F149" s="1343" t="s">
        <v>55</v>
      </c>
      <c r="G149" s="1177" t="s">
        <v>261</v>
      </c>
      <c r="H149" s="1242">
        <v>1102.0999999999999</v>
      </c>
      <c r="I149" s="1178">
        <v>1112.0999999999999</v>
      </c>
      <c r="J149" s="1178">
        <v>1112.0999999999999</v>
      </c>
      <c r="K149" s="1383"/>
      <c r="L149" s="27"/>
      <c r="M149" s="27"/>
      <c r="N149" s="28"/>
    </row>
    <row r="150" spans="1:15" x14ac:dyDescent="0.2">
      <c r="A150" s="1302"/>
      <c r="B150" s="1303"/>
      <c r="C150" s="297"/>
      <c r="D150" s="2356"/>
      <c r="E150" s="1354"/>
      <c r="F150" s="1305"/>
      <c r="G150" s="184" t="s">
        <v>41</v>
      </c>
      <c r="H150" s="1243">
        <v>451.3</v>
      </c>
      <c r="I150" s="1168">
        <v>418.9</v>
      </c>
      <c r="J150" s="1168">
        <v>548.1</v>
      </c>
      <c r="K150" s="870"/>
      <c r="L150" s="871"/>
      <c r="M150" s="872"/>
      <c r="N150" s="873"/>
    </row>
    <row r="151" spans="1:15" x14ac:dyDescent="0.2">
      <c r="A151" s="1302"/>
      <c r="B151" s="1303"/>
      <c r="C151" s="297"/>
      <c r="D151" s="2357"/>
      <c r="E151" s="1354"/>
      <c r="F151" s="1305"/>
      <c r="G151" s="173" t="s">
        <v>112</v>
      </c>
      <c r="H151" s="1243">
        <v>336.8</v>
      </c>
      <c r="I151" s="1168">
        <v>50</v>
      </c>
      <c r="J151" s="1168">
        <v>50</v>
      </c>
      <c r="K151" s="1359"/>
      <c r="L151" s="875"/>
      <c r="M151" s="876"/>
      <c r="N151" s="877"/>
    </row>
    <row r="152" spans="1:15" ht="15" customHeight="1" x14ac:dyDescent="0.2">
      <c r="A152" s="1302"/>
      <c r="B152" s="1303"/>
      <c r="C152" s="297"/>
      <c r="D152" s="1342" t="s">
        <v>277</v>
      </c>
      <c r="E152" s="1354"/>
      <c r="F152" s="1305"/>
      <c r="G152" s="1020"/>
      <c r="H152" s="1272"/>
      <c r="I152" s="1101"/>
      <c r="J152" s="1392"/>
      <c r="K152" s="2333" t="s">
        <v>110</v>
      </c>
      <c r="L152" s="1080">
        <v>1.7</v>
      </c>
      <c r="M152" s="1081">
        <v>1.2</v>
      </c>
      <c r="N152" s="1082">
        <v>1.2</v>
      </c>
      <c r="O152" s="64"/>
    </row>
    <row r="153" spans="1:15" ht="26.25" customHeight="1" x14ac:dyDescent="0.2">
      <c r="A153" s="1302"/>
      <c r="B153" s="1303"/>
      <c r="C153" s="297"/>
      <c r="D153" s="1377" t="s">
        <v>366</v>
      </c>
      <c r="E153" s="1354"/>
      <c r="F153" s="1305"/>
      <c r="G153" s="316"/>
      <c r="H153" s="1244"/>
      <c r="I153" s="1087"/>
      <c r="J153" s="1393"/>
      <c r="K153" s="2402"/>
      <c r="L153" s="871"/>
      <c r="M153" s="872"/>
      <c r="N153" s="873"/>
      <c r="O153" s="64"/>
    </row>
    <row r="154" spans="1:15" ht="27" customHeight="1" x14ac:dyDescent="0.2">
      <c r="A154" s="1302"/>
      <c r="B154" s="1303"/>
      <c r="C154" s="297"/>
      <c r="D154" s="1377" t="s">
        <v>310</v>
      </c>
      <c r="E154" s="1354"/>
      <c r="F154" s="1305"/>
      <c r="G154" s="316"/>
      <c r="H154" s="1244"/>
      <c r="I154" s="1087"/>
      <c r="J154" s="1393"/>
      <c r="K154" s="870"/>
      <c r="L154" s="871"/>
      <c r="M154" s="872"/>
      <c r="N154" s="873"/>
      <c r="O154" s="64"/>
    </row>
    <row r="155" spans="1:15" ht="27.75" customHeight="1" x14ac:dyDescent="0.2">
      <c r="A155" s="1302"/>
      <c r="B155" s="1303"/>
      <c r="C155" s="297"/>
      <c r="D155" s="1377" t="s">
        <v>311</v>
      </c>
      <c r="E155" s="1354"/>
      <c r="F155" s="1305"/>
      <c r="G155" s="316"/>
      <c r="H155" s="1244"/>
      <c r="I155" s="1087"/>
      <c r="J155" s="1393"/>
      <c r="K155" s="870"/>
      <c r="L155" s="871"/>
      <c r="M155" s="872"/>
      <c r="N155" s="873"/>
      <c r="O155" s="64"/>
    </row>
    <row r="156" spans="1:15" ht="28.5" customHeight="1" x14ac:dyDescent="0.2">
      <c r="A156" s="1302"/>
      <c r="B156" s="1303"/>
      <c r="C156" s="297"/>
      <c r="D156" s="1179" t="s">
        <v>312</v>
      </c>
      <c r="E156" s="1354"/>
      <c r="F156" s="1305"/>
      <c r="G156" s="316"/>
      <c r="H156" s="1244"/>
      <c r="I156" s="1087"/>
      <c r="J156" s="1393"/>
      <c r="K156" s="1387" t="s">
        <v>217</v>
      </c>
      <c r="L156" s="342" t="s">
        <v>194</v>
      </c>
      <c r="M156" s="342"/>
      <c r="N156" s="152"/>
      <c r="O156" s="64"/>
    </row>
    <row r="157" spans="1:15" ht="26.25" customHeight="1" x14ac:dyDescent="0.2">
      <c r="A157" s="2431"/>
      <c r="B157" s="2432"/>
      <c r="C157" s="2434"/>
      <c r="D157" s="2445" t="s">
        <v>302</v>
      </c>
      <c r="E157" s="1354"/>
      <c r="F157" s="1305"/>
      <c r="G157" s="316"/>
      <c r="H157" s="1244"/>
      <c r="I157" s="1089"/>
      <c r="J157" s="1090"/>
      <c r="K157" s="1330" t="s">
        <v>62</v>
      </c>
      <c r="L157" s="171" t="s">
        <v>301</v>
      </c>
      <c r="M157" s="171" t="s">
        <v>301</v>
      </c>
      <c r="N157" s="172" t="s">
        <v>301</v>
      </c>
    </row>
    <row r="158" spans="1:15" ht="26.25" customHeight="1" x14ac:dyDescent="0.2">
      <c r="A158" s="2431"/>
      <c r="B158" s="2432"/>
      <c r="C158" s="2434"/>
      <c r="D158" s="2445"/>
      <c r="E158" s="1354"/>
      <c r="F158" s="1305"/>
      <c r="G158" s="17"/>
      <c r="H158" s="1244"/>
      <c r="I158" s="1089"/>
      <c r="J158" s="1090"/>
      <c r="K158" s="205" t="s">
        <v>61</v>
      </c>
      <c r="L158" s="206" t="s">
        <v>300</v>
      </c>
      <c r="M158" s="206" t="s">
        <v>300</v>
      </c>
      <c r="N158" s="207" t="s">
        <v>300</v>
      </c>
    </row>
    <row r="159" spans="1:15" ht="16.5" customHeight="1" x14ac:dyDescent="0.2">
      <c r="A159" s="2431"/>
      <c r="B159" s="2432"/>
      <c r="C159" s="2434"/>
      <c r="D159" s="2446"/>
      <c r="E159" s="1354"/>
      <c r="F159" s="1305"/>
      <c r="G159" s="50"/>
      <c r="H159" s="1244"/>
      <c r="I159" s="1089"/>
      <c r="J159" s="1090"/>
      <c r="K159" s="318" t="s">
        <v>108</v>
      </c>
      <c r="L159" s="1031" t="s">
        <v>155</v>
      </c>
      <c r="M159" s="1031" t="s">
        <v>155</v>
      </c>
      <c r="N159" s="1032" t="s">
        <v>155</v>
      </c>
    </row>
    <row r="160" spans="1:15" x14ac:dyDescent="0.2">
      <c r="A160" s="2431"/>
      <c r="B160" s="2432"/>
      <c r="C160" s="2434"/>
      <c r="D160" s="2445" t="s">
        <v>82</v>
      </c>
      <c r="E160" s="1354"/>
      <c r="F160" s="1305"/>
      <c r="G160" s="316"/>
      <c r="H160" s="1244"/>
      <c r="I160" s="1089"/>
      <c r="J160" s="1090"/>
      <c r="K160" s="2334" t="s">
        <v>60</v>
      </c>
      <c r="L160" s="298">
        <v>0.6</v>
      </c>
      <c r="M160" s="298">
        <v>1.3</v>
      </c>
      <c r="N160" s="299">
        <v>1.8</v>
      </c>
    </row>
    <row r="161" spans="1:23" ht="15" customHeight="1" x14ac:dyDescent="0.2">
      <c r="A161" s="2431"/>
      <c r="B161" s="2432"/>
      <c r="C161" s="2433"/>
      <c r="D161" s="2447"/>
      <c r="E161" s="1354"/>
      <c r="F161" s="1305"/>
      <c r="G161" s="316"/>
      <c r="H161" s="1244"/>
      <c r="I161" s="1089"/>
      <c r="J161" s="1090"/>
      <c r="K161" s="2351"/>
      <c r="L161" s="82"/>
      <c r="M161" s="82"/>
      <c r="N161" s="90"/>
    </row>
    <row r="162" spans="1:23" ht="16.5" customHeight="1" x14ac:dyDescent="0.2">
      <c r="A162" s="2431"/>
      <c r="B162" s="2432"/>
      <c r="C162" s="2434"/>
      <c r="D162" s="2435" t="s">
        <v>284</v>
      </c>
      <c r="E162" s="2436"/>
      <c r="F162" s="2440"/>
      <c r="G162" s="316"/>
      <c r="H162" s="1244"/>
      <c r="I162" s="1087"/>
      <c r="J162" s="1088"/>
      <c r="K162" s="1355" t="s">
        <v>59</v>
      </c>
      <c r="L162" s="872">
        <v>2.9</v>
      </c>
      <c r="M162" s="872">
        <v>1.7</v>
      </c>
      <c r="N162" s="873">
        <v>1.7</v>
      </c>
    </row>
    <row r="163" spans="1:23" ht="12" customHeight="1" x14ac:dyDescent="0.2">
      <c r="A163" s="2431"/>
      <c r="B163" s="2432"/>
      <c r="C163" s="2434"/>
      <c r="D163" s="2435"/>
      <c r="E163" s="2436"/>
      <c r="F163" s="2440"/>
      <c r="G163" s="316"/>
      <c r="H163" s="1244"/>
      <c r="I163" s="1087"/>
      <c r="J163" s="1088"/>
      <c r="K163" s="1355"/>
      <c r="L163" s="872"/>
      <c r="M163" s="872"/>
      <c r="N163" s="873"/>
    </row>
    <row r="164" spans="1:23" x14ac:dyDescent="0.2">
      <c r="A164" s="1302"/>
      <c r="B164" s="1303"/>
      <c r="C164" s="1317"/>
      <c r="D164" s="2442" t="s">
        <v>278</v>
      </c>
      <c r="E164" s="1354"/>
      <c r="F164" s="1305"/>
      <c r="G164" s="316"/>
      <c r="H164" s="1244"/>
      <c r="I164" s="1086"/>
      <c r="J164" s="1114"/>
      <c r="K164" s="2444" t="s">
        <v>285</v>
      </c>
      <c r="L164" s="1054">
        <v>18</v>
      </c>
      <c r="M164" s="1055">
        <v>18</v>
      </c>
      <c r="N164" s="1056">
        <v>18</v>
      </c>
      <c r="O164" s="2428"/>
      <c r="P164" s="2429"/>
      <c r="Q164" s="2429"/>
    </row>
    <row r="165" spans="1:23" ht="15.75" customHeight="1" x14ac:dyDescent="0.2">
      <c r="A165" s="1302"/>
      <c r="B165" s="1303"/>
      <c r="C165" s="1317"/>
      <c r="D165" s="2443"/>
      <c r="E165" s="1354"/>
      <c r="F165" s="1305"/>
      <c r="G165" s="316"/>
      <c r="H165" s="1244"/>
      <c r="I165" s="1086"/>
      <c r="J165" s="1114"/>
      <c r="K165" s="2347"/>
      <c r="L165" s="1057"/>
      <c r="M165" s="190"/>
      <c r="N165" s="1058"/>
      <c r="O165" s="2430"/>
      <c r="P165" s="2429"/>
      <c r="Q165" s="2429"/>
    </row>
    <row r="166" spans="1:23" x14ac:dyDescent="0.2">
      <c r="A166" s="2431"/>
      <c r="B166" s="2432"/>
      <c r="C166" s="2433"/>
      <c r="D166" s="2437" t="s">
        <v>58</v>
      </c>
      <c r="E166" s="2436"/>
      <c r="F166" s="2440"/>
      <c r="G166" s="316"/>
      <c r="H166" s="1244"/>
      <c r="I166" s="1087"/>
      <c r="J166" s="1393"/>
      <c r="K166" s="2330" t="s">
        <v>88</v>
      </c>
      <c r="L166" s="1356">
        <v>14</v>
      </c>
      <c r="M166" s="1356">
        <v>14</v>
      </c>
      <c r="N166" s="1337">
        <v>14</v>
      </c>
    </row>
    <row r="167" spans="1:23" x14ac:dyDescent="0.2">
      <c r="A167" s="2431"/>
      <c r="B167" s="2432"/>
      <c r="C167" s="2433"/>
      <c r="D167" s="2438"/>
      <c r="E167" s="2436"/>
      <c r="F167" s="2440"/>
      <c r="G167" s="1241"/>
      <c r="H167" s="1245"/>
      <c r="I167" s="1180"/>
      <c r="J167" s="1181"/>
      <c r="K167" s="2346"/>
      <c r="L167" s="2349"/>
      <c r="M167" s="2349"/>
      <c r="N167" s="2441"/>
    </row>
    <row r="168" spans="1:23" ht="13.5" thickBot="1" x14ac:dyDescent="0.25">
      <c r="A168" s="488"/>
      <c r="B168" s="1353"/>
      <c r="C168" s="1301"/>
      <c r="D168" s="2325"/>
      <c r="E168" s="2439"/>
      <c r="F168" s="2325"/>
      <c r="G168" s="120" t="s">
        <v>9</v>
      </c>
      <c r="H168" s="1240">
        <f>SUM(H149:H167)</f>
        <v>1890.2</v>
      </c>
      <c r="I168" s="1240">
        <f>SUM(I149:I167)</f>
        <v>1581</v>
      </c>
      <c r="J168" s="1240">
        <f>SUM(J149:J167)</f>
        <v>1710.2</v>
      </c>
      <c r="K168" s="2332"/>
      <c r="L168" s="2323"/>
      <c r="M168" s="2323"/>
      <c r="N168" s="2325"/>
    </row>
    <row r="169" spans="1:23" ht="29.25" customHeight="1" x14ac:dyDescent="0.2">
      <c r="A169" s="1311" t="s">
        <v>8</v>
      </c>
      <c r="B169" s="1303" t="s">
        <v>49</v>
      </c>
      <c r="C169" s="297" t="s">
        <v>10</v>
      </c>
      <c r="D169" s="2418" t="s">
        <v>386</v>
      </c>
      <c r="E169" s="2420"/>
      <c r="F169" s="2423" t="s">
        <v>68</v>
      </c>
      <c r="G169" s="316" t="s">
        <v>261</v>
      </c>
      <c r="H169" s="1244"/>
      <c r="I169" s="1087">
        <v>203</v>
      </c>
      <c r="J169" s="1087"/>
      <c r="K169" s="1372" t="s">
        <v>320</v>
      </c>
      <c r="L169" s="1084">
        <v>1</v>
      </c>
      <c r="M169" s="1085"/>
      <c r="N169" s="1067"/>
      <c r="P169" s="1093"/>
      <c r="Q169" s="1093"/>
      <c r="R169" s="1093"/>
    </row>
    <row r="170" spans="1:23" ht="24" customHeight="1" x14ac:dyDescent="0.2">
      <c r="A170" s="1311"/>
      <c r="B170" s="1303"/>
      <c r="C170" s="297"/>
      <c r="D170" s="2419"/>
      <c r="E170" s="2421"/>
      <c r="F170" s="2424"/>
      <c r="G170" s="173" t="s">
        <v>41</v>
      </c>
      <c r="H170" s="1243">
        <v>30</v>
      </c>
      <c r="I170" s="1104"/>
      <c r="J170" s="1104"/>
      <c r="K170" s="2426" t="s">
        <v>358</v>
      </c>
      <c r="L170" s="1356"/>
      <c r="M170" s="1356">
        <v>100</v>
      </c>
      <c r="N170" s="1067"/>
      <c r="P170" s="1093"/>
    </row>
    <row r="171" spans="1:23" ht="13.5" thickBot="1" x14ac:dyDescent="0.25">
      <c r="A171" s="488"/>
      <c r="B171" s="1353"/>
      <c r="C171" s="1182"/>
      <c r="D171" s="301"/>
      <c r="E171" s="2422"/>
      <c r="F171" s="2425"/>
      <c r="G171" s="120" t="s">
        <v>9</v>
      </c>
      <c r="H171" s="1183">
        <f>SUM(H169:H170)</f>
        <v>30</v>
      </c>
      <c r="I171" s="1183">
        <f t="shared" ref="I171:J171" si="5">SUM(I169:I170)</f>
        <v>203</v>
      </c>
      <c r="J171" s="1183">
        <f t="shared" si="5"/>
        <v>0</v>
      </c>
      <c r="K171" s="2427"/>
      <c r="L171" s="1070"/>
      <c r="M171" s="1070"/>
      <c r="N171" s="97"/>
      <c r="P171" s="1093"/>
      <c r="Q171" s="1093"/>
      <c r="R171" s="1093"/>
    </row>
    <row r="172" spans="1:23" ht="13.5" thickBot="1" x14ac:dyDescent="0.25">
      <c r="A172" s="488" t="s">
        <v>8</v>
      </c>
      <c r="B172" s="1353" t="s">
        <v>49</v>
      </c>
      <c r="C172" s="2404" t="s">
        <v>11</v>
      </c>
      <c r="D172" s="2404"/>
      <c r="E172" s="2404"/>
      <c r="F172" s="2404"/>
      <c r="G172" s="2339"/>
      <c r="H172" s="1184">
        <f>H171+H168</f>
        <v>1920.2</v>
      </c>
      <c r="I172" s="1184">
        <f t="shared" ref="I172:J172" si="6">I171+I168</f>
        <v>1784</v>
      </c>
      <c r="J172" s="1184">
        <f t="shared" si="6"/>
        <v>1710.2</v>
      </c>
      <c r="K172" s="2405"/>
      <c r="L172" s="2340"/>
      <c r="M172" s="2340"/>
      <c r="N172" s="2341"/>
    </row>
    <row r="173" spans="1:23" ht="13.5" thickBot="1" x14ac:dyDescent="0.25">
      <c r="A173" s="138" t="s">
        <v>8</v>
      </c>
      <c r="B173" s="2406" t="s">
        <v>12</v>
      </c>
      <c r="C173" s="2407"/>
      <c r="D173" s="2407"/>
      <c r="E173" s="2407"/>
      <c r="F173" s="2407"/>
      <c r="G173" s="2408"/>
      <c r="H173" s="1185">
        <f>H172+H147+H111+H92</f>
        <v>14611.5</v>
      </c>
      <c r="I173" s="1186">
        <f>I172+I147+I111+I92</f>
        <v>15560.2</v>
      </c>
      <c r="J173" s="1187">
        <f>J172+J147+J111+J92</f>
        <v>23359.4</v>
      </c>
      <c r="K173" s="2409"/>
      <c r="L173" s="2410"/>
      <c r="M173" s="2410"/>
      <c r="N173" s="2411"/>
    </row>
    <row r="174" spans="1:23" ht="13.5" thickBot="1" x14ac:dyDescent="0.25">
      <c r="A174" s="81" t="s">
        <v>52</v>
      </c>
      <c r="B174" s="2412" t="s">
        <v>94</v>
      </c>
      <c r="C174" s="2413"/>
      <c r="D174" s="2413"/>
      <c r="E174" s="2413"/>
      <c r="F174" s="2413"/>
      <c r="G174" s="2414"/>
      <c r="H174" s="1188">
        <f>SUM(H173)</f>
        <v>14611.5</v>
      </c>
      <c r="I174" s="1189">
        <f t="shared" ref="I174:J174" si="7">SUM(I173)</f>
        <v>15560.2</v>
      </c>
      <c r="J174" s="1190">
        <f t="shared" si="7"/>
        <v>23359.4</v>
      </c>
      <c r="K174" s="2415"/>
      <c r="L174" s="2416"/>
      <c r="M174" s="2416"/>
      <c r="N174" s="2417"/>
    </row>
    <row r="175" spans="1:23" s="19" customFormat="1" ht="12" customHeight="1" x14ac:dyDescent="0.2">
      <c r="A175" s="2391"/>
      <c r="B175" s="2391"/>
      <c r="C175" s="2391"/>
      <c r="D175" s="2391"/>
      <c r="E175" s="2391"/>
      <c r="F175" s="2391"/>
      <c r="G175" s="2391"/>
      <c r="H175" s="2391"/>
      <c r="I175" s="2391"/>
      <c r="J175" s="2391"/>
      <c r="K175" s="2391"/>
      <c r="L175" s="2391"/>
      <c r="M175" s="2391"/>
      <c r="N175" s="2391"/>
      <c r="O175" s="18"/>
      <c r="P175" s="18"/>
      <c r="Q175" s="18"/>
      <c r="R175" s="18"/>
      <c r="S175" s="18"/>
      <c r="T175" s="18"/>
      <c r="U175" s="18"/>
      <c r="V175" s="18"/>
      <c r="W175" s="18"/>
    </row>
    <row r="176" spans="1:23" s="19" customFormat="1" ht="15" customHeight="1" thickBot="1" x14ac:dyDescent="0.25">
      <c r="A176" s="2392" t="s">
        <v>17</v>
      </c>
      <c r="B176" s="2392"/>
      <c r="C176" s="2392"/>
      <c r="D176" s="2392"/>
      <c r="E176" s="2392"/>
      <c r="F176" s="2392"/>
      <c r="G176" s="2392"/>
      <c r="H176" s="2392"/>
      <c r="I176" s="2392"/>
      <c r="J176" s="2392"/>
      <c r="K176" s="5"/>
      <c r="L176" s="5"/>
      <c r="M176" s="5"/>
      <c r="N176" s="5"/>
      <c r="O176" s="18"/>
      <c r="P176" s="18"/>
      <c r="Q176" s="18"/>
      <c r="R176" s="18"/>
      <c r="S176" s="18"/>
      <c r="T176" s="18"/>
      <c r="U176" s="18"/>
      <c r="V176" s="18"/>
      <c r="W176" s="18"/>
    </row>
    <row r="177" spans="1:14" ht="56.25" customHeight="1" thickBot="1" x14ac:dyDescent="0.25">
      <c r="A177" s="2393" t="s">
        <v>13</v>
      </c>
      <c r="B177" s="2394"/>
      <c r="C177" s="2394"/>
      <c r="D177" s="2394"/>
      <c r="E177" s="2394"/>
      <c r="F177" s="2394"/>
      <c r="G177" s="2395"/>
      <c r="H177" s="1371" t="s">
        <v>341</v>
      </c>
      <c r="I177" s="1212" t="s">
        <v>342</v>
      </c>
      <c r="J177" s="1212" t="s">
        <v>343</v>
      </c>
    </row>
    <row r="178" spans="1:14" ht="14.25" customHeight="1" x14ac:dyDescent="0.2">
      <c r="A178" s="2396" t="s">
        <v>18</v>
      </c>
      <c r="B178" s="2397"/>
      <c r="C178" s="2397"/>
      <c r="D178" s="2397"/>
      <c r="E178" s="2397"/>
      <c r="F178" s="2397"/>
      <c r="G178" s="2398"/>
      <c r="H178" s="1191">
        <f>H179+H185+H186+H187</f>
        <v>13738.7</v>
      </c>
      <c r="I178" s="1192">
        <f>I179+I186+I187+I185</f>
        <v>14308.1</v>
      </c>
      <c r="J178" s="1192">
        <f>J179+J186+J187+J185</f>
        <v>17425.3</v>
      </c>
    </row>
    <row r="179" spans="1:14" ht="14.25" customHeight="1" x14ac:dyDescent="0.2">
      <c r="A179" s="2399" t="s">
        <v>191</v>
      </c>
      <c r="B179" s="2400"/>
      <c r="C179" s="2400"/>
      <c r="D179" s="2400"/>
      <c r="E179" s="2400"/>
      <c r="F179" s="2400"/>
      <c r="G179" s="2401"/>
      <c r="H179" s="1193">
        <f>SUM(H180:H184)</f>
        <v>13734.3</v>
      </c>
      <c r="I179" s="1194">
        <f>SUM(I180:I184)</f>
        <v>14308.1</v>
      </c>
      <c r="J179" s="1194">
        <f>SUM(J180:J184)</f>
        <v>17425.3</v>
      </c>
    </row>
    <row r="180" spans="1:14" ht="14.25" customHeight="1" x14ac:dyDescent="0.2">
      <c r="A180" s="2388" t="s">
        <v>33</v>
      </c>
      <c r="B180" s="2389"/>
      <c r="C180" s="2389"/>
      <c r="D180" s="2389"/>
      <c r="E180" s="2389"/>
      <c r="F180" s="2389"/>
      <c r="G180" s="2390"/>
      <c r="H180" s="1195">
        <f>SUMIF(G12:G174,"SB",H12:H174)</f>
        <v>8181.2</v>
      </c>
      <c r="I180" s="1094">
        <f>SUMIF(G12:G174,"SB",I12:I174)</f>
        <v>6573.6</v>
      </c>
      <c r="J180" s="1094">
        <f>SUMIF(G12:G174,"SB",J12:J174)</f>
        <v>6912.4</v>
      </c>
      <c r="K180" s="60"/>
    </row>
    <row r="181" spans="1:14" ht="14.25" customHeight="1" x14ac:dyDescent="0.2">
      <c r="A181" s="2370" t="s">
        <v>34</v>
      </c>
      <c r="B181" s="2371"/>
      <c r="C181" s="2371"/>
      <c r="D181" s="2371"/>
      <c r="E181" s="2371"/>
      <c r="F181" s="2371"/>
      <c r="G181" s="2372"/>
      <c r="H181" s="1196">
        <f>SUMIF(G12:G174,"SB(P)",H12:H174)</f>
        <v>0</v>
      </c>
      <c r="I181" s="1100">
        <f>SUMIF(G12:G174,"SB(P)",I12:I174)</f>
        <v>70</v>
      </c>
      <c r="J181" s="1100">
        <f>SUMIF(G12:G174,"SB(P)",J12:J174)</f>
        <v>3</v>
      </c>
      <c r="K181" s="60"/>
    </row>
    <row r="182" spans="1:14" ht="14.25" customHeight="1" x14ac:dyDescent="0.2">
      <c r="A182" s="2370" t="s">
        <v>113</v>
      </c>
      <c r="B182" s="2371"/>
      <c r="C182" s="2371"/>
      <c r="D182" s="2371"/>
      <c r="E182" s="2371"/>
      <c r="F182" s="2371"/>
      <c r="G182" s="2372"/>
      <c r="H182" s="1195">
        <f>SUMIF(G12:G174,"SB(VR)",H12:H174)</f>
        <v>1309.3</v>
      </c>
      <c r="I182" s="1094">
        <f>SUMIF(G12:G174,"SB(VR)",I12:I174)</f>
        <v>894.2</v>
      </c>
      <c r="J182" s="1094">
        <f>SUMIF(G12:G174,"SB(VR)",J12:J174)</f>
        <v>707.2</v>
      </c>
      <c r="K182" s="60"/>
    </row>
    <row r="183" spans="1:14" ht="14.25" customHeight="1" x14ac:dyDescent="0.2">
      <c r="A183" s="2367" t="s">
        <v>131</v>
      </c>
      <c r="B183" s="2368"/>
      <c r="C183" s="2368"/>
      <c r="D183" s="2368"/>
      <c r="E183" s="2368"/>
      <c r="F183" s="2368"/>
      <c r="G183" s="2369"/>
      <c r="H183" s="1196">
        <f>SUMIF(G10:G172,"SB(L)",H10:H172)</f>
        <v>36.700000000000003</v>
      </c>
      <c r="I183" s="1100">
        <f>SUMIF(G11:G172,"SB(L)",I11:I172)</f>
        <v>36.700000000000003</v>
      </c>
      <c r="J183" s="1100">
        <f>SUMIF(G11:G172,"SB(L)",J11:J172)</f>
        <v>36.700000000000003</v>
      </c>
    </row>
    <row r="184" spans="1:14" ht="14.25" customHeight="1" x14ac:dyDescent="0.2">
      <c r="A184" s="2367" t="s">
        <v>259</v>
      </c>
      <c r="B184" s="2368"/>
      <c r="C184" s="2368"/>
      <c r="D184" s="2368"/>
      <c r="E184" s="2368"/>
      <c r="F184" s="2368"/>
      <c r="G184" s="2369"/>
      <c r="H184" s="1196">
        <f>SUMIF(G11:G173,"SB(KPP)",H11:H173)</f>
        <v>4207.1000000000004</v>
      </c>
      <c r="I184" s="1100">
        <f>SUMIF(G12:G173,"SB(KPP)",I12:I173)</f>
        <v>6733.6</v>
      </c>
      <c r="J184" s="1100">
        <f>SUMIF(G12:G173,"SB(KPP)",J12:J173)</f>
        <v>9766</v>
      </c>
    </row>
    <row r="185" spans="1:14" ht="14.25" customHeight="1" x14ac:dyDescent="0.2">
      <c r="A185" s="2376" t="s">
        <v>257</v>
      </c>
      <c r="B185" s="2377"/>
      <c r="C185" s="2377"/>
      <c r="D185" s="2377"/>
      <c r="E185" s="2377"/>
      <c r="F185" s="2377"/>
      <c r="G185" s="2378"/>
      <c r="H185" s="1197">
        <f>SUMIF(G11:G173,"SB(VRL)",H11:H173)</f>
        <v>4.4000000000000004</v>
      </c>
      <c r="I185" s="1198">
        <f>SUMIF(G12:G173,"SB(VRL)",I12:I173)</f>
        <v>0</v>
      </c>
      <c r="J185" s="1198">
        <f>SUMIF(G12:G173,"SB(VRL)",J12:J173)</f>
        <v>0</v>
      </c>
    </row>
    <row r="186" spans="1:14" ht="14.25" customHeight="1" x14ac:dyDescent="0.2">
      <c r="A186" s="2379" t="s">
        <v>258</v>
      </c>
      <c r="B186" s="2377"/>
      <c r="C186" s="2377"/>
      <c r="D186" s="2377"/>
      <c r="E186" s="2377"/>
      <c r="F186" s="2377"/>
      <c r="G186" s="2378"/>
      <c r="H186" s="1197">
        <f>SUMIF(G12:G174,"SB(ŽPL)",H12:H174)</f>
        <v>0</v>
      </c>
      <c r="I186" s="1198">
        <f>SUMIF(G12:G174,"SB(ŽPL)",I12:I174)</f>
        <v>0</v>
      </c>
      <c r="J186" s="1198">
        <f>SUMIF(G12:G175,"SB(ŽPL)",J12:J175)</f>
        <v>0</v>
      </c>
      <c r="K186" s="60"/>
    </row>
    <row r="187" spans="1:14" ht="14.25" customHeight="1" x14ac:dyDescent="0.2">
      <c r="A187" s="2379" t="s">
        <v>126</v>
      </c>
      <c r="B187" s="2380"/>
      <c r="C187" s="2380"/>
      <c r="D187" s="2380"/>
      <c r="E187" s="2380"/>
      <c r="F187" s="2380"/>
      <c r="G187" s="2381"/>
      <c r="H187" s="1197">
        <f>SUMIF(G13:G174,"PF",H13:H174)</f>
        <v>0</v>
      </c>
      <c r="I187" s="1198">
        <f>SUMIF(G12:G172,"PF",I12:I174)</f>
        <v>0</v>
      </c>
      <c r="J187" s="1198">
        <f>SUMIF(G12:G172,"PF",J12:J174)</f>
        <v>0</v>
      </c>
      <c r="K187" s="92"/>
    </row>
    <row r="188" spans="1:14" ht="14.25" customHeight="1" x14ac:dyDescent="0.2">
      <c r="A188" s="2382" t="s">
        <v>19</v>
      </c>
      <c r="B188" s="2383"/>
      <c r="C188" s="2383"/>
      <c r="D188" s="2383"/>
      <c r="E188" s="2383"/>
      <c r="F188" s="2383"/>
      <c r="G188" s="2384"/>
      <c r="H188" s="1199">
        <f>SUM(H189:H193)</f>
        <v>872.8</v>
      </c>
      <c r="I188" s="1200">
        <f>I189+I190+I191+I192+I193</f>
        <v>1252.0999999999999</v>
      </c>
      <c r="J188" s="1200">
        <f>J189+J190+J191+J192+J193</f>
        <v>5934.1</v>
      </c>
    </row>
    <row r="189" spans="1:14" x14ac:dyDescent="0.2">
      <c r="A189" s="2385" t="s">
        <v>35</v>
      </c>
      <c r="B189" s="2386"/>
      <c r="C189" s="2386"/>
      <c r="D189" s="2386"/>
      <c r="E189" s="2386"/>
      <c r="F189" s="2386"/>
      <c r="G189" s="2387"/>
      <c r="H189" s="1196">
        <f>SUMIF(G12:G174,"ES",H12:H174)</f>
        <v>0</v>
      </c>
      <c r="I189" s="1100">
        <f>SUMIF(G12:G174,"ES",I12:I174)</f>
        <v>546.1</v>
      </c>
      <c r="J189" s="1100">
        <f>SUMIF(G12:G174,"ES",J12:J174)</f>
        <v>4061.1</v>
      </c>
      <c r="K189" s="60"/>
    </row>
    <row r="190" spans="1:14" x14ac:dyDescent="0.2">
      <c r="A190" s="2367" t="s">
        <v>36</v>
      </c>
      <c r="B190" s="2368"/>
      <c r="C190" s="2368"/>
      <c r="D190" s="2368"/>
      <c r="E190" s="2368"/>
      <c r="F190" s="2368"/>
      <c r="G190" s="2369"/>
      <c r="H190" s="1196">
        <f>SUMIF(G12:G174,"KPP",H12:H174)</f>
        <v>0</v>
      </c>
      <c r="I190" s="1100">
        <f>SUMIF(G12:G174,"KPP",I12:I174)</f>
        <v>0</v>
      </c>
      <c r="J190" s="1100">
        <f>SUMIF(G12:G174,"KPP",J12:J174)</f>
        <v>0</v>
      </c>
      <c r="K190" s="60"/>
    </row>
    <row r="191" spans="1:14" x14ac:dyDescent="0.2">
      <c r="A191" s="2367" t="s">
        <v>37</v>
      </c>
      <c r="B191" s="2368"/>
      <c r="C191" s="2368"/>
      <c r="D191" s="2368"/>
      <c r="E191" s="2368"/>
      <c r="F191" s="2368"/>
      <c r="G191" s="2369"/>
      <c r="H191" s="1196">
        <f>SUMIF(G12:G174,"KVJUD",H12:H174)</f>
        <v>818.8</v>
      </c>
      <c r="I191" s="1100">
        <f>SUMIF(G12:G174,"KVJUD",I12:I174)</f>
        <v>624</v>
      </c>
      <c r="J191" s="1100">
        <f>SUMIF(G12:G174,"KVJUD",J12:J174)</f>
        <v>1616</v>
      </c>
      <c r="K191" s="64"/>
      <c r="L191" s="6"/>
      <c r="M191" s="6"/>
      <c r="N191" s="6"/>
    </row>
    <row r="192" spans="1:14" x14ac:dyDescent="0.2">
      <c r="A192" s="2370" t="s">
        <v>38</v>
      </c>
      <c r="B192" s="2371"/>
      <c r="C192" s="2371"/>
      <c r="D192" s="2371"/>
      <c r="E192" s="2371"/>
      <c r="F192" s="2371"/>
      <c r="G192" s="2372"/>
      <c r="H192" s="1196">
        <f>SUMIF(G12:G174,"LRVB",H12:H174)</f>
        <v>0</v>
      </c>
      <c r="I192" s="1100">
        <f>SUMIF(G12:G174,"LRVB",I12:I174)</f>
        <v>0</v>
      </c>
      <c r="J192" s="1100">
        <f>SUMIF(G12:G174,"LRVB",J12:J174)</f>
        <v>227</v>
      </c>
      <c r="K192" s="64"/>
      <c r="L192" s="6"/>
      <c r="M192" s="6"/>
      <c r="N192" s="6"/>
    </row>
    <row r="193" spans="1:14" x14ac:dyDescent="0.2">
      <c r="A193" s="2370" t="s">
        <v>39</v>
      </c>
      <c r="B193" s="2371"/>
      <c r="C193" s="2371"/>
      <c r="D193" s="2371"/>
      <c r="E193" s="2371"/>
      <c r="F193" s="2371"/>
      <c r="G193" s="2372"/>
      <c r="H193" s="1196">
        <f>SUMIF(G12:G174,"Kt",H12:H174)</f>
        <v>54</v>
      </c>
      <c r="I193" s="1100">
        <f>SUMIF(G12:G174,"Kt",I12:I174)</f>
        <v>82</v>
      </c>
      <c r="J193" s="1100">
        <f>SUMIF(G12:G174,"Kt",J12:J174)</f>
        <v>30</v>
      </c>
      <c r="K193" s="64"/>
      <c r="L193" s="6"/>
      <c r="M193" s="6"/>
      <c r="N193" s="6"/>
    </row>
    <row r="194" spans="1:14" ht="13.5" thickBot="1" x14ac:dyDescent="0.25">
      <c r="A194" s="2373" t="s">
        <v>20</v>
      </c>
      <c r="B194" s="2374"/>
      <c r="C194" s="2374"/>
      <c r="D194" s="2374"/>
      <c r="E194" s="2374"/>
      <c r="F194" s="2374"/>
      <c r="G194" s="2375"/>
      <c r="H194" s="1201">
        <f>SUM(H178,H188)</f>
        <v>14611.5</v>
      </c>
      <c r="I194" s="1202">
        <f>SUM(I178,I188)</f>
        <v>15560.2</v>
      </c>
      <c r="J194" s="1202">
        <f>SUM(J178,J188)</f>
        <v>23359.4</v>
      </c>
      <c r="K194" s="6"/>
      <c r="L194" s="6"/>
      <c r="M194" s="6"/>
      <c r="N194" s="6"/>
    </row>
    <row r="195" spans="1:14" x14ac:dyDescent="0.2">
      <c r="H195" s="1375"/>
      <c r="I195" s="1375"/>
      <c r="J195" s="1375"/>
    </row>
    <row r="197" spans="1:14" x14ac:dyDescent="0.2">
      <c r="I197" s="1035"/>
    </row>
    <row r="198" spans="1:14" x14ac:dyDescent="0.2">
      <c r="A198" s="6"/>
      <c r="B198" s="6"/>
      <c r="C198" s="6"/>
      <c r="D198" s="6"/>
      <c r="E198" s="6"/>
      <c r="F198" s="6"/>
      <c r="G198" s="6"/>
      <c r="H198" s="6"/>
      <c r="I198" s="695"/>
      <c r="J198" s="695"/>
      <c r="K198" s="6"/>
      <c r="L198" s="6"/>
      <c r="M198" s="6"/>
      <c r="N198" s="6"/>
    </row>
    <row r="199" spans="1:14" x14ac:dyDescent="0.2">
      <c r="A199" s="6"/>
      <c r="B199" s="6"/>
      <c r="C199" s="6"/>
      <c r="D199" s="6"/>
      <c r="E199" s="6"/>
      <c r="F199" s="6"/>
      <c r="G199" s="6"/>
      <c r="H199" s="6"/>
      <c r="I199" s="64"/>
      <c r="J199" s="6"/>
      <c r="K199" s="6"/>
      <c r="L199" s="6"/>
      <c r="M199" s="6"/>
      <c r="N199" s="6"/>
    </row>
  </sheetData>
  <mergeCells count="293">
    <mergeCell ref="A18:A19"/>
    <mergeCell ref="B18:B19"/>
    <mergeCell ref="A8:N8"/>
    <mergeCell ref="A9:N9"/>
    <mergeCell ref="B10:N10"/>
    <mergeCell ref="C11:N11"/>
    <mergeCell ref="A13:A17"/>
    <mergeCell ref="B13:B17"/>
    <mergeCell ref="C13:C17"/>
    <mergeCell ref="D13:D14"/>
    <mergeCell ref="F13:F17"/>
    <mergeCell ref="E14:E16"/>
    <mergeCell ref="D16:D17"/>
    <mergeCell ref="K16:K17"/>
    <mergeCell ref="C18:C19"/>
    <mergeCell ref="D18:D19"/>
    <mergeCell ref="E18:E19"/>
    <mergeCell ref="F18:F19"/>
    <mergeCell ref="A1:N1"/>
    <mergeCell ref="A2:N2"/>
    <mergeCell ref="A3:N3"/>
    <mergeCell ref="L4:N4"/>
    <mergeCell ref="A5:A7"/>
    <mergeCell ref="B5:B7"/>
    <mergeCell ref="C5:C7"/>
    <mergeCell ref="D5:D7"/>
    <mergeCell ref="E5:E7"/>
    <mergeCell ref="F5:F7"/>
    <mergeCell ref="G5:G7"/>
    <mergeCell ref="H5:H7"/>
    <mergeCell ref="I5:I7"/>
    <mergeCell ref="J5:J7"/>
    <mergeCell ref="K5:N5"/>
    <mergeCell ref="K6:K7"/>
    <mergeCell ref="L6:N6"/>
    <mergeCell ref="F20:F21"/>
    <mergeCell ref="K20:K21"/>
    <mergeCell ref="D22:D24"/>
    <mergeCell ref="F22:F24"/>
    <mergeCell ref="E23:E26"/>
    <mergeCell ref="D25:D26"/>
    <mergeCell ref="A20:A21"/>
    <mergeCell ref="B20:B21"/>
    <mergeCell ref="C20:C21"/>
    <mergeCell ref="D20:D21"/>
    <mergeCell ref="E20:E21"/>
    <mergeCell ref="K25:K26"/>
    <mergeCell ref="A34:A35"/>
    <mergeCell ref="B34:B35"/>
    <mergeCell ref="C34:C35"/>
    <mergeCell ref="D34:D35"/>
    <mergeCell ref="F34:F35"/>
    <mergeCell ref="D27:D28"/>
    <mergeCell ref="K27:K28"/>
    <mergeCell ref="A29:A31"/>
    <mergeCell ref="B29:B31"/>
    <mergeCell ref="C29:C31"/>
    <mergeCell ref="D29:D32"/>
    <mergeCell ref="E29:E32"/>
    <mergeCell ref="F29:F32"/>
    <mergeCell ref="K29:K32"/>
    <mergeCell ref="F36:F38"/>
    <mergeCell ref="A39:A41"/>
    <mergeCell ref="B39:B41"/>
    <mergeCell ref="C39:C41"/>
    <mergeCell ref="D39:D41"/>
    <mergeCell ref="F39:F41"/>
    <mergeCell ref="A36:A38"/>
    <mergeCell ref="B36:B38"/>
    <mergeCell ref="C36:C38"/>
    <mergeCell ref="D36:D38"/>
    <mergeCell ref="E36:E38"/>
    <mergeCell ref="A52:A53"/>
    <mergeCell ref="B52:B53"/>
    <mergeCell ref="C52:C53"/>
    <mergeCell ref="D52:D53"/>
    <mergeCell ref="K52:K53"/>
    <mergeCell ref="K44:K47"/>
    <mergeCell ref="D48:D49"/>
    <mergeCell ref="E48:E49"/>
    <mergeCell ref="F48:F49"/>
    <mergeCell ref="D50:D51"/>
    <mergeCell ref="A44:A47"/>
    <mergeCell ref="B44:B47"/>
    <mergeCell ref="C44:C47"/>
    <mergeCell ref="D44:D47"/>
    <mergeCell ref="E44:E47"/>
    <mergeCell ref="F44:F47"/>
    <mergeCell ref="O54:O55"/>
    <mergeCell ref="D58:D59"/>
    <mergeCell ref="E58:E59"/>
    <mergeCell ref="F58:F59"/>
    <mergeCell ref="K58:K59"/>
    <mergeCell ref="A54:A55"/>
    <mergeCell ref="B54:B55"/>
    <mergeCell ref="C54:C55"/>
    <mergeCell ref="D54:D56"/>
    <mergeCell ref="E55:E56"/>
    <mergeCell ref="F55:F56"/>
    <mergeCell ref="K54:K56"/>
    <mergeCell ref="L55:L56"/>
    <mergeCell ref="M55:M56"/>
    <mergeCell ref="N55:N56"/>
    <mergeCell ref="F60:F61"/>
    <mergeCell ref="A62:A64"/>
    <mergeCell ref="B62:B64"/>
    <mergeCell ref="C62:C64"/>
    <mergeCell ref="D62:D64"/>
    <mergeCell ref="E62:E64"/>
    <mergeCell ref="F62:F64"/>
    <mergeCell ref="A60:A61"/>
    <mergeCell ref="B60:B61"/>
    <mergeCell ref="C60:C61"/>
    <mergeCell ref="D60:D61"/>
    <mergeCell ref="E60:E61"/>
    <mergeCell ref="A65:A66"/>
    <mergeCell ref="B65:B66"/>
    <mergeCell ref="C65:C66"/>
    <mergeCell ref="D65:D67"/>
    <mergeCell ref="E65:E67"/>
    <mergeCell ref="F65:F67"/>
    <mergeCell ref="K65:K67"/>
    <mergeCell ref="D85:D87"/>
    <mergeCell ref="E86:E87"/>
    <mergeCell ref="F86:F87"/>
    <mergeCell ref="A77:A84"/>
    <mergeCell ref="B77:B84"/>
    <mergeCell ref="C77:C84"/>
    <mergeCell ref="D78:D79"/>
    <mergeCell ref="E78:E79"/>
    <mergeCell ref="F78:F79"/>
    <mergeCell ref="K78:K79"/>
    <mergeCell ref="D80:D81"/>
    <mergeCell ref="F80:F81"/>
    <mergeCell ref="G80:G81"/>
    <mergeCell ref="D82:D83"/>
    <mergeCell ref="O65:O67"/>
    <mergeCell ref="D69:D71"/>
    <mergeCell ref="K69:K71"/>
    <mergeCell ref="E70:E71"/>
    <mergeCell ref="D72:D73"/>
    <mergeCell ref="L66:L67"/>
    <mergeCell ref="M66:M67"/>
    <mergeCell ref="N66:N67"/>
    <mergeCell ref="N75:N76"/>
    <mergeCell ref="M75:M76"/>
    <mergeCell ref="L75:L76"/>
    <mergeCell ref="K75:K76"/>
    <mergeCell ref="D74:D76"/>
    <mergeCell ref="E75:E76"/>
    <mergeCell ref="F75:F76"/>
    <mergeCell ref="A102:A103"/>
    <mergeCell ref="B102:B103"/>
    <mergeCell ref="C102:C103"/>
    <mergeCell ref="D102:D103"/>
    <mergeCell ref="E102:E103"/>
    <mergeCell ref="F102:F103"/>
    <mergeCell ref="K102:K103"/>
    <mergeCell ref="D90:D91"/>
    <mergeCell ref="E90:E91"/>
    <mergeCell ref="F90:F91"/>
    <mergeCell ref="K89:K91"/>
    <mergeCell ref="A104:A105"/>
    <mergeCell ref="B104:B105"/>
    <mergeCell ref="C104:C105"/>
    <mergeCell ref="N113:N114"/>
    <mergeCell ref="E117:E118"/>
    <mergeCell ref="A113:A125"/>
    <mergeCell ref="B113:B125"/>
    <mergeCell ref="C113:C125"/>
    <mergeCell ref="D113:D116"/>
    <mergeCell ref="D107:D110"/>
    <mergeCell ref="E107:E109"/>
    <mergeCell ref="F107:F109"/>
    <mergeCell ref="K107:K110"/>
    <mergeCell ref="D123:D125"/>
    <mergeCell ref="K123:K124"/>
    <mergeCell ref="L123:L124"/>
    <mergeCell ref="M123:M124"/>
    <mergeCell ref="D104:D106"/>
    <mergeCell ref="E104:E106"/>
    <mergeCell ref="F104:F106"/>
    <mergeCell ref="K104:K106"/>
    <mergeCell ref="L105:L106"/>
    <mergeCell ref="M105:M106"/>
    <mergeCell ref="N105:N106"/>
    <mergeCell ref="A129:A132"/>
    <mergeCell ref="B129:B132"/>
    <mergeCell ref="C129:C132"/>
    <mergeCell ref="D129:D130"/>
    <mergeCell ref="C140:C142"/>
    <mergeCell ref="D140:D142"/>
    <mergeCell ref="E140:E142"/>
    <mergeCell ref="F140:F142"/>
    <mergeCell ref="C148:N148"/>
    <mergeCell ref="A135:A138"/>
    <mergeCell ref="B135:B138"/>
    <mergeCell ref="C135:C138"/>
    <mergeCell ref="D135:D137"/>
    <mergeCell ref="K133:K134"/>
    <mergeCell ref="E135:E139"/>
    <mergeCell ref="F135:F139"/>
    <mergeCell ref="D149:D151"/>
    <mergeCell ref="K152:K153"/>
    <mergeCell ref="A157:A161"/>
    <mergeCell ref="B157:B161"/>
    <mergeCell ref="C157:C161"/>
    <mergeCell ref="D157:D159"/>
    <mergeCell ref="D160:D161"/>
    <mergeCell ref="K160:K161"/>
    <mergeCell ref="K141:K142"/>
    <mergeCell ref="K147:N147"/>
    <mergeCell ref="A143:A145"/>
    <mergeCell ref="B143:B145"/>
    <mergeCell ref="C143:C145"/>
    <mergeCell ref="D143:D146"/>
    <mergeCell ref="E143:E145"/>
    <mergeCell ref="C147:G147"/>
    <mergeCell ref="A140:A142"/>
    <mergeCell ref="B140:B142"/>
    <mergeCell ref="O164:Q165"/>
    <mergeCell ref="A166:A167"/>
    <mergeCell ref="B166:B167"/>
    <mergeCell ref="C166:C167"/>
    <mergeCell ref="A162:A163"/>
    <mergeCell ref="B162:B163"/>
    <mergeCell ref="C162:C163"/>
    <mergeCell ref="D162:D163"/>
    <mergeCell ref="E162:E163"/>
    <mergeCell ref="D166:D168"/>
    <mergeCell ref="E166:E168"/>
    <mergeCell ref="F166:F168"/>
    <mergeCell ref="K166:K168"/>
    <mergeCell ref="L167:L168"/>
    <mergeCell ref="M167:M168"/>
    <mergeCell ref="N167:N168"/>
    <mergeCell ref="F162:F163"/>
    <mergeCell ref="D164:D165"/>
    <mergeCell ref="K164:K165"/>
    <mergeCell ref="C172:G172"/>
    <mergeCell ref="K172:N172"/>
    <mergeCell ref="B173:G173"/>
    <mergeCell ref="K173:N173"/>
    <mergeCell ref="B174:G174"/>
    <mergeCell ref="K174:N174"/>
    <mergeCell ref="D169:D170"/>
    <mergeCell ref="E169:E171"/>
    <mergeCell ref="F169:F171"/>
    <mergeCell ref="K170:K171"/>
    <mergeCell ref="L30:L32"/>
    <mergeCell ref="M29:M32"/>
    <mergeCell ref="N29:N32"/>
    <mergeCell ref="A191:G191"/>
    <mergeCell ref="A192:G192"/>
    <mergeCell ref="A193:G193"/>
    <mergeCell ref="A194:G194"/>
    <mergeCell ref="A185:G185"/>
    <mergeCell ref="A186:G186"/>
    <mergeCell ref="A187:G187"/>
    <mergeCell ref="A188:G188"/>
    <mergeCell ref="A189:G189"/>
    <mergeCell ref="A190:G190"/>
    <mergeCell ref="A180:G180"/>
    <mergeCell ref="A181:G181"/>
    <mergeCell ref="A182:G182"/>
    <mergeCell ref="A183:G183"/>
    <mergeCell ref="A184:G184"/>
    <mergeCell ref="A175:N175"/>
    <mergeCell ref="A176:J176"/>
    <mergeCell ref="A177:G177"/>
    <mergeCell ref="A178:G178"/>
    <mergeCell ref="A179:G179"/>
    <mergeCell ref="K40:K42"/>
    <mergeCell ref="C111:G111"/>
    <mergeCell ref="K111:N111"/>
    <mergeCell ref="C112:N112"/>
    <mergeCell ref="K113:K116"/>
    <mergeCell ref="L113:L114"/>
    <mergeCell ref="M113:M114"/>
    <mergeCell ref="K131:K132"/>
    <mergeCell ref="C92:G92"/>
    <mergeCell ref="C93:N93"/>
    <mergeCell ref="D94:D96"/>
    <mergeCell ref="E94:E96"/>
    <mergeCell ref="L90:L91"/>
    <mergeCell ref="M90:M91"/>
    <mergeCell ref="N90:N91"/>
    <mergeCell ref="L85:L87"/>
    <mergeCell ref="M86:M87"/>
    <mergeCell ref="N86:N87"/>
    <mergeCell ref="K85:K87"/>
    <mergeCell ref="K62:K64"/>
    <mergeCell ref="N123:N124"/>
  </mergeCells>
  <pageMargins left="0.78740157480314965" right="0.19685039370078741" top="0.78740157480314965" bottom="0.39370078740157483" header="0" footer="0"/>
  <pageSetup paperSize="9" scale="70" orientation="portrait" r:id="rId1"/>
  <rowBreaks count="3" manualBreakCount="3">
    <brk id="56" max="13" man="1"/>
    <brk id="103" max="13" man="1"/>
    <brk id="142"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09"/>
  <sheetViews>
    <sheetView tabSelected="1" zoomScaleNormal="100" zoomScaleSheetLayoutView="100" workbookViewId="0">
      <selection activeCell="L2" sqref="L2:M2"/>
    </sheetView>
  </sheetViews>
  <sheetFormatPr defaultRowHeight="12.75" x14ac:dyDescent="0.2"/>
  <cols>
    <col min="1" max="4" width="2.7109375" style="7" customWidth="1"/>
    <col min="5" max="5" width="34.85546875" style="7" customWidth="1"/>
    <col min="6" max="6" width="2.7109375" style="37" customWidth="1"/>
    <col min="7" max="7" width="4.5703125" style="37" customWidth="1"/>
    <col min="8" max="8" width="3.28515625" style="58" customWidth="1"/>
    <col min="9" max="9" width="12.140625" style="58" customWidth="1"/>
    <col min="10" max="10" width="8.85546875" style="8" customWidth="1"/>
    <col min="11" max="11" width="9" style="7" customWidth="1"/>
    <col min="12" max="12" width="30.85546875" style="7" customWidth="1"/>
    <col min="13" max="13" width="5.7109375" style="7" customWidth="1"/>
    <col min="14" max="16384" width="9.140625" style="6"/>
  </cols>
  <sheetData>
    <row r="1" spans="1:14" ht="54" customHeight="1" x14ac:dyDescent="0.2">
      <c r="K1" s="2014"/>
      <c r="L1" s="2953" t="s">
        <v>473</v>
      </c>
      <c r="M1" s="2954"/>
    </row>
    <row r="2" spans="1:14" ht="39" customHeight="1" x14ac:dyDescent="0.2">
      <c r="K2" s="2015"/>
      <c r="L2" s="2955" t="s">
        <v>490</v>
      </c>
      <c r="M2" s="2955"/>
    </row>
    <row r="3" spans="1:14" ht="10.5" customHeight="1" x14ac:dyDescent="0.2"/>
    <row r="4" spans="1:14" ht="11.25" customHeight="1" x14ac:dyDescent="0.2"/>
    <row r="5" spans="1:14" ht="15" customHeight="1" x14ac:dyDescent="0.2">
      <c r="A5" s="2613" t="s">
        <v>389</v>
      </c>
      <c r="B5" s="2613"/>
      <c r="C5" s="2613"/>
      <c r="D5" s="2613"/>
      <c r="E5" s="2613"/>
      <c r="F5" s="2613"/>
      <c r="G5" s="2613"/>
      <c r="H5" s="2613"/>
      <c r="I5" s="2613"/>
      <c r="J5" s="2613"/>
      <c r="K5" s="2613"/>
      <c r="L5" s="2613"/>
      <c r="M5" s="2613"/>
    </row>
    <row r="6" spans="1:14" ht="15.75" customHeight="1" x14ac:dyDescent="0.2">
      <c r="A6" s="2614" t="s">
        <v>45</v>
      </c>
      <c r="B6" s="2614"/>
      <c r="C6" s="2614"/>
      <c r="D6" s="2614"/>
      <c r="E6" s="2614"/>
      <c r="F6" s="2614"/>
      <c r="G6" s="2614"/>
      <c r="H6" s="2614"/>
      <c r="I6" s="2614"/>
      <c r="J6" s="2614"/>
      <c r="K6" s="2614"/>
      <c r="L6" s="2614"/>
      <c r="M6" s="2614"/>
    </row>
    <row r="7" spans="1:14" ht="15" customHeight="1" x14ac:dyDescent="0.2">
      <c r="A7" s="2725" t="s">
        <v>30</v>
      </c>
      <c r="B7" s="2725"/>
      <c r="C7" s="2725"/>
      <c r="D7" s="2725"/>
      <c r="E7" s="2725"/>
      <c r="F7" s="2725"/>
      <c r="G7" s="2725"/>
      <c r="H7" s="2725"/>
      <c r="I7" s="2725"/>
      <c r="J7" s="2725"/>
      <c r="K7" s="2725"/>
      <c r="L7" s="2725"/>
      <c r="M7" s="2725"/>
      <c r="N7" s="4"/>
    </row>
    <row r="8" spans="1:14" ht="15" customHeight="1" thickBot="1" x14ac:dyDescent="0.25">
      <c r="A8" s="127"/>
      <c r="B8" s="127"/>
      <c r="C8" s="127"/>
      <c r="D8" s="127"/>
      <c r="E8" s="127"/>
      <c r="F8" s="128"/>
      <c r="G8" s="128"/>
      <c r="H8" s="129"/>
      <c r="I8" s="129"/>
      <c r="J8" s="1307"/>
      <c r="K8" s="127"/>
      <c r="L8" s="2736" t="s">
        <v>335</v>
      </c>
      <c r="M8" s="2737"/>
    </row>
    <row r="9" spans="1:14" ht="33.75" customHeight="1" x14ac:dyDescent="0.2">
      <c r="A9" s="2564" t="s">
        <v>31</v>
      </c>
      <c r="B9" s="2567" t="s">
        <v>1</v>
      </c>
      <c r="C9" s="2567" t="s">
        <v>2</v>
      </c>
      <c r="D9" s="2567" t="s">
        <v>43</v>
      </c>
      <c r="E9" s="2733" t="s">
        <v>15</v>
      </c>
      <c r="F9" s="2729" t="s">
        <v>3</v>
      </c>
      <c r="G9" s="2656" t="s">
        <v>391</v>
      </c>
      <c r="H9" s="2726" t="s">
        <v>4</v>
      </c>
      <c r="I9" s="2745" t="s">
        <v>102</v>
      </c>
      <c r="J9" s="2579" t="s">
        <v>5</v>
      </c>
      <c r="K9" s="2582" t="s">
        <v>390</v>
      </c>
      <c r="L9" s="2585" t="s">
        <v>14</v>
      </c>
      <c r="M9" s="2587"/>
    </row>
    <row r="10" spans="1:14" ht="14.25" customHeight="1" x14ac:dyDescent="0.2">
      <c r="A10" s="2565"/>
      <c r="B10" s="2568"/>
      <c r="C10" s="2568"/>
      <c r="D10" s="2568"/>
      <c r="E10" s="2734"/>
      <c r="F10" s="2730"/>
      <c r="G10" s="2657"/>
      <c r="H10" s="2727"/>
      <c r="I10" s="2746"/>
      <c r="J10" s="2580"/>
      <c r="K10" s="2654"/>
      <c r="L10" s="2588" t="s">
        <v>15</v>
      </c>
      <c r="M10" s="1570" t="s">
        <v>225</v>
      </c>
    </row>
    <row r="11" spans="1:14" ht="57" customHeight="1" thickBot="1" x14ac:dyDescent="0.25">
      <c r="A11" s="2566"/>
      <c r="B11" s="2569"/>
      <c r="C11" s="2569"/>
      <c r="D11" s="2569"/>
      <c r="E11" s="2735"/>
      <c r="F11" s="2731"/>
      <c r="G11" s="2658"/>
      <c r="H11" s="2728"/>
      <c r="I11" s="2747"/>
      <c r="J11" s="2581"/>
      <c r="K11" s="2655"/>
      <c r="L11" s="2589"/>
      <c r="M11" s="749" t="s">
        <v>105</v>
      </c>
    </row>
    <row r="12" spans="1:14" s="53" customFormat="1" ht="14.25" customHeight="1" x14ac:dyDescent="0.2">
      <c r="A12" s="2593" t="s">
        <v>101</v>
      </c>
      <c r="B12" s="2594"/>
      <c r="C12" s="2594"/>
      <c r="D12" s="2594"/>
      <c r="E12" s="2594"/>
      <c r="F12" s="2594"/>
      <c r="G12" s="2594"/>
      <c r="H12" s="2594"/>
      <c r="I12" s="2594"/>
      <c r="J12" s="2594"/>
      <c r="K12" s="2594"/>
      <c r="L12" s="2594"/>
      <c r="M12" s="2595"/>
    </row>
    <row r="13" spans="1:14" s="53" customFormat="1" ht="14.25" customHeight="1" x14ac:dyDescent="0.2">
      <c r="A13" s="2596" t="s">
        <v>42</v>
      </c>
      <c r="B13" s="2597"/>
      <c r="C13" s="2597"/>
      <c r="D13" s="2597"/>
      <c r="E13" s="2597"/>
      <c r="F13" s="2597"/>
      <c r="G13" s="2597"/>
      <c r="H13" s="2597"/>
      <c r="I13" s="2597"/>
      <c r="J13" s="2597"/>
      <c r="K13" s="2597"/>
      <c r="L13" s="2597"/>
      <c r="M13" s="2598"/>
    </row>
    <row r="14" spans="1:14" ht="16.5" customHeight="1" x14ac:dyDescent="0.2">
      <c r="A14" s="135" t="s">
        <v>8</v>
      </c>
      <c r="B14" s="2599" t="s">
        <v>46</v>
      </c>
      <c r="C14" s="2600"/>
      <c r="D14" s="2600"/>
      <c r="E14" s="2600"/>
      <c r="F14" s="2600"/>
      <c r="G14" s="2600"/>
      <c r="H14" s="2600"/>
      <c r="I14" s="2600"/>
      <c r="J14" s="2600"/>
      <c r="K14" s="2600"/>
      <c r="L14" s="2600"/>
      <c r="M14" s="2601"/>
    </row>
    <row r="15" spans="1:14" ht="15" customHeight="1" x14ac:dyDescent="0.2">
      <c r="A15" s="1400" t="s">
        <v>8</v>
      </c>
      <c r="B15" s="83" t="s">
        <v>8</v>
      </c>
      <c r="C15" s="2602" t="s">
        <v>47</v>
      </c>
      <c r="D15" s="2603"/>
      <c r="E15" s="2603"/>
      <c r="F15" s="2603"/>
      <c r="G15" s="2603"/>
      <c r="H15" s="2603"/>
      <c r="I15" s="2603"/>
      <c r="J15" s="2603"/>
      <c r="K15" s="2603"/>
      <c r="L15" s="2603"/>
      <c r="M15" s="2604"/>
    </row>
    <row r="16" spans="1:14" ht="30.75" customHeight="1" x14ac:dyDescent="0.2">
      <c r="A16" s="1395" t="s">
        <v>8</v>
      </c>
      <c r="B16" s="1396" t="s">
        <v>8</v>
      </c>
      <c r="C16" s="1401" t="s">
        <v>8</v>
      </c>
      <c r="D16" s="77"/>
      <c r="E16" s="1599" t="s">
        <v>77</v>
      </c>
      <c r="F16" s="1598" t="s">
        <v>176</v>
      </c>
      <c r="G16" s="1574"/>
      <c r="H16" s="1397" t="s">
        <v>68</v>
      </c>
      <c r="I16" s="471"/>
      <c r="J16" s="1653"/>
      <c r="K16" s="1664"/>
      <c r="L16" s="1654"/>
      <c r="M16" s="1655"/>
    </row>
    <row r="17" spans="1:14" ht="18" customHeight="1" x14ac:dyDescent="0.2">
      <c r="A17" s="2740"/>
      <c r="B17" s="2698"/>
      <c r="C17" s="2732"/>
      <c r="D17" s="2696" t="s">
        <v>8</v>
      </c>
      <c r="E17" s="2710" t="s">
        <v>293</v>
      </c>
      <c r="F17" s="1612" t="s">
        <v>74</v>
      </c>
      <c r="G17" s="2659" t="s">
        <v>424</v>
      </c>
      <c r="H17" s="2639"/>
      <c r="I17" s="2634" t="s">
        <v>115</v>
      </c>
      <c r="J17" s="1425" t="s">
        <v>41</v>
      </c>
      <c r="K17" s="1665">
        <v>376.6</v>
      </c>
      <c r="L17" s="1458" t="s">
        <v>190</v>
      </c>
      <c r="M17" s="1657" t="s">
        <v>91</v>
      </c>
    </row>
    <row r="18" spans="1:14" ht="21.75" customHeight="1" x14ac:dyDescent="0.2">
      <c r="A18" s="2740"/>
      <c r="B18" s="2698"/>
      <c r="C18" s="2732"/>
      <c r="D18" s="2697"/>
      <c r="E18" s="2719"/>
      <c r="F18" s="2741" t="s">
        <v>326</v>
      </c>
      <c r="G18" s="2660"/>
      <c r="H18" s="2639"/>
      <c r="I18" s="2634"/>
      <c r="J18" s="1656"/>
      <c r="K18" s="1665"/>
      <c r="L18" s="1405" t="s">
        <v>286</v>
      </c>
      <c r="M18" s="2086">
        <v>2</v>
      </c>
    </row>
    <row r="19" spans="1:14" ht="39.75" customHeight="1" x14ac:dyDescent="0.2">
      <c r="A19" s="2740"/>
      <c r="B19" s="2698"/>
      <c r="C19" s="2732"/>
      <c r="D19" s="2697"/>
      <c r="E19" s="1541" t="s">
        <v>289</v>
      </c>
      <c r="F19" s="2742"/>
      <c r="G19" s="2650"/>
      <c r="H19" s="2639"/>
      <c r="I19" s="2634"/>
      <c r="J19" s="1425" t="s">
        <v>261</v>
      </c>
      <c r="K19" s="1425">
        <f>75+118.5</f>
        <v>193.5</v>
      </c>
      <c r="L19" s="1406" t="s">
        <v>287</v>
      </c>
      <c r="M19" s="2087"/>
    </row>
    <row r="20" spans="1:14" ht="15" customHeight="1" x14ac:dyDescent="0.2">
      <c r="A20" s="2740"/>
      <c r="B20" s="2698"/>
      <c r="C20" s="2732"/>
      <c r="D20" s="2697"/>
      <c r="E20" s="2722" t="s">
        <v>290</v>
      </c>
      <c r="F20" s="2742"/>
      <c r="G20" s="2650"/>
      <c r="H20" s="2639"/>
      <c r="I20" s="2634"/>
      <c r="J20" s="1425"/>
      <c r="K20" s="1421"/>
      <c r="L20" s="2686" t="s">
        <v>288</v>
      </c>
      <c r="M20" s="1407"/>
    </row>
    <row r="21" spans="1:14" ht="13.5" customHeight="1" x14ac:dyDescent="0.2">
      <c r="A21" s="2740"/>
      <c r="B21" s="2698"/>
      <c r="C21" s="2732"/>
      <c r="D21" s="2699"/>
      <c r="E21" s="2723"/>
      <c r="F21" s="1606"/>
      <c r="G21" s="1601"/>
      <c r="H21" s="2639"/>
      <c r="I21" s="2635"/>
      <c r="J21" s="1408"/>
      <c r="K21" s="1666"/>
      <c r="L21" s="2612"/>
      <c r="M21" s="1409"/>
    </row>
    <row r="22" spans="1:14" ht="21" customHeight="1" x14ac:dyDescent="0.2">
      <c r="A22" s="2740"/>
      <c r="B22" s="2698"/>
      <c r="C22" s="2732"/>
      <c r="D22" s="2696" t="s">
        <v>10</v>
      </c>
      <c r="E22" s="2710" t="s">
        <v>426</v>
      </c>
      <c r="F22" s="2947" t="s">
        <v>326</v>
      </c>
      <c r="G22" s="2704" t="s">
        <v>392</v>
      </c>
      <c r="H22" s="2644"/>
      <c r="I22" s="2617" t="s">
        <v>114</v>
      </c>
      <c r="J22" s="1403" t="s">
        <v>41</v>
      </c>
      <c r="K22" s="1667">
        <v>45.3</v>
      </c>
      <c r="L22" s="1410" t="s">
        <v>200</v>
      </c>
      <c r="M22" s="1584">
        <v>1</v>
      </c>
    </row>
    <row r="23" spans="1:14" ht="30" customHeight="1" x14ac:dyDescent="0.2">
      <c r="A23" s="2740"/>
      <c r="B23" s="2698"/>
      <c r="C23" s="2732"/>
      <c r="D23" s="2699"/>
      <c r="E23" s="2922"/>
      <c r="F23" s="2948"/>
      <c r="G23" s="2705"/>
      <c r="H23" s="2644"/>
      <c r="I23" s="2618"/>
      <c r="J23" s="1422"/>
      <c r="K23" s="1666"/>
      <c r="L23" s="1412" t="s">
        <v>168</v>
      </c>
      <c r="M23" s="1585">
        <v>1</v>
      </c>
    </row>
    <row r="24" spans="1:14" ht="18" customHeight="1" x14ac:dyDescent="0.2">
      <c r="A24" s="2740"/>
      <c r="B24" s="2698"/>
      <c r="C24" s="2732"/>
      <c r="D24" s="2696" t="s">
        <v>44</v>
      </c>
      <c r="E24" s="2710" t="s">
        <v>240</v>
      </c>
      <c r="F24" s="2717" t="s">
        <v>74</v>
      </c>
      <c r="G24" s="2706" t="s">
        <v>425</v>
      </c>
      <c r="H24" s="2644"/>
      <c r="I24" s="2619"/>
      <c r="J24" s="1403" t="s">
        <v>261</v>
      </c>
      <c r="K24" s="1514">
        <v>0</v>
      </c>
      <c r="L24" s="2611" t="s">
        <v>292</v>
      </c>
      <c r="M24" s="1661"/>
    </row>
    <row r="25" spans="1:14" ht="15" customHeight="1" x14ac:dyDescent="0.2">
      <c r="A25" s="2740"/>
      <c r="B25" s="2698"/>
      <c r="C25" s="2732"/>
      <c r="D25" s="2699"/>
      <c r="E25" s="2711"/>
      <c r="F25" s="2718"/>
      <c r="G25" s="2707"/>
      <c r="H25" s="2644"/>
      <c r="I25" s="2619"/>
      <c r="J25" s="1413" t="s">
        <v>41</v>
      </c>
      <c r="K25" s="1513"/>
      <c r="L25" s="2612"/>
      <c r="M25" s="1662"/>
    </row>
    <row r="26" spans="1:14" ht="18.75" customHeight="1" x14ac:dyDescent="0.2">
      <c r="A26" s="1414"/>
      <c r="B26" s="1415"/>
      <c r="C26" s="1416"/>
      <c r="D26" s="2759" t="s">
        <v>49</v>
      </c>
      <c r="E26" s="2712" t="s">
        <v>427</v>
      </c>
      <c r="F26" s="1483" t="s">
        <v>74</v>
      </c>
      <c r="G26" s="2708" t="s">
        <v>393</v>
      </c>
      <c r="H26" s="2644"/>
      <c r="I26" s="2619"/>
      <c r="J26" s="1549" t="s">
        <v>41</v>
      </c>
      <c r="K26" s="871">
        <v>46</v>
      </c>
      <c r="L26" s="2155" t="s">
        <v>160</v>
      </c>
      <c r="M26" s="1720">
        <v>100</v>
      </c>
    </row>
    <row r="27" spans="1:14" ht="27" customHeight="1" x14ac:dyDescent="0.2">
      <c r="A27" s="1414"/>
      <c r="B27" s="1415"/>
      <c r="C27" s="1416"/>
      <c r="D27" s="2760"/>
      <c r="E27" s="2713"/>
      <c r="F27" s="2947" t="s">
        <v>180</v>
      </c>
      <c r="G27" s="2709"/>
      <c r="H27" s="2644"/>
      <c r="I27" s="2619"/>
      <c r="J27" s="1422" t="s">
        <v>261</v>
      </c>
      <c r="K27" s="1422">
        <v>962.5</v>
      </c>
      <c r="L27" s="252" t="s">
        <v>421</v>
      </c>
      <c r="M27" s="152">
        <v>2</v>
      </c>
      <c r="N27" s="1093"/>
    </row>
    <row r="28" spans="1:14" ht="16.5" customHeight="1" x14ac:dyDescent="0.2">
      <c r="A28" s="1414"/>
      <c r="B28" s="1415"/>
      <c r="C28" s="1423"/>
      <c r="D28" s="1424" t="s">
        <v>50</v>
      </c>
      <c r="E28" s="2949" t="s">
        <v>372</v>
      </c>
      <c r="F28" s="2967"/>
      <c r="G28" s="2706"/>
      <c r="H28" s="1518"/>
      <c r="I28" s="2619"/>
      <c r="J28" s="1425" t="s">
        <v>71</v>
      </c>
      <c r="K28" s="1665">
        <v>25</v>
      </c>
      <c r="L28" s="1418" t="s">
        <v>173</v>
      </c>
      <c r="M28" s="1398"/>
    </row>
    <row r="29" spans="1:14" ht="15.75" customHeight="1" x14ac:dyDescent="0.2">
      <c r="A29" s="1414"/>
      <c r="B29" s="1415"/>
      <c r="C29" s="1426"/>
      <c r="D29" s="1427"/>
      <c r="E29" s="2713"/>
      <c r="F29" s="2968"/>
      <c r="G29" s="2716"/>
      <c r="H29" s="1518"/>
      <c r="I29" s="2620"/>
      <c r="J29" s="1411"/>
      <c r="K29" s="1669"/>
      <c r="L29" s="1428"/>
      <c r="M29" s="152"/>
    </row>
    <row r="30" spans="1:14" ht="29.25" customHeight="1" x14ac:dyDescent="0.2">
      <c r="A30" s="2092"/>
      <c r="B30" s="2093"/>
      <c r="C30" s="1423"/>
      <c r="D30" s="2111" t="s">
        <v>52</v>
      </c>
      <c r="E30" s="2949" t="s">
        <v>479</v>
      </c>
      <c r="F30" s="2134"/>
      <c r="G30" s="2706"/>
      <c r="H30" s="2091"/>
      <c r="I30" s="2135"/>
      <c r="J30" s="1425" t="s">
        <v>41</v>
      </c>
      <c r="K30" s="1665">
        <v>15</v>
      </c>
      <c r="L30" s="2110" t="s">
        <v>481</v>
      </c>
      <c r="M30" s="197"/>
    </row>
    <row r="31" spans="1:14" ht="30" customHeight="1" x14ac:dyDescent="0.2">
      <c r="A31" s="2092"/>
      <c r="B31" s="2093"/>
      <c r="C31" s="1426"/>
      <c r="D31" s="2100"/>
      <c r="E31" s="2713"/>
      <c r="F31" s="2134"/>
      <c r="G31" s="2716"/>
      <c r="H31" s="2091"/>
      <c r="I31" s="2135"/>
      <c r="J31" s="1411"/>
      <c r="K31" s="1669"/>
      <c r="L31" s="1428" t="s">
        <v>480</v>
      </c>
      <c r="M31" s="152"/>
    </row>
    <row r="32" spans="1:14" ht="15" customHeight="1" thickBot="1" x14ac:dyDescent="0.25">
      <c r="A32" s="1433"/>
      <c r="B32" s="1434"/>
      <c r="C32" s="1435"/>
      <c r="D32" s="1436"/>
      <c r="E32" s="2825"/>
      <c r="F32" s="2825"/>
      <c r="G32" s="2825"/>
      <c r="H32" s="2825"/>
      <c r="I32" s="2720" t="s">
        <v>103</v>
      </c>
      <c r="J32" s="2721"/>
      <c r="K32" s="2269">
        <f>SUM(K17:K31)</f>
        <v>1663.9</v>
      </c>
      <c r="L32" s="1437"/>
      <c r="M32" s="142"/>
    </row>
    <row r="33" spans="1:13" ht="32.25" customHeight="1" x14ac:dyDescent="0.2">
      <c r="A33" s="1783" t="s">
        <v>8</v>
      </c>
      <c r="B33" s="1784" t="s">
        <v>8</v>
      </c>
      <c r="C33" s="1786" t="s">
        <v>10</v>
      </c>
      <c r="D33" s="1441"/>
      <c r="E33" s="1602" t="s">
        <v>78</v>
      </c>
      <c r="F33" s="1608" t="s">
        <v>179</v>
      </c>
      <c r="G33" s="1575"/>
      <c r="H33" s="1639" t="s">
        <v>68</v>
      </c>
      <c r="I33" s="2738" t="s">
        <v>114</v>
      </c>
      <c r="J33" s="1442"/>
      <c r="K33" s="1670"/>
      <c r="L33" s="1444"/>
      <c r="M33" s="224"/>
    </row>
    <row r="34" spans="1:13" ht="17.25" customHeight="1" x14ac:dyDescent="0.2">
      <c r="A34" s="2951"/>
      <c r="B34" s="2698"/>
      <c r="C34" s="2732"/>
      <c r="D34" s="2696" t="s">
        <v>8</v>
      </c>
      <c r="E34" s="2946" t="s">
        <v>97</v>
      </c>
      <c r="F34" s="1604" t="s">
        <v>74</v>
      </c>
      <c r="G34" s="2623" t="s">
        <v>395</v>
      </c>
      <c r="H34" s="2644"/>
      <c r="I34" s="2703"/>
      <c r="J34" s="1403" t="s">
        <v>261</v>
      </c>
      <c r="K34" s="1668">
        <v>9</v>
      </c>
      <c r="L34" s="1791" t="s">
        <v>72</v>
      </c>
      <c r="M34" s="44">
        <v>1</v>
      </c>
    </row>
    <row r="35" spans="1:13" ht="26.25" customHeight="1" x14ac:dyDescent="0.2">
      <c r="A35" s="2951"/>
      <c r="B35" s="2698"/>
      <c r="C35" s="2732"/>
      <c r="D35" s="2699"/>
      <c r="E35" s="2952"/>
      <c r="F35" s="1605"/>
      <c r="G35" s="2624"/>
      <c r="H35" s="2644"/>
      <c r="I35" s="2703"/>
      <c r="J35" s="1413" t="s">
        <v>41</v>
      </c>
      <c r="K35" s="1666"/>
      <c r="L35" s="1445" t="s">
        <v>236</v>
      </c>
      <c r="M35" s="36"/>
    </row>
    <row r="36" spans="1:13" ht="17.25" customHeight="1" x14ac:dyDescent="0.2">
      <c r="A36" s="2951"/>
      <c r="B36" s="2698"/>
      <c r="C36" s="2732"/>
      <c r="D36" s="1787" t="s">
        <v>10</v>
      </c>
      <c r="E36" s="1792" t="s">
        <v>210</v>
      </c>
      <c r="F36" s="1616" t="s">
        <v>74</v>
      </c>
      <c r="G36" s="2625" t="s">
        <v>396</v>
      </c>
      <c r="H36" s="2639"/>
      <c r="I36" s="2618"/>
      <c r="J36" s="1403" t="s">
        <v>261</v>
      </c>
      <c r="K36" s="1671">
        <v>260</v>
      </c>
      <c r="L36" s="2621" t="s">
        <v>394</v>
      </c>
      <c r="M36" s="1663">
        <v>100</v>
      </c>
    </row>
    <row r="37" spans="1:13" ht="14.25" customHeight="1" x14ac:dyDescent="0.2">
      <c r="A37" s="2951"/>
      <c r="B37" s="2698"/>
      <c r="C37" s="2732"/>
      <c r="D37" s="1788"/>
      <c r="E37" s="1790"/>
      <c r="F37" s="1789"/>
      <c r="G37" s="2626"/>
      <c r="H37" s="2639"/>
      <c r="I37" s="2618"/>
      <c r="J37" s="1448" t="s">
        <v>41</v>
      </c>
      <c r="K37" s="1672">
        <v>101.1</v>
      </c>
      <c r="L37" s="2622"/>
      <c r="M37" s="1586"/>
    </row>
    <row r="38" spans="1:13" ht="29.25" customHeight="1" x14ac:dyDescent="0.2">
      <c r="A38" s="2951"/>
      <c r="B38" s="2698"/>
      <c r="C38" s="2732"/>
      <c r="D38" s="2153"/>
      <c r="E38" s="2160"/>
      <c r="F38" s="1609"/>
      <c r="G38" s="2627"/>
      <c r="H38" s="2639"/>
      <c r="I38" s="2618"/>
      <c r="J38" s="1449" t="s">
        <v>41</v>
      </c>
      <c r="K38" s="1673"/>
      <c r="L38" s="1450" t="s">
        <v>165</v>
      </c>
      <c r="M38" s="1587">
        <v>100</v>
      </c>
    </row>
    <row r="39" spans="1:13" ht="42.75" customHeight="1" x14ac:dyDescent="0.2">
      <c r="A39" s="2951"/>
      <c r="B39" s="2698"/>
      <c r="C39" s="2732"/>
      <c r="D39" s="2158" t="s">
        <v>44</v>
      </c>
      <c r="E39" s="2680" t="s">
        <v>478</v>
      </c>
      <c r="F39" s="2159" t="s">
        <v>74</v>
      </c>
      <c r="G39" s="2625" t="s">
        <v>397</v>
      </c>
      <c r="H39" s="2639"/>
      <c r="I39" s="2618"/>
      <c r="J39" s="1425" t="s">
        <v>261</v>
      </c>
      <c r="K39" s="1563">
        <v>6.4</v>
      </c>
      <c r="L39" s="2152" t="s">
        <v>482</v>
      </c>
      <c r="M39" s="1053"/>
    </row>
    <row r="40" spans="1:13" ht="57.75" customHeight="1" x14ac:dyDescent="0.2">
      <c r="A40" s="2951"/>
      <c r="B40" s="2698"/>
      <c r="C40" s="2732"/>
      <c r="D40" s="2158"/>
      <c r="E40" s="2680"/>
      <c r="F40" s="2159"/>
      <c r="G40" s="2626"/>
      <c r="H40" s="2639"/>
      <c r="I40" s="2618"/>
      <c r="J40" s="1425" t="s">
        <v>41</v>
      </c>
      <c r="K40" s="1563">
        <v>130</v>
      </c>
      <c r="L40" s="205" t="s">
        <v>483</v>
      </c>
      <c r="M40" s="1593"/>
    </row>
    <row r="41" spans="1:13" ht="42" customHeight="1" x14ac:dyDescent="0.2">
      <c r="A41" s="2951"/>
      <c r="B41" s="2698"/>
      <c r="C41" s="2732"/>
      <c r="D41" s="2158"/>
      <c r="E41" s="2680"/>
      <c r="F41" s="2159"/>
      <c r="G41" s="2626"/>
      <c r="H41" s="2639"/>
      <c r="I41" s="2618"/>
      <c r="J41" s="1425"/>
      <c r="K41" s="1563"/>
      <c r="L41" s="240" t="s">
        <v>484</v>
      </c>
      <c r="M41" s="1593"/>
    </row>
    <row r="42" spans="1:13" ht="41.25" customHeight="1" x14ac:dyDescent="0.2">
      <c r="A42" s="2951"/>
      <c r="B42" s="2698"/>
      <c r="C42" s="2732"/>
      <c r="D42" s="2158"/>
      <c r="E42" s="2680"/>
      <c r="F42" s="2159"/>
      <c r="G42" s="2628"/>
      <c r="H42" s="2639"/>
      <c r="I42" s="2618"/>
      <c r="J42" s="1432"/>
      <c r="K42" s="1665"/>
      <c r="L42" s="2317" t="s">
        <v>485</v>
      </c>
      <c r="M42" s="1053"/>
    </row>
    <row r="43" spans="1:13" ht="30" customHeight="1" x14ac:dyDescent="0.2">
      <c r="A43" s="2321"/>
      <c r="B43" s="2312"/>
      <c r="C43" s="2313"/>
      <c r="D43" s="2315" t="s">
        <v>49</v>
      </c>
      <c r="E43" s="2314" t="s">
        <v>184</v>
      </c>
      <c r="F43" s="2194" t="s">
        <v>74</v>
      </c>
      <c r="G43" s="2318" t="s">
        <v>423</v>
      </c>
      <c r="H43" s="2319"/>
      <c r="I43" s="2320"/>
      <c r="J43" s="1722" t="s">
        <v>260</v>
      </c>
      <c r="K43" s="1904">
        <v>7.9</v>
      </c>
      <c r="L43" s="2311" t="s">
        <v>422</v>
      </c>
      <c r="M43" s="2316">
        <v>100</v>
      </c>
    </row>
    <row r="44" spans="1:13" ht="16.5" customHeight="1" thickBot="1" x14ac:dyDescent="0.25">
      <c r="A44" s="1451"/>
      <c r="B44" s="1785"/>
      <c r="C44" s="1435"/>
      <c r="D44" s="1460"/>
      <c r="E44" s="2647"/>
      <c r="F44" s="2647"/>
      <c r="G44" s="2647"/>
      <c r="H44" s="2647"/>
      <c r="I44" s="2700" t="s">
        <v>103</v>
      </c>
      <c r="J44" s="2701"/>
      <c r="K44" s="1781">
        <f>SUM(K34:K43)</f>
        <v>514.4</v>
      </c>
      <c r="L44" s="1452"/>
      <c r="M44" s="145"/>
    </row>
    <row r="45" spans="1:13" ht="33.75" customHeight="1" x14ac:dyDescent="0.2">
      <c r="A45" s="1776" t="s">
        <v>8</v>
      </c>
      <c r="B45" s="1775" t="s">
        <v>8</v>
      </c>
      <c r="C45" s="1774" t="s">
        <v>44</v>
      </c>
      <c r="D45" s="1453"/>
      <c r="E45" s="1454" t="s">
        <v>241</v>
      </c>
      <c r="F45" s="1610" t="s">
        <v>183</v>
      </c>
      <c r="G45" s="1577"/>
      <c r="H45" s="1639" t="s">
        <v>68</v>
      </c>
      <c r="I45" s="2743" t="s">
        <v>114</v>
      </c>
      <c r="J45" s="1455"/>
      <c r="K45" s="1674"/>
      <c r="L45" s="1444"/>
      <c r="M45" s="233"/>
    </row>
    <row r="46" spans="1:13" ht="17.25" customHeight="1" x14ac:dyDescent="0.2">
      <c r="A46" s="2740"/>
      <c r="B46" s="2698"/>
      <c r="C46" s="2732"/>
      <c r="D46" s="2696" t="s">
        <v>8</v>
      </c>
      <c r="E46" s="2677" t="s">
        <v>477</v>
      </c>
      <c r="F46" s="2714" t="s">
        <v>74</v>
      </c>
      <c r="G46" s="2629" t="s">
        <v>428</v>
      </c>
      <c r="H46" s="2724"/>
      <c r="I46" s="2703"/>
      <c r="J46" s="1403" t="s">
        <v>261</v>
      </c>
      <c r="K46" s="1667">
        <v>1.7</v>
      </c>
      <c r="L46" s="2065" t="s">
        <v>286</v>
      </c>
      <c r="M46" s="1657"/>
    </row>
    <row r="47" spans="1:13" ht="17.25" customHeight="1" x14ac:dyDescent="0.2">
      <c r="A47" s="2740"/>
      <c r="B47" s="2698"/>
      <c r="C47" s="2732"/>
      <c r="D47" s="2697"/>
      <c r="E47" s="2680"/>
      <c r="F47" s="2744"/>
      <c r="G47" s="2630"/>
      <c r="H47" s="2724"/>
      <c r="I47" s="2703"/>
      <c r="J47" s="1425"/>
      <c r="K47" s="1421"/>
      <c r="L47" s="1406" t="s">
        <v>471</v>
      </c>
      <c r="M47" s="331"/>
    </row>
    <row r="48" spans="1:13" ht="17.25" customHeight="1" x14ac:dyDescent="0.2">
      <c r="A48" s="2740"/>
      <c r="B48" s="2698"/>
      <c r="C48" s="2732"/>
      <c r="D48" s="2697"/>
      <c r="E48" s="2680"/>
      <c r="F48" s="2744"/>
      <c r="G48" s="2630"/>
      <c r="H48" s="2724"/>
      <c r="I48" s="2703"/>
      <c r="J48" s="1425" t="s">
        <v>41</v>
      </c>
      <c r="K48" s="1421">
        <v>403</v>
      </c>
      <c r="L48" s="2686" t="s">
        <v>472</v>
      </c>
      <c r="M48" s="69">
        <v>5</v>
      </c>
    </row>
    <row r="49" spans="1:16" ht="21.75" customHeight="1" x14ac:dyDescent="0.2">
      <c r="A49" s="2740"/>
      <c r="B49" s="2698"/>
      <c r="C49" s="2732"/>
      <c r="D49" s="2697"/>
      <c r="E49" s="2680"/>
      <c r="F49" s="2744"/>
      <c r="G49" s="2631"/>
      <c r="H49" s="2724"/>
      <c r="I49" s="2703"/>
      <c r="J49" s="1404"/>
      <c r="K49" s="1675"/>
      <c r="L49" s="2351"/>
      <c r="M49" s="69"/>
    </row>
    <row r="50" spans="1:16" ht="24.75" customHeight="1" x14ac:dyDescent="0.2">
      <c r="A50" s="1768"/>
      <c r="B50" s="1760"/>
      <c r="C50" s="1456"/>
      <c r="D50" s="2696" t="s">
        <v>10</v>
      </c>
      <c r="E50" s="2677" t="s">
        <v>429</v>
      </c>
      <c r="F50" s="2714" t="s">
        <v>74</v>
      </c>
      <c r="G50" s="2632" t="s">
        <v>398</v>
      </c>
      <c r="H50" s="2724"/>
      <c r="I50" s="2772"/>
      <c r="J50" s="1403" t="s">
        <v>261</v>
      </c>
      <c r="K50" s="1668">
        <v>15.4</v>
      </c>
      <c r="L50" s="1766" t="s">
        <v>72</v>
      </c>
      <c r="M50" s="1765">
        <v>2</v>
      </c>
    </row>
    <row r="51" spans="1:16" ht="20.25" customHeight="1" x14ac:dyDescent="0.2">
      <c r="A51" s="1768"/>
      <c r="B51" s="1760"/>
      <c r="C51" s="1456"/>
      <c r="D51" s="2699"/>
      <c r="E51" s="2681"/>
      <c r="F51" s="2715"/>
      <c r="G51" s="2633"/>
      <c r="H51" s="2950"/>
      <c r="I51" s="2773"/>
      <c r="J51" s="1449"/>
      <c r="K51" s="1666"/>
      <c r="L51" s="1767" t="s">
        <v>193</v>
      </c>
      <c r="M51" s="134"/>
    </row>
    <row r="52" spans="1:16" ht="16.5" customHeight="1" thickBot="1" x14ac:dyDescent="0.25">
      <c r="A52" s="1777"/>
      <c r="B52" s="1778"/>
      <c r="C52" s="1435"/>
      <c r="D52" s="1460"/>
      <c r="E52" s="2647"/>
      <c r="F52" s="2647"/>
      <c r="G52" s="2647"/>
      <c r="H52" s="2647"/>
      <c r="I52" s="2700" t="s">
        <v>103</v>
      </c>
      <c r="J52" s="2701"/>
      <c r="K52" s="1781">
        <f>SUM(K46:K51)</f>
        <v>420.1</v>
      </c>
      <c r="L52" s="1452"/>
      <c r="M52" s="149"/>
    </row>
    <row r="53" spans="1:16" ht="33" customHeight="1" x14ac:dyDescent="0.2">
      <c r="A53" s="1438" t="s">
        <v>8</v>
      </c>
      <c r="B53" s="1439" t="s">
        <v>8</v>
      </c>
      <c r="C53" s="1440" t="s">
        <v>49</v>
      </c>
      <c r="D53" s="1462"/>
      <c r="E53" s="1602" t="s">
        <v>79</v>
      </c>
      <c r="F53" s="1613" t="s">
        <v>178</v>
      </c>
      <c r="G53" s="1613"/>
      <c r="H53" s="1640" t="s">
        <v>68</v>
      </c>
      <c r="I53" s="2702" t="s">
        <v>114</v>
      </c>
      <c r="J53" s="1463"/>
      <c r="K53" s="1443"/>
      <c r="L53" s="1464"/>
      <c r="M53" s="224"/>
    </row>
    <row r="54" spans="1:16" ht="18.75" customHeight="1" x14ac:dyDescent="0.2">
      <c r="A54" s="1414"/>
      <c r="B54" s="1415"/>
      <c r="C54" s="1416"/>
      <c r="D54" s="2744" t="s">
        <v>8</v>
      </c>
      <c r="E54" s="2941" t="s">
        <v>99</v>
      </c>
      <c r="F54" s="2744" t="s">
        <v>74</v>
      </c>
      <c r="G54" s="2637" t="s">
        <v>399</v>
      </c>
      <c r="H54" s="2739"/>
      <c r="I54" s="2703"/>
      <c r="J54" s="1514" t="s">
        <v>261</v>
      </c>
      <c r="K54" s="1403">
        <v>33.4</v>
      </c>
      <c r="L54" s="2691" t="s">
        <v>175</v>
      </c>
      <c r="M54" s="1394">
        <v>1</v>
      </c>
    </row>
    <row r="55" spans="1:16" ht="20.25" customHeight="1" x14ac:dyDescent="0.2">
      <c r="A55" s="1414"/>
      <c r="B55" s="1415"/>
      <c r="C55" s="1416"/>
      <c r="D55" s="2744"/>
      <c r="E55" s="2941"/>
      <c r="F55" s="2744"/>
      <c r="G55" s="2637"/>
      <c r="H55" s="2739"/>
      <c r="I55" s="2703"/>
      <c r="J55" s="1676"/>
      <c r="K55" s="1422"/>
      <c r="L55" s="2691"/>
      <c r="M55" s="1394"/>
    </row>
    <row r="56" spans="1:16" ht="18" customHeight="1" x14ac:dyDescent="0.2">
      <c r="A56" s="2740"/>
      <c r="B56" s="2698"/>
      <c r="C56" s="2732"/>
      <c r="D56" s="2696" t="s">
        <v>10</v>
      </c>
      <c r="E56" s="2946" t="s">
        <v>380</v>
      </c>
      <c r="F56" s="2651" t="s">
        <v>74</v>
      </c>
      <c r="G56" s="2636" t="s">
        <v>400</v>
      </c>
      <c r="H56" s="2942"/>
      <c r="I56" s="2634"/>
      <c r="J56" s="1514" t="s">
        <v>261</v>
      </c>
      <c r="K56" s="1425">
        <v>84.4</v>
      </c>
      <c r="L56" s="1410" t="s">
        <v>72</v>
      </c>
      <c r="M56" s="275">
        <v>1</v>
      </c>
    </row>
    <row r="57" spans="1:16" ht="39.75" customHeight="1" x14ac:dyDescent="0.2">
      <c r="A57" s="2740"/>
      <c r="B57" s="2698"/>
      <c r="C57" s="2732"/>
      <c r="D57" s="2697"/>
      <c r="E57" s="2941"/>
      <c r="F57" s="2652"/>
      <c r="G57" s="2945"/>
      <c r="H57" s="2942"/>
      <c r="I57" s="2634"/>
      <c r="J57" s="1677"/>
      <c r="K57" s="1422"/>
      <c r="L57" s="1466" t="s">
        <v>381</v>
      </c>
      <c r="M57" s="69"/>
    </row>
    <row r="58" spans="1:16" ht="15.75" customHeight="1" x14ac:dyDescent="0.2">
      <c r="A58" s="2740"/>
      <c r="B58" s="2698"/>
      <c r="C58" s="2732"/>
      <c r="D58" s="2696" t="s">
        <v>44</v>
      </c>
      <c r="E58" s="2677" t="s">
        <v>186</v>
      </c>
      <c r="F58" s="2651" t="s">
        <v>74</v>
      </c>
      <c r="G58" s="2636" t="s">
        <v>401</v>
      </c>
      <c r="H58" s="2942"/>
      <c r="I58" s="2618"/>
      <c r="J58" s="1514" t="s">
        <v>261</v>
      </c>
      <c r="K58" s="1403">
        <v>10.4</v>
      </c>
      <c r="L58" s="2611" t="s">
        <v>187</v>
      </c>
      <c r="M58" s="72">
        <v>1</v>
      </c>
      <c r="N58" s="695"/>
    </row>
    <row r="59" spans="1:16" ht="12.75" customHeight="1" x14ac:dyDescent="0.2">
      <c r="A59" s="2740"/>
      <c r="B59" s="2698"/>
      <c r="C59" s="2732"/>
      <c r="D59" s="2697"/>
      <c r="E59" s="2680"/>
      <c r="F59" s="2652"/>
      <c r="G59" s="2637"/>
      <c r="H59" s="2942"/>
      <c r="I59" s="2618"/>
      <c r="J59" s="1510"/>
      <c r="K59" s="1425"/>
      <c r="L59" s="2776"/>
      <c r="M59" s="69"/>
    </row>
    <row r="60" spans="1:16" ht="15.75" customHeight="1" x14ac:dyDescent="0.2">
      <c r="A60" s="2740"/>
      <c r="B60" s="2698"/>
      <c r="C60" s="2732"/>
      <c r="D60" s="2699"/>
      <c r="E60" s="2681"/>
      <c r="F60" s="2653"/>
      <c r="G60" s="2638"/>
      <c r="H60" s="2942"/>
      <c r="I60" s="2618"/>
      <c r="J60" s="1678"/>
      <c r="K60" s="1422"/>
      <c r="L60" s="2612"/>
      <c r="M60" s="71">
        <v>35</v>
      </c>
    </row>
    <row r="61" spans="1:16" ht="21" customHeight="1" x14ac:dyDescent="0.2">
      <c r="A61" s="2740"/>
      <c r="B61" s="2698"/>
      <c r="C61" s="2732"/>
      <c r="D61" s="2696" t="s">
        <v>49</v>
      </c>
      <c r="E61" s="2677" t="s">
        <v>375</v>
      </c>
      <c r="F61" s="2651" t="s">
        <v>74</v>
      </c>
      <c r="G61" s="2943" t="s">
        <v>430</v>
      </c>
      <c r="H61" s="2942"/>
      <c r="I61" s="2634"/>
      <c r="J61" s="1514" t="s">
        <v>261</v>
      </c>
      <c r="K61" s="1403">
        <v>0</v>
      </c>
      <c r="L61" s="2611" t="s">
        <v>305</v>
      </c>
      <c r="M61" s="72">
        <v>20</v>
      </c>
      <c r="N61" s="1567"/>
      <c r="O61" s="1388"/>
      <c r="P61" s="1388"/>
    </row>
    <row r="62" spans="1:16" ht="21" customHeight="1" x14ac:dyDescent="0.2">
      <c r="A62" s="2740"/>
      <c r="B62" s="2698"/>
      <c r="C62" s="2732"/>
      <c r="D62" s="2699"/>
      <c r="E62" s="2681"/>
      <c r="F62" s="2653"/>
      <c r="G62" s="2944"/>
      <c r="H62" s="2835"/>
      <c r="I62" s="2635"/>
      <c r="J62" s="1677"/>
      <c r="K62" s="1408"/>
      <c r="L62" s="2612"/>
      <c r="M62" s="71"/>
      <c r="N62" s="1568"/>
      <c r="O62" s="1388"/>
      <c r="P62" s="1388"/>
    </row>
    <row r="63" spans="1:16" ht="17.25" customHeight="1" thickBot="1" x14ac:dyDescent="0.25">
      <c r="A63" s="1433"/>
      <c r="B63" s="1434"/>
      <c r="C63" s="1467"/>
      <c r="D63" s="1460"/>
      <c r="E63" s="2647"/>
      <c r="F63" s="2647"/>
      <c r="G63" s="2647"/>
      <c r="H63" s="2647"/>
      <c r="I63" s="2700" t="s">
        <v>103</v>
      </c>
      <c r="J63" s="2777"/>
      <c r="K63" s="1679">
        <f>SUM(K54:K61)</f>
        <v>128.19999999999999</v>
      </c>
      <c r="L63" s="1452"/>
      <c r="M63" s="149"/>
      <c r="N63" s="1569"/>
      <c r="O63" s="1388"/>
      <c r="P63" s="1388"/>
    </row>
    <row r="64" spans="1:16" ht="34.5" customHeight="1" x14ac:dyDescent="0.2">
      <c r="A64" s="1438" t="s">
        <v>8</v>
      </c>
      <c r="B64" s="1439" t="s">
        <v>8</v>
      </c>
      <c r="C64" s="1440" t="s">
        <v>50</v>
      </c>
      <c r="D64" s="1468"/>
      <c r="E64" s="1469" t="s">
        <v>230</v>
      </c>
      <c r="F64" s="1613" t="s">
        <v>166</v>
      </c>
      <c r="G64" s="1577"/>
      <c r="H64" s="1639" t="s">
        <v>68</v>
      </c>
      <c r="I64" s="1641"/>
      <c r="J64" s="1455"/>
      <c r="K64" s="1443"/>
      <c r="L64" s="1470"/>
      <c r="M64" s="46"/>
    </row>
    <row r="65" spans="1:13" ht="13.5" customHeight="1" x14ac:dyDescent="0.2">
      <c r="A65" s="1414"/>
      <c r="B65" s="1415"/>
      <c r="C65" s="1416"/>
      <c r="D65" s="1446" t="s">
        <v>8</v>
      </c>
      <c r="E65" s="2677" t="s">
        <v>231</v>
      </c>
      <c r="F65" s="1614" t="s">
        <v>74</v>
      </c>
      <c r="G65" s="2623" t="s">
        <v>402</v>
      </c>
      <c r="H65" s="1518"/>
      <c r="I65" s="2617" t="s">
        <v>404</v>
      </c>
      <c r="J65" s="1425" t="s">
        <v>261</v>
      </c>
      <c r="K65" s="1403">
        <v>16.7</v>
      </c>
      <c r="L65" s="2692" t="s">
        <v>181</v>
      </c>
      <c r="M65" s="1588"/>
    </row>
    <row r="66" spans="1:13" ht="15" customHeight="1" x14ac:dyDescent="0.2">
      <c r="A66" s="1414"/>
      <c r="B66" s="1415"/>
      <c r="C66" s="1416"/>
      <c r="D66" s="1429"/>
      <c r="E66" s="2680"/>
      <c r="F66" s="2645"/>
      <c r="G66" s="2785"/>
      <c r="H66" s="1518"/>
      <c r="I66" s="2689"/>
      <c r="J66" s="1425" t="s">
        <v>70</v>
      </c>
      <c r="K66" s="1425"/>
      <c r="L66" s="2691"/>
      <c r="M66" s="57"/>
    </row>
    <row r="67" spans="1:13" ht="14.25" customHeight="1" x14ac:dyDescent="0.2">
      <c r="A67" s="1414"/>
      <c r="B67" s="1415"/>
      <c r="C67" s="1416"/>
      <c r="D67" s="1430"/>
      <c r="E67" s="2778"/>
      <c r="F67" s="2646"/>
      <c r="G67" s="2786"/>
      <c r="H67" s="1518"/>
      <c r="I67" s="2782"/>
      <c r="J67" s="1449" t="s">
        <v>73</v>
      </c>
      <c r="K67" s="1422"/>
      <c r="L67" s="2693"/>
      <c r="M67" s="36"/>
    </row>
    <row r="68" spans="1:13" ht="18" customHeight="1" x14ac:dyDescent="0.2">
      <c r="A68" s="1414"/>
      <c r="B68" s="1415"/>
      <c r="C68" s="1416"/>
      <c r="D68" s="1424" t="s">
        <v>10</v>
      </c>
      <c r="E68" s="2861" t="s">
        <v>232</v>
      </c>
      <c r="F68" s="1615"/>
      <c r="G68" s="2649" t="s">
        <v>403</v>
      </c>
      <c r="H68" s="1518"/>
      <c r="I68" s="2687" t="s">
        <v>177</v>
      </c>
      <c r="J68" s="1403" t="s">
        <v>261</v>
      </c>
      <c r="K68" s="1425">
        <f>67+2</f>
        <v>69</v>
      </c>
      <c r="L68" s="1410" t="s">
        <v>200</v>
      </c>
      <c r="M68" s="478">
        <v>1</v>
      </c>
    </row>
    <row r="69" spans="1:13" ht="36" customHeight="1" x14ac:dyDescent="0.2">
      <c r="A69" s="1414"/>
      <c r="B69" s="1415"/>
      <c r="C69" s="1472"/>
      <c r="D69" s="1473"/>
      <c r="E69" s="2862"/>
      <c r="F69" s="1615"/>
      <c r="G69" s="2650"/>
      <c r="H69" s="1518"/>
      <c r="I69" s="2688"/>
      <c r="J69" s="1474"/>
      <c r="K69" s="1404"/>
      <c r="L69" s="1475" t="s">
        <v>294</v>
      </c>
      <c r="M69" s="177"/>
    </row>
    <row r="70" spans="1:13" ht="14.25" customHeight="1" x14ac:dyDescent="0.2">
      <c r="A70" s="1414"/>
      <c r="B70" s="1415"/>
      <c r="C70" s="1472"/>
      <c r="D70" s="1473"/>
      <c r="E70" s="2679" t="s">
        <v>376</v>
      </c>
      <c r="F70" s="1615"/>
      <c r="G70" s="2650"/>
      <c r="H70" s="1518"/>
      <c r="I70" s="2689"/>
      <c r="J70" s="1477" t="s">
        <v>41</v>
      </c>
      <c r="K70" s="1477">
        <v>150</v>
      </c>
      <c r="L70" s="1478" t="s">
        <v>377</v>
      </c>
      <c r="M70" s="1589">
        <v>100</v>
      </c>
    </row>
    <row r="71" spans="1:13" ht="15.75" customHeight="1" x14ac:dyDescent="0.2">
      <c r="A71" s="1414"/>
      <c r="B71" s="1415"/>
      <c r="C71" s="1472"/>
      <c r="D71" s="1532"/>
      <c r="E71" s="2678"/>
      <c r="F71" s="1680"/>
      <c r="G71" s="2631"/>
      <c r="H71" s="1534"/>
      <c r="I71" s="1642"/>
      <c r="J71" s="1422"/>
      <c r="K71" s="1408"/>
      <c r="L71" s="1457"/>
      <c r="M71" s="152"/>
    </row>
    <row r="72" spans="1:13" ht="15" customHeight="1" thickBot="1" x14ac:dyDescent="0.25">
      <c r="A72" s="1433"/>
      <c r="B72" s="1434"/>
      <c r="C72" s="1435"/>
      <c r="D72" s="1481"/>
      <c r="E72" s="2647"/>
      <c r="F72" s="2647"/>
      <c r="G72" s="2647"/>
      <c r="H72" s="2647"/>
      <c r="I72" s="2700" t="s">
        <v>103</v>
      </c>
      <c r="J72" s="2701"/>
      <c r="K72" s="1679">
        <f>SUM(K65:K71)</f>
        <v>235.7</v>
      </c>
      <c r="L72" s="1452"/>
      <c r="M72" s="145"/>
    </row>
    <row r="73" spans="1:13" ht="30" customHeight="1" x14ac:dyDescent="0.2">
      <c r="A73" s="2932" t="s">
        <v>8</v>
      </c>
      <c r="B73" s="2935" t="s">
        <v>8</v>
      </c>
      <c r="C73" s="2938" t="s">
        <v>52</v>
      </c>
      <c r="D73" s="1430"/>
      <c r="E73" s="1482" t="s">
        <v>116</v>
      </c>
      <c r="F73" s="1613" t="s">
        <v>180</v>
      </c>
      <c r="G73" s="1576"/>
      <c r="H73" s="1638" t="s">
        <v>68</v>
      </c>
      <c r="I73" s="1625"/>
      <c r="J73" s="1484"/>
      <c r="K73" s="1485"/>
      <c r="L73" s="1428"/>
      <c r="M73" s="36"/>
    </row>
    <row r="74" spans="1:13" ht="21" customHeight="1" x14ac:dyDescent="0.2">
      <c r="A74" s="2933"/>
      <c r="B74" s="2936"/>
      <c r="C74" s="2939"/>
      <c r="D74" s="2761" t="s">
        <v>8</v>
      </c>
      <c r="E74" s="2677" t="s">
        <v>328</v>
      </c>
      <c r="F74" s="2761" t="s">
        <v>74</v>
      </c>
      <c r="G74" s="2763" t="s">
        <v>406</v>
      </c>
      <c r="H74" s="2644"/>
      <c r="I74" s="2787" t="s">
        <v>115</v>
      </c>
      <c r="J74" s="1486" t="s">
        <v>41</v>
      </c>
      <c r="K74" s="1685">
        <v>270</v>
      </c>
      <c r="L74" s="2694" t="s">
        <v>213</v>
      </c>
      <c r="M74" s="1590">
        <v>100</v>
      </c>
    </row>
    <row r="75" spans="1:13" ht="21.75" customHeight="1" x14ac:dyDescent="0.2">
      <c r="A75" s="2933"/>
      <c r="B75" s="2936"/>
      <c r="C75" s="2939"/>
      <c r="D75" s="2761"/>
      <c r="E75" s="2680"/>
      <c r="F75" s="2714"/>
      <c r="G75" s="2764"/>
      <c r="H75" s="2644"/>
      <c r="I75" s="2634"/>
      <c r="J75" s="1432" t="s">
        <v>75</v>
      </c>
      <c r="K75" s="1686">
        <v>0</v>
      </c>
      <c r="L75" s="2695"/>
      <c r="M75" s="1591"/>
    </row>
    <row r="76" spans="1:13" ht="18" customHeight="1" x14ac:dyDescent="0.2">
      <c r="A76" s="2933"/>
      <c r="B76" s="2936"/>
      <c r="C76" s="2939"/>
      <c r="D76" s="2761"/>
      <c r="E76" s="2681"/>
      <c r="F76" s="1617"/>
      <c r="G76" s="2765"/>
      <c r="H76" s="1518"/>
      <c r="I76" s="2635"/>
      <c r="J76" s="1413" t="s">
        <v>70</v>
      </c>
      <c r="K76" s="1686"/>
      <c r="L76" s="1487"/>
      <c r="M76" s="1591"/>
    </row>
    <row r="77" spans="1:13" ht="21" customHeight="1" x14ac:dyDescent="0.2">
      <c r="A77" s="2933"/>
      <c r="B77" s="2936"/>
      <c r="C77" s="2939"/>
      <c r="D77" s="2714" t="s">
        <v>10</v>
      </c>
      <c r="E77" s="2677" t="s">
        <v>322</v>
      </c>
      <c r="F77" s="1611"/>
      <c r="G77" s="2683" t="s">
        <v>431</v>
      </c>
      <c r="H77" s="2644"/>
      <c r="I77" s="2617" t="s">
        <v>177</v>
      </c>
      <c r="J77" s="2783" t="s">
        <v>75</v>
      </c>
      <c r="K77" s="1685">
        <f>758.8-465.5</f>
        <v>293.3</v>
      </c>
      <c r="L77" s="1488" t="s">
        <v>324</v>
      </c>
      <c r="M77" s="195">
        <v>2</v>
      </c>
    </row>
    <row r="78" spans="1:13" ht="22.5" customHeight="1" x14ac:dyDescent="0.2">
      <c r="A78" s="2933"/>
      <c r="B78" s="2936"/>
      <c r="C78" s="2939"/>
      <c r="D78" s="2715"/>
      <c r="E78" s="2681"/>
      <c r="F78" s="1617"/>
      <c r="G78" s="2685"/>
      <c r="H78" s="2644"/>
      <c r="I78" s="2618"/>
      <c r="J78" s="2784"/>
      <c r="K78" s="1687"/>
      <c r="L78" s="1445" t="s">
        <v>323</v>
      </c>
      <c r="M78" s="152">
        <v>2</v>
      </c>
    </row>
    <row r="79" spans="1:13" ht="16.5" customHeight="1" x14ac:dyDescent="0.2">
      <c r="A79" s="2933"/>
      <c r="B79" s="2936"/>
      <c r="C79" s="2939"/>
      <c r="D79" s="1489" t="s">
        <v>44</v>
      </c>
      <c r="E79" s="2677" t="s">
        <v>334</v>
      </c>
      <c r="F79" s="1618"/>
      <c r="G79" s="1726"/>
      <c r="H79" s="1518"/>
      <c r="I79" s="2674"/>
      <c r="J79" s="1432" t="s">
        <v>75</v>
      </c>
      <c r="K79" s="1686">
        <v>60</v>
      </c>
      <c r="L79" s="1447" t="s">
        <v>72</v>
      </c>
      <c r="M79" s="195"/>
    </row>
    <row r="80" spans="1:13" ht="16.5" customHeight="1" x14ac:dyDescent="0.2">
      <c r="A80" s="2933"/>
      <c r="B80" s="2936"/>
      <c r="C80" s="2939"/>
      <c r="D80" s="1489"/>
      <c r="E80" s="2678"/>
      <c r="F80" s="1681"/>
      <c r="G80" s="1609"/>
      <c r="H80" s="1518"/>
      <c r="I80" s="1643"/>
      <c r="J80" s="1413"/>
      <c r="K80" s="1687"/>
      <c r="L80" s="1535" t="s">
        <v>333</v>
      </c>
      <c r="M80" s="152"/>
    </row>
    <row r="81" spans="1:13" ht="21" customHeight="1" x14ac:dyDescent="0.2">
      <c r="A81" s="2933"/>
      <c r="B81" s="2936"/>
      <c r="C81" s="2939"/>
      <c r="D81" s="2682" t="s">
        <v>49</v>
      </c>
      <c r="E81" s="2666" t="s">
        <v>233</v>
      </c>
      <c r="F81" s="1619" t="s">
        <v>74</v>
      </c>
      <c r="G81" s="2683" t="s">
        <v>405</v>
      </c>
      <c r="H81" s="2675"/>
      <c r="I81" s="2665" t="s">
        <v>115</v>
      </c>
      <c r="J81" s="1432" t="s">
        <v>71</v>
      </c>
      <c r="K81" s="872">
        <v>29</v>
      </c>
      <c r="L81" s="2769" t="s">
        <v>348</v>
      </c>
      <c r="M81" s="2670" t="s">
        <v>163</v>
      </c>
    </row>
    <row r="82" spans="1:13" ht="21" customHeight="1" x14ac:dyDescent="0.2">
      <c r="A82" s="2934"/>
      <c r="B82" s="2937"/>
      <c r="C82" s="2940"/>
      <c r="D82" s="2682"/>
      <c r="E82" s="2666"/>
      <c r="F82" s="2066"/>
      <c r="G82" s="2684"/>
      <c r="H82" s="2644"/>
      <c r="I82" s="2665"/>
      <c r="J82" s="1432" t="s">
        <v>75</v>
      </c>
      <c r="K82" s="872">
        <v>0</v>
      </c>
      <c r="L82" s="2769"/>
      <c r="M82" s="2671"/>
    </row>
    <row r="83" spans="1:13" ht="25.5" customHeight="1" x14ac:dyDescent="0.2">
      <c r="A83" s="2934"/>
      <c r="B83" s="2937"/>
      <c r="C83" s="2940"/>
      <c r="D83" s="2682"/>
      <c r="E83" s="2666"/>
      <c r="F83" s="1620"/>
      <c r="G83" s="2685"/>
      <c r="H83" s="2676"/>
      <c r="I83" s="2665"/>
      <c r="J83" s="1413" t="s">
        <v>41</v>
      </c>
      <c r="K83" s="876">
        <f>113+82.6</f>
        <v>195.6</v>
      </c>
      <c r="L83" s="2781"/>
      <c r="M83" s="2672"/>
    </row>
    <row r="84" spans="1:13" ht="15" customHeight="1" thickBot="1" x14ac:dyDescent="0.25">
      <c r="A84" s="1433"/>
      <c r="B84" s="1434"/>
      <c r="C84" s="1435"/>
      <c r="D84" s="1481"/>
      <c r="E84" s="2647"/>
      <c r="F84" s="2647"/>
      <c r="G84" s="2647"/>
      <c r="H84" s="2647"/>
      <c r="I84" s="2700" t="s">
        <v>103</v>
      </c>
      <c r="J84" s="2701"/>
      <c r="K84" s="1688">
        <f>SUM(K74:K83)</f>
        <v>847.9</v>
      </c>
      <c r="L84" s="1452"/>
      <c r="M84" s="145"/>
    </row>
    <row r="85" spans="1:13" ht="27" customHeight="1" x14ac:dyDescent="0.2">
      <c r="A85" s="2214" t="s">
        <v>8</v>
      </c>
      <c r="B85" s="2215" t="s">
        <v>8</v>
      </c>
      <c r="C85" s="2195" t="s">
        <v>53</v>
      </c>
      <c r="D85" s="2196"/>
      <c r="E85" s="1622" t="s">
        <v>327</v>
      </c>
      <c r="F85" s="1683"/>
      <c r="G85" s="1684"/>
      <c r="H85" s="2202" t="s">
        <v>68</v>
      </c>
      <c r="I85" s="2673" t="s">
        <v>114</v>
      </c>
      <c r="J85" s="2197"/>
      <c r="K85" s="2198"/>
      <c r="L85" s="1444"/>
      <c r="M85" s="224"/>
    </row>
    <row r="86" spans="1:13" ht="36" customHeight="1" x14ac:dyDescent="0.2">
      <c r="A86" s="2206"/>
      <c r="B86" s="2207"/>
      <c r="C86" s="1426"/>
      <c r="D86" s="2216" t="s">
        <v>8</v>
      </c>
      <c r="E86" s="2201" t="s">
        <v>159</v>
      </c>
      <c r="F86" s="2221"/>
      <c r="G86" s="1689" t="s">
        <v>432</v>
      </c>
      <c r="H86" s="2203"/>
      <c r="I86" s="2689"/>
      <c r="J86" s="1411" t="s">
        <v>261</v>
      </c>
      <c r="K86" s="1690">
        <v>4.4000000000000004</v>
      </c>
      <c r="L86" s="2611" t="s">
        <v>349</v>
      </c>
      <c r="M86" s="100">
        <v>100</v>
      </c>
    </row>
    <row r="87" spans="1:13" s="41" customFormat="1" ht="51.75" customHeight="1" x14ac:dyDescent="0.2">
      <c r="A87" s="2224"/>
      <c r="B87" s="2225"/>
      <c r="C87" s="2179"/>
      <c r="D87" s="2216" t="s">
        <v>10</v>
      </c>
      <c r="E87" s="2212" t="s">
        <v>129</v>
      </c>
      <c r="F87" s="1621"/>
      <c r="G87" s="1682" t="s">
        <v>407</v>
      </c>
      <c r="H87" s="2211"/>
      <c r="I87" s="1644"/>
      <c r="J87" s="1494" t="s">
        <v>41</v>
      </c>
      <c r="K87" s="1691">
        <v>6</v>
      </c>
      <c r="L87" s="2612"/>
      <c r="M87" s="2199"/>
    </row>
    <row r="88" spans="1:13" ht="15" customHeight="1" thickBot="1" x14ac:dyDescent="0.25">
      <c r="A88" s="2228"/>
      <c r="B88" s="2229"/>
      <c r="C88" s="2230"/>
      <c r="D88" s="1495"/>
      <c r="E88" s="1496"/>
      <c r="F88" s="1497"/>
      <c r="G88" s="1497"/>
      <c r="H88" s="1495"/>
      <c r="I88" s="2663" t="s">
        <v>103</v>
      </c>
      <c r="J88" s="2664"/>
      <c r="K88" s="1495">
        <f>SUM(K86:K87)</f>
        <v>10.4</v>
      </c>
      <c r="L88" s="2231"/>
      <c r="M88" s="142"/>
    </row>
    <row r="89" spans="1:13" ht="14.25" customHeight="1" thickBot="1" x14ac:dyDescent="0.25">
      <c r="A89" s="1499" t="s">
        <v>8</v>
      </c>
      <c r="B89" s="1500" t="s">
        <v>8</v>
      </c>
      <c r="C89" s="2755" t="s">
        <v>11</v>
      </c>
      <c r="D89" s="2755"/>
      <c r="E89" s="2755"/>
      <c r="F89" s="2755"/>
      <c r="G89" s="2755"/>
      <c r="H89" s="2755"/>
      <c r="I89" s="2755"/>
      <c r="J89" s="2756"/>
      <c r="K89" s="1692">
        <f>K84+K52+K44+K32+K72+K63+K88</f>
        <v>3820.6</v>
      </c>
      <c r="L89" s="1501"/>
      <c r="M89" s="1502"/>
    </row>
    <row r="90" spans="1:13" ht="14.25" customHeight="1" thickBot="1" x14ac:dyDescent="0.25">
      <c r="A90" s="1499" t="s">
        <v>8</v>
      </c>
      <c r="B90" s="1500" t="s">
        <v>10</v>
      </c>
      <c r="C90" s="2667" t="s">
        <v>48</v>
      </c>
      <c r="D90" s="2667"/>
      <c r="E90" s="2667"/>
      <c r="F90" s="2667"/>
      <c r="G90" s="2667"/>
      <c r="H90" s="2667"/>
      <c r="I90" s="2667"/>
      <c r="J90" s="2667"/>
      <c r="K90" s="2668"/>
      <c r="L90" s="2667"/>
      <c r="M90" s="2669"/>
    </row>
    <row r="91" spans="1:13" ht="31.5" customHeight="1" x14ac:dyDescent="0.2">
      <c r="A91" s="2046" t="s">
        <v>8</v>
      </c>
      <c r="B91" s="2047" t="s">
        <v>10</v>
      </c>
      <c r="C91" s="2052" t="s">
        <v>8</v>
      </c>
      <c r="D91" s="1503"/>
      <c r="E91" s="1622" t="s">
        <v>92</v>
      </c>
      <c r="F91" s="2028" t="s">
        <v>361</v>
      </c>
      <c r="G91" s="1623"/>
      <c r="H91" s="1639" t="s">
        <v>55</v>
      </c>
      <c r="I91" s="2673" t="s">
        <v>117</v>
      </c>
      <c r="J91" s="1504"/>
      <c r="K91" s="1506"/>
      <c r="L91" s="1505"/>
      <c r="M91" s="1507"/>
    </row>
    <row r="92" spans="1:13" ht="14.25" customHeight="1" x14ac:dyDescent="0.2">
      <c r="A92" s="2043"/>
      <c r="B92" s="2044"/>
      <c r="C92" s="2038"/>
      <c r="D92" s="2037" t="s">
        <v>8</v>
      </c>
      <c r="E92" s="2041" t="s">
        <v>81</v>
      </c>
      <c r="F92" s="1753"/>
      <c r="G92" s="2774" t="s">
        <v>433</v>
      </c>
      <c r="H92" s="2039"/>
      <c r="I92" s="2674"/>
      <c r="J92" s="1508"/>
      <c r="K92" s="1509"/>
      <c r="L92" s="1727"/>
      <c r="M92" s="1728"/>
    </row>
    <row r="93" spans="1:13" ht="27.75" customHeight="1" x14ac:dyDescent="0.2">
      <c r="A93" s="2043"/>
      <c r="B93" s="2044"/>
      <c r="C93" s="2038"/>
      <c r="D93" s="2045"/>
      <c r="E93" s="2069" t="s">
        <v>463</v>
      </c>
      <c r="F93" s="1624"/>
      <c r="G93" s="2775"/>
      <c r="H93" s="2039"/>
      <c r="I93" s="2674"/>
      <c r="J93" s="2067" t="s">
        <v>41</v>
      </c>
      <c r="K93" s="1448">
        <f>4852.3</f>
        <v>4852.3</v>
      </c>
      <c r="L93" s="2070" t="s">
        <v>64</v>
      </c>
      <c r="M93" s="1026">
        <v>5</v>
      </c>
    </row>
    <row r="94" spans="1:13" ht="54.75" customHeight="1" x14ac:dyDescent="0.2">
      <c r="A94" s="2043"/>
      <c r="B94" s="2044"/>
      <c r="C94" s="2038"/>
      <c r="D94" s="2045"/>
      <c r="E94" s="2068" t="s">
        <v>464</v>
      </c>
      <c r="F94" s="1624"/>
      <c r="G94" s="2775"/>
      <c r="H94" s="2039"/>
      <c r="I94" s="2674"/>
      <c r="J94" s="1510" t="s">
        <v>112</v>
      </c>
      <c r="K94" s="1686">
        <v>30.1</v>
      </c>
      <c r="L94" s="2057" t="s">
        <v>462</v>
      </c>
      <c r="M94" s="2035">
        <v>36</v>
      </c>
    </row>
    <row r="95" spans="1:13" ht="26.25" customHeight="1" x14ac:dyDescent="0.2">
      <c r="A95" s="2206"/>
      <c r="B95" s="2207"/>
      <c r="C95" s="2208"/>
      <c r="D95" s="2213"/>
      <c r="E95" s="2084" t="s">
        <v>133</v>
      </c>
      <c r="F95" s="2223"/>
      <c r="G95" s="2232"/>
      <c r="H95" s="2203"/>
      <c r="I95" s="2674"/>
      <c r="J95" s="2085" t="s">
        <v>41</v>
      </c>
      <c r="K95" s="2026">
        <v>13</v>
      </c>
      <c r="L95" s="1450" t="s">
        <v>204</v>
      </c>
      <c r="M95" s="1743">
        <v>3</v>
      </c>
    </row>
    <row r="96" spans="1:13" ht="27.75" customHeight="1" x14ac:dyDescent="0.2">
      <c r="A96" s="2206"/>
      <c r="B96" s="2207"/>
      <c r="C96" s="2208"/>
      <c r="D96" s="2216"/>
      <c r="E96" s="2056" t="s">
        <v>134</v>
      </c>
      <c r="F96" s="2218"/>
      <c r="G96" s="2059"/>
      <c r="H96" s="2203"/>
      <c r="I96" s="1970"/>
      <c r="J96" s="2071" t="s">
        <v>41</v>
      </c>
      <c r="K96" s="2072">
        <v>110</v>
      </c>
      <c r="L96" s="2061" t="s">
        <v>203</v>
      </c>
      <c r="M96" s="197">
        <v>6</v>
      </c>
    </row>
    <row r="97" spans="1:14" ht="18" customHeight="1" x14ac:dyDescent="0.2">
      <c r="A97" s="2740"/>
      <c r="B97" s="2698"/>
      <c r="C97" s="2732"/>
      <c r="D97" s="2768" t="s">
        <v>10</v>
      </c>
      <c r="E97" s="2690" t="s">
        <v>65</v>
      </c>
      <c r="F97" s="2648"/>
      <c r="G97" s="2661" t="s">
        <v>408</v>
      </c>
      <c r="H97" s="2644"/>
      <c r="I97" s="2618"/>
      <c r="J97" s="1510" t="s">
        <v>41</v>
      </c>
      <c r="K97" s="1686">
        <v>54.8</v>
      </c>
      <c r="L97" s="2776" t="s">
        <v>86</v>
      </c>
      <c r="M97" s="2817">
        <v>7</v>
      </c>
    </row>
    <row r="98" spans="1:14" ht="17.25" customHeight="1" x14ac:dyDescent="0.2">
      <c r="A98" s="2740"/>
      <c r="B98" s="2698"/>
      <c r="C98" s="2732"/>
      <c r="D98" s="2768"/>
      <c r="E98" s="2690"/>
      <c r="F98" s="2648"/>
      <c r="G98" s="2662"/>
      <c r="H98" s="2644"/>
      <c r="I98" s="2618"/>
      <c r="J98" s="1513" t="s">
        <v>100</v>
      </c>
      <c r="K98" s="1687"/>
      <c r="L98" s="2776"/>
      <c r="M98" s="2817"/>
    </row>
    <row r="99" spans="1:14" ht="30" customHeight="1" x14ac:dyDescent="0.2">
      <c r="A99" s="2740"/>
      <c r="B99" s="2698"/>
      <c r="C99" s="2732"/>
      <c r="D99" s="2759" t="s">
        <v>44</v>
      </c>
      <c r="E99" s="2827" t="s">
        <v>234</v>
      </c>
      <c r="F99" s="2821"/>
      <c r="G99" s="2826" t="s">
        <v>433</v>
      </c>
      <c r="H99" s="2644"/>
      <c r="I99" s="2618"/>
      <c r="J99" s="1510" t="s">
        <v>41</v>
      </c>
      <c r="K99" s="1686">
        <v>3.4</v>
      </c>
      <c r="L99" s="2823" t="s">
        <v>67</v>
      </c>
      <c r="M99" s="195">
        <v>3</v>
      </c>
    </row>
    <row r="100" spans="1:14" ht="22.5" customHeight="1" x14ac:dyDescent="0.2">
      <c r="A100" s="2740"/>
      <c r="B100" s="2698"/>
      <c r="C100" s="2732"/>
      <c r="D100" s="2760"/>
      <c r="E100" s="2828"/>
      <c r="F100" s="2822"/>
      <c r="G100" s="2662"/>
      <c r="H100" s="2644"/>
      <c r="I100" s="2618"/>
      <c r="J100" s="1510" t="s">
        <v>100</v>
      </c>
      <c r="K100" s="1686"/>
      <c r="L100" s="2824"/>
      <c r="M100" s="152"/>
      <c r="N100" s="64"/>
    </row>
    <row r="101" spans="1:14" ht="14.25" customHeight="1" thickBot="1" x14ac:dyDescent="0.25">
      <c r="A101" s="1433"/>
      <c r="B101" s="1434"/>
      <c r="C101" s="1435"/>
      <c r="D101" s="1515"/>
      <c r="E101" s="2825"/>
      <c r="F101" s="2825"/>
      <c r="G101" s="2825"/>
      <c r="H101" s="2825"/>
      <c r="I101" s="2663" t="s">
        <v>103</v>
      </c>
      <c r="J101" s="2664"/>
      <c r="K101" s="1694">
        <f>SUM(K93:K100)</f>
        <v>5063.6000000000004</v>
      </c>
      <c r="L101" s="1452"/>
      <c r="M101" s="149"/>
      <c r="N101" s="1093"/>
    </row>
    <row r="102" spans="1:14" ht="16.5" customHeight="1" x14ac:dyDescent="0.2">
      <c r="A102" s="1438" t="s">
        <v>8</v>
      </c>
      <c r="B102" s="1439" t="s">
        <v>10</v>
      </c>
      <c r="C102" s="1516" t="s">
        <v>10</v>
      </c>
      <c r="D102" s="2867"/>
      <c r="E102" s="2796" t="s">
        <v>434</v>
      </c>
      <c r="F102" s="2799" t="s">
        <v>74</v>
      </c>
      <c r="G102" s="2801" t="s">
        <v>409</v>
      </c>
      <c r="H102" s="2807" t="s">
        <v>68</v>
      </c>
      <c r="I102" s="2673" t="s">
        <v>345</v>
      </c>
      <c r="J102" s="1419" t="s">
        <v>261</v>
      </c>
      <c r="K102" s="1665">
        <v>309.2</v>
      </c>
      <c r="L102" s="2838" t="s">
        <v>383</v>
      </c>
      <c r="M102" s="1399">
        <v>10</v>
      </c>
    </row>
    <row r="103" spans="1:14" ht="16.5" customHeight="1" x14ac:dyDescent="0.2">
      <c r="A103" s="1517"/>
      <c r="B103" s="1415"/>
      <c r="C103" s="1518"/>
      <c r="D103" s="2639"/>
      <c r="E103" s="2797"/>
      <c r="F103" s="2800"/>
      <c r="G103" s="2802"/>
      <c r="H103" s="2644"/>
      <c r="I103" s="2618"/>
      <c r="J103" s="1419" t="s">
        <v>41</v>
      </c>
      <c r="K103" s="1425">
        <f>395.8</f>
        <v>395.8</v>
      </c>
      <c r="L103" s="2839"/>
      <c r="M103" s="1398"/>
    </row>
    <row r="104" spans="1:14" ht="18.75" customHeight="1" x14ac:dyDescent="0.2">
      <c r="A104" s="1517"/>
      <c r="B104" s="1415"/>
      <c r="C104" s="1518"/>
      <c r="D104" s="2639"/>
      <c r="E104" s="2797"/>
      <c r="F104" s="2800"/>
      <c r="G104" s="2802"/>
      <c r="H104" s="2644"/>
      <c r="I104" s="2618"/>
      <c r="J104" s="1465" t="s">
        <v>112</v>
      </c>
      <c r="K104" s="1695">
        <v>116.2</v>
      </c>
      <c r="L104" s="2839"/>
      <c r="M104" s="873"/>
    </row>
    <row r="105" spans="1:14" ht="18" customHeight="1" thickBot="1" x14ac:dyDescent="0.25">
      <c r="A105" s="1517"/>
      <c r="B105" s="1415"/>
      <c r="C105" s="1519"/>
      <c r="D105" s="1520"/>
      <c r="E105" s="2798"/>
      <c r="F105" s="1626"/>
      <c r="G105" s="2803"/>
      <c r="H105" s="1645"/>
      <c r="I105" s="1646"/>
      <c r="J105" s="1521" t="s">
        <v>9</v>
      </c>
      <c r="K105" s="1696">
        <f>SUM(K102:K104)</f>
        <v>821.2</v>
      </c>
      <c r="L105" s="2840"/>
      <c r="M105" s="1522"/>
    </row>
    <row r="106" spans="1:14" ht="14.25" customHeight="1" thickBot="1" x14ac:dyDescent="0.25">
      <c r="A106" s="1523" t="s">
        <v>8</v>
      </c>
      <c r="B106" s="1500" t="s">
        <v>10</v>
      </c>
      <c r="C106" s="2755" t="s">
        <v>11</v>
      </c>
      <c r="D106" s="2755"/>
      <c r="E106" s="2755"/>
      <c r="F106" s="2755"/>
      <c r="G106" s="2755"/>
      <c r="H106" s="2755"/>
      <c r="I106" s="2755"/>
      <c r="J106" s="2756"/>
      <c r="K106" s="1697">
        <f t="shared" ref="K106" si="0">K101+K105</f>
        <v>5884.8</v>
      </c>
      <c r="L106" s="2819"/>
      <c r="M106" s="2820"/>
    </row>
    <row r="107" spans="1:14" ht="18" customHeight="1" thickBot="1" x14ac:dyDescent="0.25">
      <c r="A107" s="1499" t="s">
        <v>8</v>
      </c>
      <c r="B107" s="1500" t="s">
        <v>44</v>
      </c>
      <c r="C107" s="2752" t="s">
        <v>337</v>
      </c>
      <c r="D107" s="2753"/>
      <c r="E107" s="2753"/>
      <c r="F107" s="2753"/>
      <c r="G107" s="2753"/>
      <c r="H107" s="2753"/>
      <c r="I107" s="2753"/>
      <c r="J107" s="2753"/>
      <c r="K107" s="2753"/>
      <c r="L107" s="2753"/>
      <c r="M107" s="2754"/>
    </row>
    <row r="108" spans="1:14" ht="27" customHeight="1" x14ac:dyDescent="0.2">
      <c r="A108" s="2829" t="s">
        <v>8</v>
      </c>
      <c r="B108" s="2816" t="s">
        <v>44</v>
      </c>
      <c r="C108" s="2815" t="s">
        <v>8</v>
      </c>
      <c r="D108" s="1524"/>
      <c r="E108" s="1627" t="s">
        <v>313</v>
      </c>
      <c r="F108" s="1629" t="s">
        <v>127</v>
      </c>
      <c r="G108" s="1579"/>
      <c r="H108" s="1516"/>
      <c r="I108" s="1647"/>
      <c r="J108" s="1525"/>
      <c r="K108" s="1698"/>
      <c r="L108" s="1526"/>
      <c r="M108" s="1527"/>
    </row>
    <row r="109" spans="1:14" ht="27" customHeight="1" x14ac:dyDescent="0.2">
      <c r="A109" s="2740"/>
      <c r="B109" s="2698"/>
      <c r="C109" s="2732"/>
      <c r="D109" s="1479" t="s">
        <v>8</v>
      </c>
      <c r="E109" s="1603" t="s">
        <v>307</v>
      </c>
      <c r="F109" s="2812" t="s">
        <v>124</v>
      </c>
      <c r="G109" s="2640" t="s">
        <v>410</v>
      </c>
      <c r="H109" s="1607" t="s">
        <v>55</v>
      </c>
      <c r="I109" s="1648" t="s">
        <v>120</v>
      </c>
      <c r="J109" s="1417" t="s">
        <v>261</v>
      </c>
      <c r="K109" s="1699">
        <v>130</v>
      </c>
      <c r="L109" s="1528" t="s">
        <v>350</v>
      </c>
      <c r="M109" s="177" t="s">
        <v>298</v>
      </c>
    </row>
    <row r="110" spans="1:14" ht="26.25" customHeight="1" x14ac:dyDescent="0.2">
      <c r="A110" s="2740"/>
      <c r="B110" s="2698"/>
      <c r="C110" s="2732"/>
      <c r="D110" s="1473"/>
      <c r="E110" s="1490"/>
      <c r="F110" s="2742"/>
      <c r="G110" s="2643"/>
      <c r="H110" s="1518"/>
      <c r="I110" s="1431"/>
      <c r="J110" s="1474" t="s">
        <v>112</v>
      </c>
      <c r="K110" s="1700">
        <v>97</v>
      </c>
      <c r="L110" s="1529" t="s">
        <v>136</v>
      </c>
      <c r="M110" s="314">
        <v>1</v>
      </c>
    </row>
    <row r="111" spans="1:14" ht="28.5" customHeight="1" x14ac:dyDescent="0.2">
      <c r="A111" s="2740"/>
      <c r="B111" s="2698"/>
      <c r="C111" s="2732"/>
      <c r="D111" s="1473"/>
      <c r="E111" s="1490"/>
      <c r="F111" s="1630"/>
      <c r="G111" s="2643"/>
      <c r="H111" s="1518"/>
      <c r="I111" s="1649"/>
      <c r="J111" s="1530" t="s">
        <v>41</v>
      </c>
      <c r="K111" s="1701">
        <v>61</v>
      </c>
      <c r="L111" s="1529" t="s">
        <v>331</v>
      </c>
      <c r="M111" s="1592">
        <v>50</v>
      </c>
    </row>
    <row r="112" spans="1:14" ht="20.25" customHeight="1" x14ac:dyDescent="0.2">
      <c r="A112" s="2740"/>
      <c r="B112" s="2698"/>
      <c r="C112" s="2732"/>
      <c r="D112" s="1532"/>
      <c r="E112" s="1491"/>
      <c r="F112" s="1631"/>
      <c r="G112" s="1580"/>
      <c r="H112" s="1534"/>
      <c r="I112" s="1649"/>
      <c r="J112" s="1422" t="s">
        <v>121</v>
      </c>
      <c r="K112" s="1863">
        <v>14.3</v>
      </c>
      <c r="L112" s="1533" t="s">
        <v>56</v>
      </c>
      <c r="M112" s="1029">
        <v>69</v>
      </c>
    </row>
    <row r="113" spans="1:15" ht="16.5" customHeight="1" x14ac:dyDescent="0.2">
      <c r="A113" s="2740"/>
      <c r="B113" s="2698"/>
      <c r="C113" s="2732"/>
      <c r="D113" s="1473" t="s">
        <v>10</v>
      </c>
      <c r="E113" s="2277" t="s">
        <v>107</v>
      </c>
      <c r="F113" s="1714"/>
      <c r="G113" s="2640" t="s">
        <v>411</v>
      </c>
      <c r="H113" s="1518" t="s">
        <v>55</v>
      </c>
      <c r="I113" s="1649"/>
      <c r="J113" s="1419" t="s">
        <v>261</v>
      </c>
      <c r="K113" s="1685">
        <v>150</v>
      </c>
      <c r="L113" s="2284" t="s">
        <v>143</v>
      </c>
      <c r="M113" s="100" t="s">
        <v>299</v>
      </c>
    </row>
    <row r="114" spans="1:15" ht="16.5" customHeight="1" x14ac:dyDescent="0.2">
      <c r="A114" s="2740"/>
      <c r="B114" s="2698"/>
      <c r="C114" s="2732"/>
      <c r="D114" s="2276"/>
      <c r="E114" s="2001"/>
      <c r="F114" s="1714"/>
      <c r="G114" s="2641"/>
      <c r="H114" s="2282"/>
      <c r="I114" s="2281"/>
      <c r="J114" s="1474" t="s">
        <v>112</v>
      </c>
      <c r="K114" s="1702">
        <v>37.200000000000003</v>
      </c>
      <c r="L114" s="2151"/>
      <c r="M114" s="177"/>
    </row>
    <row r="115" spans="1:15" ht="66.75" customHeight="1" x14ac:dyDescent="0.2">
      <c r="A115" s="2740"/>
      <c r="B115" s="2698"/>
      <c r="C115" s="2732"/>
      <c r="D115" s="1473"/>
      <c r="E115" s="1718" t="s">
        <v>435</v>
      </c>
      <c r="F115" s="1715"/>
      <c r="G115" s="2804"/>
      <c r="H115" s="1534"/>
      <c r="I115" s="1649"/>
      <c r="J115" s="1411" t="s">
        <v>261</v>
      </c>
      <c r="K115" s="1687">
        <v>10</v>
      </c>
      <c r="L115" s="1535" t="s">
        <v>384</v>
      </c>
      <c r="M115" s="134" t="s">
        <v>329</v>
      </c>
    </row>
    <row r="116" spans="1:15" ht="22.5" customHeight="1" x14ac:dyDescent="0.2">
      <c r="A116" s="2740"/>
      <c r="B116" s="2698"/>
      <c r="C116" s="2732"/>
      <c r="D116" s="1536" t="s">
        <v>44</v>
      </c>
      <c r="E116" s="2964" t="s">
        <v>436</v>
      </c>
      <c r="F116" s="1716"/>
      <c r="G116" s="2763" t="s">
        <v>412</v>
      </c>
      <c r="H116" s="1732" t="s">
        <v>55</v>
      </c>
      <c r="I116" s="2772"/>
      <c r="J116" s="1403" t="s">
        <v>41</v>
      </c>
      <c r="K116" s="1685">
        <v>3</v>
      </c>
      <c r="L116" s="2621" t="s">
        <v>351</v>
      </c>
      <c r="M116" s="2757" t="s">
        <v>330</v>
      </c>
    </row>
    <row r="117" spans="1:15" ht="31.5" customHeight="1" x14ac:dyDescent="0.2">
      <c r="A117" s="2740"/>
      <c r="B117" s="2698"/>
      <c r="C117" s="2732"/>
      <c r="D117" s="1537"/>
      <c r="E117" s="2965"/>
      <c r="F117" s="1716"/>
      <c r="G117" s="2805"/>
      <c r="H117" s="1732"/>
      <c r="I117" s="2703"/>
      <c r="J117" s="1448" t="s">
        <v>112</v>
      </c>
      <c r="K117" s="1702">
        <v>5.0999999999999996</v>
      </c>
      <c r="L117" s="2818"/>
      <c r="M117" s="2758"/>
    </row>
    <row r="118" spans="1:15" ht="54.75" customHeight="1" x14ac:dyDescent="0.2">
      <c r="A118" s="2740"/>
      <c r="B118" s="2698"/>
      <c r="C118" s="2732"/>
      <c r="D118" s="1538"/>
      <c r="E118" s="2966"/>
      <c r="F118" s="1717"/>
      <c r="G118" s="2806"/>
      <c r="H118" s="1733"/>
      <c r="I118" s="2005"/>
      <c r="J118" s="1741" t="s">
        <v>112</v>
      </c>
      <c r="K118" s="1741">
        <v>0.5</v>
      </c>
      <c r="L118" s="1742" t="s">
        <v>352</v>
      </c>
      <c r="M118" s="1743" t="s">
        <v>325</v>
      </c>
    </row>
    <row r="119" spans="1:15" ht="41.25" customHeight="1" x14ac:dyDescent="0.2">
      <c r="A119" s="2172"/>
      <c r="B119" s="2168"/>
      <c r="C119" s="2171"/>
      <c r="D119" s="1751" t="s">
        <v>49</v>
      </c>
      <c r="E119" s="2961" t="s">
        <v>438</v>
      </c>
      <c r="F119" s="1752"/>
      <c r="G119" s="2958" t="s">
        <v>437</v>
      </c>
      <c r="H119" s="1753" t="s">
        <v>55</v>
      </c>
      <c r="I119" s="2166"/>
      <c r="J119" s="1403" t="s">
        <v>112</v>
      </c>
      <c r="K119" s="1685">
        <v>8</v>
      </c>
      <c r="L119" s="1754" t="s">
        <v>353</v>
      </c>
      <c r="M119" s="256">
        <v>1</v>
      </c>
    </row>
    <row r="120" spans="1:15" ht="53.25" customHeight="1" x14ac:dyDescent="0.2">
      <c r="A120" s="2172"/>
      <c r="B120" s="2168"/>
      <c r="C120" s="2171"/>
      <c r="D120" s="1539"/>
      <c r="E120" s="2962"/>
      <c r="F120" s="2173"/>
      <c r="G120" s="2959"/>
      <c r="H120" s="1624"/>
      <c r="I120" s="2166"/>
      <c r="J120" s="1420" t="s">
        <v>112</v>
      </c>
      <c r="K120" s="1693">
        <f>50-10-17.2</f>
        <v>22.8</v>
      </c>
      <c r="L120" s="1540" t="s">
        <v>458</v>
      </c>
      <c r="M120" s="1593">
        <v>100</v>
      </c>
    </row>
    <row r="121" spans="1:15" ht="54.75" customHeight="1" x14ac:dyDescent="0.2">
      <c r="A121" s="2172"/>
      <c r="B121" s="2168"/>
      <c r="C121" s="2171"/>
      <c r="D121" s="1539"/>
      <c r="E121" s="2180"/>
      <c r="F121" s="2173"/>
      <c r="G121" s="2959"/>
      <c r="H121" s="1624"/>
      <c r="I121" s="2011" t="s">
        <v>459</v>
      </c>
      <c r="J121" s="1477" t="s">
        <v>112</v>
      </c>
      <c r="K121" s="1868">
        <v>10</v>
      </c>
      <c r="L121" s="2009" t="s">
        <v>460</v>
      </c>
      <c r="M121" s="2010">
        <v>1</v>
      </c>
    </row>
    <row r="122" spans="1:15" ht="41.25" customHeight="1" x14ac:dyDescent="0.2">
      <c r="A122" s="2178"/>
      <c r="B122" s="2177"/>
      <c r="C122" s="2179"/>
      <c r="D122" s="1755"/>
      <c r="E122" s="2176"/>
      <c r="F122" s="2174"/>
      <c r="G122" s="2960"/>
      <c r="H122" s="1606"/>
      <c r="I122" s="1756"/>
      <c r="J122" s="1741" t="s">
        <v>112</v>
      </c>
      <c r="K122" s="1757">
        <f>122-20</f>
        <v>102</v>
      </c>
      <c r="L122" s="1450" t="s">
        <v>354</v>
      </c>
      <c r="M122" s="1758">
        <v>100</v>
      </c>
      <c r="N122" s="1093"/>
    </row>
    <row r="123" spans="1:15" ht="15.75" customHeight="1" x14ac:dyDescent="0.2">
      <c r="A123" s="2161"/>
      <c r="B123" s="2162"/>
      <c r="C123" s="2163"/>
      <c r="D123" s="2039" t="s">
        <v>50</v>
      </c>
      <c r="E123" s="2766" t="s">
        <v>308</v>
      </c>
      <c r="F123" s="2053"/>
      <c r="G123" s="2779" t="s">
        <v>413</v>
      </c>
      <c r="H123" s="1624" t="s">
        <v>55</v>
      </c>
      <c r="I123" s="2618" t="s">
        <v>447</v>
      </c>
      <c r="J123" s="1425" t="s">
        <v>112</v>
      </c>
      <c r="K123" s="1510">
        <v>450</v>
      </c>
      <c r="L123" s="2769" t="s">
        <v>378</v>
      </c>
      <c r="M123" s="2844">
        <v>165</v>
      </c>
    </row>
    <row r="124" spans="1:15" ht="15.75" customHeight="1" x14ac:dyDescent="0.2">
      <c r="A124" s="2157"/>
      <c r="B124" s="2154"/>
      <c r="C124" s="2156"/>
      <c r="D124" s="2039"/>
      <c r="E124" s="2790"/>
      <c r="F124" s="2053"/>
      <c r="G124" s="2780"/>
      <c r="H124" s="1624"/>
      <c r="I124" s="2689"/>
      <c r="J124" s="1425" t="s">
        <v>121</v>
      </c>
      <c r="K124" s="1510"/>
      <c r="L124" s="2769"/>
      <c r="M124" s="2845"/>
    </row>
    <row r="125" spans="1:15" ht="52.5" customHeight="1" x14ac:dyDescent="0.2">
      <c r="A125" s="2157"/>
      <c r="B125" s="2154"/>
      <c r="C125" s="2156"/>
      <c r="D125" s="2039"/>
      <c r="E125" s="2051"/>
      <c r="F125" s="1630"/>
      <c r="G125" s="2780"/>
      <c r="H125" s="1624"/>
      <c r="I125" s="1650" t="s">
        <v>120</v>
      </c>
      <c r="J125" s="1420" t="s">
        <v>112</v>
      </c>
      <c r="K125" s="1703">
        <v>50</v>
      </c>
      <c r="L125" s="1512" t="s">
        <v>355</v>
      </c>
      <c r="M125" s="1594" t="s">
        <v>316</v>
      </c>
      <c r="O125" s="1093"/>
    </row>
    <row r="126" spans="1:15" ht="20.25" customHeight="1" x14ac:dyDescent="0.2">
      <c r="A126" s="2157"/>
      <c r="B126" s="2154"/>
      <c r="C126" s="2156"/>
      <c r="D126" s="2039"/>
      <c r="E126" s="2040"/>
      <c r="F126" s="1630"/>
      <c r="G126" s="2780"/>
      <c r="H126" s="1624"/>
      <c r="I126" s="2036"/>
      <c r="J126" s="1477" t="s">
        <v>112</v>
      </c>
      <c r="K126" s="1477">
        <v>9</v>
      </c>
      <c r="L126" s="2858" t="s">
        <v>297</v>
      </c>
      <c r="M126" s="2241" t="s">
        <v>91</v>
      </c>
    </row>
    <row r="127" spans="1:15" ht="20.25" customHeight="1" x14ac:dyDescent="0.2">
      <c r="A127" s="2244"/>
      <c r="B127" s="2245"/>
      <c r="C127" s="2246"/>
      <c r="D127" s="2242"/>
      <c r="E127" s="2243"/>
      <c r="F127" s="1630"/>
      <c r="G127" s="2780"/>
      <c r="H127" s="1624"/>
      <c r="I127" s="2247"/>
      <c r="J127" s="1542" t="s">
        <v>121</v>
      </c>
      <c r="K127" s="1702">
        <v>0.5</v>
      </c>
      <c r="L127" s="2859"/>
      <c r="M127" s="1026"/>
    </row>
    <row r="128" spans="1:15" ht="44.25" customHeight="1" x14ac:dyDescent="0.2">
      <c r="A128" s="2157"/>
      <c r="B128" s="2154"/>
      <c r="C128" s="2156"/>
      <c r="D128" s="2039"/>
      <c r="E128" s="2040"/>
      <c r="F128" s="1630"/>
      <c r="G128" s="2780"/>
      <c r="H128" s="1624"/>
      <c r="I128" s="1971"/>
      <c r="J128" s="1542" t="s">
        <v>121</v>
      </c>
      <c r="K128" s="1702">
        <v>2.8</v>
      </c>
      <c r="L128" s="1543" t="s">
        <v>445</v>
      </c>
      <c r="M128" s="1026">
        <v>1</v>
      </c>
    </row>
    <row r="129" spans="1:14" ht="18.75" customHeight="1" x14ac:dyDescent="0.2">
      <c r="A129" s="2157"/>
      <c r="B129" s="2154"/>
      <c r="C129" s="2156"/>
      <c r="D129" s="2039"/>
      <c r="E129" s="2766"/>
      <c r="F129" s="1632"/>
      <c r="G129" s="1773"/>
      <c r="H129" s="2042"/>
      <c r="I129" s="2036"/>
      <c r="J129" s="1477"/>
      <c r="K129" s="1987"/>
      <c r="L129" s="2956" t="s">
        <v>253</v>
      </c>
      <c r="M129" s="1589" t="s">
        <v>163</v>
      </c>
      <c r="N129" s="1093"/>
    </row>
    <row r="130" spans="1:14" ht="19.5" customHeight="1" x14ac:dyDescent="0.2">
      <c r="A130" s="2157"/>
      <c r="B130" s="2154"/>
      <c r="C130" s="2156"/>
      <c r="D130" s="1532"/>
      <c r="E130" s="2795"/>
      <c r="F130" s="1633"/>
      <c r="G130" s="1581"/>
      <c r="H130" s="2060"/>
      <c r="I130" s="2058"/>
      <c r="J130" s="1988" t="s">
        <v>41</v>
      </c>
      <c r="K130" s="1422">
        <f>92.5-30</f>
        <v>62.5</v>
      </c>
      <c r="L130" s="2612"/>
      <c r="M130" s="152"/>
    </row>
    <row r="131" spans="1:14" ht="72.75" customHeight="1" x14ac:dyDescent="0.2">
      <c r="A131" s="1517"/>
      <c r="B131" s="1415"/>
      <c r="C131" s="1544"/>
      <c r="D131" s="1735" t="s">
        <v>52</v>
      </c>
      <c r="E131" s="2690" t="s">
        <v>439</v>
      </c>
      <c r="F131" s="1747"/>
      <c r="G131" s="1748" t="s">
        <v>414</v>
      </c>
      <c r="H131" s="1977" t="s">
        <v>55</v>
      </c>
      <c r="I131" s="2618" t="s">
        <v>120</v>
      </c>
      <c r="J131" s="1448" t="s">
        <v>121</v>
      </c>
      <c r="K131" s="1474">
        <f>41.6-0.5</f>
        <v>41.1</v>
      </c>
      <c r="L131" s="2770" t="s">
        <v>456</v>
      </c>
      <c r="M131" s="1749">
        <v>16</v>
      </c>
    </row>
    <row r="132" spans="1:14" ht="72" customHeight="1" x14ac:dyDescent="0.2">
      <c r="A132" s="1738"/>
      <c r="B132" s="1737"/>
      <c r="C132" s="1544"/>
      <c r="D132" s="1735"/>
      <c r="E132" s="2690"/>
      <c r="F132" s="1747"/>
      <c r="G132" s="1748"/>
      <c r="H132" s="1736"/>
      <c r="I132" s="2618"/>
      <c r="J132" s="1477" t="s">
        <v>41</v>
      </c>
      <c r="K132" s="1477">
        <v>55</v>
      </c>
      <c r="L132" s="2770"/>
      <c r="M132" s="1749"/>
    </row>
    <row r="133" spans="1:14" ht="90.75" customHeight="1" x14ac:dyDescent="0.2">
      <c r="A133" s="1517"/>
      <c r="B133" s="1415"/>
      <c r="C133" s="1544"/>
      <c r="D133" s="1739"/>
      <c r="E133" s="2828"/>
      <c r="F133" s="1634"/>
      <c r="G133" s="1582"/>
      <c r="H133" s="1534"/>
      <c r="I133" s="2791"/>
      <c r="J133" s="1422"/>
      <c r="K133" s="1687"/>
      <c r="L133" s="2771"/>
      <c r="M133" s="1595"/>
    </row>
    <row r="134" spans="1:14" ht="22.5" customHeight="1" x14ac:dyDescent="0.2">
      <c r="A134" s="1734"/>
      <c r="B134" s="1731"/>
      <c r="C134" s="1544"/>
      <c r="D134" s="1735" t="s">
        <v>53</v>
      </c>
      <c r="E134" s="2827" t="s">
        <v>446</v>
      </c>
      <c r="F134" s="1744"/>
      <c r="G134" s="1779"/>
      <c r="H134" s="1771" t="s">
        <v>55</v>
      </c>
      <c r="I134" s="2617" t="s">
        <v>145</v>
      </c>
      <c r="J134" s="1403" t="s">
        <v>121</v>
      </c>
      <c r="K134" s="1403">
        <v>53.3</v>
      </c>
      <c r="L134" s="2621" t="s">
        <v>457</v>
      </c>
      <c r="M134" s="2016">
        <v>9</v>
      </c>
      <c r="N134" s="1746"/>
    </row>
    <row r="135" spans="1:14" ht="21.75" customHeight="1" x14ac:dyDescent="0.2">
      <c r="A135" s="1734"/>
      <c r="B135" s="1731"/>
      <c r="C135" s="1544"/>
      <c r="D135" s="1739"/>
      <c r="E135" s="2828"/>
      <c r="F135" s="1745"/>
      <c r="G135" s="1780"/>
      <c r="H135" s="1772"/>
      <c r="I135" s="2791"/>
      <c r="J135" s="1422"/>
      <c r="K135" s="1687"/>
      <c r="L135" s="2852"/>
      <c r="M135" s="1595"/>
      <c r="N135" s="1093"/>
    </row>
    <row r="136" spans="1:14" ht="15.75" customHeight="1" thickBot="1" x14ac:dyDescent="0.25">
      <c r="A136" s="1451"/>
      <c r="B136" s="1434"/>
      <c r="C136" s="1545"/>
      <c r="D136" s="1546"/>
      <c r="E136" s="1546"/>
      <c r="F136" s="1635"/>
      <c r="G136" s="1546"/>
      <c r="H136" s="1546"/>
      <c r="I136" s="2915" t="s">
        <v>103</v>
      </c>
      <c r="J136" s="2701"/>
      <c r="K136" s="1679">
        <f>SUM(K109:K135)</f>
        <v>1375.1</v>
      </c>
      <c r="L136" s="1547"/>
      <c r="M136" s="1596"/>
    </row>
    <row r="137" spans="1:14" ht="27" customHeight="1" x14ac:dyDescent="0.2">
      <c r="A137" s="2740" t="s">
        <v>8</v>
      </c>
      <c r="B137" s="2698" t="s">
        <v>44</v>
      </c>
      <c r="C137" s="2639" t="s">
        <v>10</v>
      </c>
      <c r="D137" s="1548"/>
      <c r="E137" s="2846" t="s">
        <v>440</v>
      </c>
      <c r="F137" s="1636" t="s">
        <v>74</v>
      </c>
      <c r="G137" s="2788" t="s">
        <v>415</v>
      </c>
      <c r="H137" s="1516" t="s">
        <v>55</v>
      </c>
      <c r="I137" s="2673" t="s">
        <v>146</v>
      </c>
      <c r="J137" s="1403" t="s">
        <v>112</v>
      </c>
      <c r="K137" s="871">
        <f>34.6-2.7</f>
        <v>31.9</v>
      </c>
      <c r="L137" s="1729" t="s">
        <v>151</v>
      </c>
      <c r="M137" s="1730">
        <v>1</v>
      </c>
    </row>
    <row r="138" spans="1:14" ht="16.5" customHeight="1" x14ac:dyDescent="0.2">
      <c r="A138" s="2740"/>
      <c r="B138" s="2698"/>
      <c r="C138" s="2639"/>
      <c r="D138" s="1473"/>
      <c r="E138" s="2766"/>
      <c r="F138" s="1600"/>
      <c r="G138" s="2789"/>
      <c r="H138" s="1518"/>
      <c r="I138" s="2618"/>
      <c r="J138" s="1425" t="s">
        <v>41</v>
      </c>
      <c r="K138" s="871">
        <f>14.5-2.5</f>
        <v>12</v>
      </c>
      <c r="L138" s="2151" t="s">
        <v>357</v>
      </c>
      <c r="M138" s="2137">
        <v>1</v>
      </c>
    </row>
    <row r="139" spans="1:14" ht="16.5" customHeight="1" x14ac:dyDescent="0.2">
      <c r="A139" s="2740"/>
      <c r="B139" s="2698"/>
      <c r="C139" s="2639"/>
      <c r="D139" s="1473"/>
      <c r="E139" s="2874"/>
      <c r="F139" s="2808" t="s">
        <v>365</v>
      </c>
      <c r="G139" s="2789"/>
      <c r="H139" s="1518"/>
      <c r="I139" s="2618"/>
      <c r="J139" s="1421"/>
      <c r="K139" s="871"/>
      <c r="L139" s="2858" t="s">
        <v>356</v>
      </c>
      <c r="M139" s="1589">
        <v>2</v>
      </c>
    </row>
    <row r="140" spans="1:14" ht="15.75" customHeight="1" thickBot="1" x14ac:dyDescent="0.25">
      <c r="A140" s="1451"/>
      <c r="B140" s="1434"/>
      <c r="C140" s="1551"/>
      <c r="D140" s="1552"/>
      <c r="E140" s="1628"/>
      <c r="F140" s="2809"/>
      <c r="G140" s="1583"/>
      <c r="H140" s="1645"/>
      <c r="I140" s="1651"/>
      <c r="J140" s="1521" t="s">
        <v>9</v>
      </c>
      <c r="K140" s="2150">
        <f>K139+K138+K137</f>
        <v>43.9</v>
      </c>
      <c r="L140" s="2957"/>
      <c r="M140" s="1597"/>
    </row>
    <row r="141" spans="1:14" ht="18" customHeight="1" x14ac:dyDescent="0.2">
      <c r="A141" s="2829" t="s">
        <v>8</v>
      </c>
      <c r="B141" s="2816" t="s">
        <v>44</v>
      </c>
      <c r="C141" s="2867" t="s">
        <v>44</v>
      </c>
      <c r="D141" s="2869"/>
      <c r="E141" s="2846" t="s">
        <v>76</v>
      </c>
      <c r="F141" s="2871" t="s">
        <v>122</v>
      </c>
      <c r="G141" s="2801" t="s">
        <v>441</v>
      </c>
      <c r="H141" s="2807" t="s">
        <v>91</v>
      </c>
      <c r="I141" s="2673" t="s">
        <v>104</v>
      </c>
      <c r="J141" s="1554" t="s">
        <v>41</v>
      </c>
      <c r="K141" s="1686">
        <v>148.19999999999999</v>
      </c>
      <c r="L141" s="1470" t="s">
        <v>111</v>
      </c>
      <c r="M141" s="1402">
        <v>18</v>
      </c>
      <c r="N141" s="11"/>
    </row>
    <row r="142" spans="1:14" ht="14.25" customHeight="1" x14ac:dyDescent="0.2">
      <c r="A142" s="2740"/>
      <c r="B142" s="2698"/>
      <c r="C142" s="2639"/>
      <c r="D142" s="2768"/>
      <c r="E142" s="2766"/>
      <c r="F142" s="2872"/>
      <c r="G142" s="2802"/>
      <c r="H142" s="2644"/>
      <c r="I142" s="2618"/>
      <c r="J142" s="1465" t="s">
        <v>100</v>
      </c>
      <c r="K142" s="1706"/>
      <c r="L142" s="2615" t="s">
        <v>149</v>
      </c>
      <c r="M142" s="1398">
        <v>2</v>
      </c>
      <c r="N142" s="11"/>
    </row>
    <row r="143" spans="1:14" ht="14.25" customHeight="1" thickBot="1" x14ac:dyDescent="0.25">
      <c r="A143" s="2865"/>
      <c r="B143" s="2866"/>
      <c r="C143" s="2868"/>
      <c r="D143" s="2870"/>
      <c r="E143" s="2847"/>
      <c r="F143" s="2873"/>
      <c r="G143" s="2851"/>
      <c r="H143" s="2855"/>
      <c r="I143" s="2854"/>
      <c r="J143" s="1521" t="s">
        <v>9</v>
      </c>
      <c r="K143" s="1705">
        <f>SUM(K141:K142)</f>
        <v>148.19999999999999</v>
      </c>
      <c r="L143" s="2963"/>
      <c r="M143" s="1553"/>
      <c r="N143" s="11"/>
    </row>
    <row r="144" spans="1:14" ht="18.75" customHeight="1" x14ac:dyDescent="0.2">
      <c r="A144" s="2740" t="s">
        <v>8</v>
      </c>
      <c r="B144" s="2698" t="s">
        <v>44</v>
      </c>
      <c r="C144" s="2434" t="s">
        <v>49</v>
      </c>
      <c r="D144" s="2049"/>
      <c r="E144" s="2846" t="s">
        <v>466</v>
      </c>
      <c r="F144" s="2848" t="s">
        <v>125</v>
      </c>
      <c r="G144" s="2801"/>
      <c r="H144" s="2466">
        <v>5</v>
      </c>
      <c r="I144" s="2673" t="s">
        <v>345</v>
      </c>
      <c r="J144" s="1549" t="s">
        <v>70</v>
      </c>
      <c r="K144" s="2083">
        <v>5</v>
      </c>
      <c r="L144" s="2264" t="s">
        <v>487</v>
      </c>
      <c r="M144" s="2265">
        <v>1</v>
      </c>
    </row>
    <row r="145" spans="1:16" ht="26.25" customHeight="1" x14ac:dyDescent="0.2">
      <c r="A145" s="2740"/>
      <c r="B145" s="2698"/>
      <c r="C145" s="2434"/>
      <c r="D145" s="2039"/>
      <c r="E145" s="2766"/>
      <c r="F145" s="2849"/>
      <c r="G145" s="2802"/>
      <c r="H145" s="2433"/>
      <c r="I145" s="2618"/>
      <c r="J145" s="1425"/>
      <c r="K145" s="1425"/>
      <c r="L145" s="2253" t="s">
        <v>467</v>
      </c>
      <c r="M145" s="2252"/>
    </row>
    <row r="146" spans="1:16" ht="29.25" customHeight="1" x14ac:dyDescent="0.2">
      <c r="A146" s="2740"/>
      <c r="B146" s="2698"/>
      <c r="C146" s="2434"/>
      <c r="D146" s="2039"/>
      <c r="E146" s="2766"/>
      <c r="F146" s="2849"/>
      <c r="G146" s="2802"/>
      <c r="H146" s="2433"/>
      <c r="I146" s="2618"/>
      <c r="J146" s="1421"/>
      <c r="K146" s="1425"/>
      <c r="L146" s="312" t="s">
        <v>470</v>
      </c>
      <c r="M146" s="293"/>
    </row>
    <row r="147" spans="1:16" ht="13.5" customHeight="1" x14ac:dyDescent="0.2">
      <c r="A147" s="2740"/>
      <c r="B147" s="2698"/>
      <c r="C147" s="2434"/>
      <c r="D147" s="2039"/>
      <c r="E147" s="2766"/>
      <c r="F147" s="2849"/>
      <c r="G147" s="2802"/>
      <c r="H147" s="2433"/>
      <c r="I147" s="2618"/>
      <c r="J147" s="1550"/>
      <c r="K147" s="1656"/>
      <c r="L147" s="312" t="s">
        <v>468</v>
      </c>
      <c r="M147" s="293"/>
    </row>
    <row r="148" spans="1:16" ht="15.75" customHeight="1" thickBot="1" x14ac:dyDescent="0.25">
      <c r="A148" s="1451"/>
      <c r="B148" s="2048"/>
      <c r="C148" s="1551"/>
      <c r="D148" s="2050"/>
      <c r="E148" s="2847"/>
      <c r="F148" s="2850"/>
      <c r="G148" s="2851"/>
      <c r="H148" s="2856"/>
      <c r="I148" s="2857"/>
      <c r="J148" s="1521" t="s">
        <v>9</v>
      </c>
      <c r="K148" s="1521">
        <f>K147+K145+K144</f>
        <v>5</v>
      </c>
      <c r="L148" s="2254" t="s">
        <v>469</v>
      </c>
      <c r="M148" s="97"/>
    </row>
    <row r="149" spans="1:16" ht="18.75" customHeight="1" x14ac:dyDescent="0.2">
      <c r="A149" s="2740" t="s">
        <v>8</v>
      </c>
      <c r="B149" s="2698" t="s">
        <v>44</v>
      </c>
      <c r="C149" s="2434" t="s">
        <v>50</v>
      </c>
      <c r="D149" s="2291"/>
      <c r="E149" s="2846" t="s">
        <v>488</v>
      </c>
      <c r="F149" s="2848" t="s">
        <v>125</v>
      </c>
      <c r="G149" s="2801"/>
      <c r="H149" s="2466">
        <v>5</v>
      </c>
      <c r="I149" s="2673" t="s">
        <v>345</v>
      </c>
      <c r="J149" s="1549"/>
      <c r="K149" s="2083"/>
      <c r="L149" s="2300" t="s">
        <v>487</v>
      </c>
      <c r="M149" s="2299">
        <v>1</v>
      </c>
    </row>
    <row r="150" spans="1:16" ht="14.25" customHeight="1" x14ac:dyDescent="0.2">
      <c r="A150" s="2740"/>
      <c r="B150" s="2698"/>
      <c r="C150" s="2434"/>
      <c r="D150" s="2292"/>
      <c r="E150" s="2766"/>
      <c r="F150" s="2849"/>
      <c r="G150" s="2802"/>
      <c r="H150" s="2433"/>
      <c r="I150" s="2618"/>
      <c r="J150" s="1425" t="s">
        <v>41</v>
      </c>
      <c r="K150" s="1425">
        <v>5</v>
      </c>
      <c r="L150" s="2297"/>
      <c r="M150" s="2298"/>
    </row>
    <row r="151" spans="1:16" ht="9.75" customHeight="1" x14ac:dyDescent="0.2">
      <c r="A151" s="2740"/>
      <c r="B151" s="2698"/>
      <c r="C151" s="2434"/>
      <c r="D151" s="2292"/>
      <c r="E151" s="2766"/>
      <c r="F151" s="2849"/>
      <c r="G151" s="2802"/>
      <c r="H151" s="2433"/>
      <c r="I151" s="2618"/>
      <c r="J151" s="1421"/>
      <c r="K151" s="1425"/>
      <c r="L151" s="2297"/>
      <c r="M151" s="2298"/>
    </row>
    <row r="152" spans="1:16" ht="13.5" customHeight="1" x14ac:dyDescent="0.2">
      <c r="A152" s="2740"/>
      <c r="B152" s="2698"/>
      <c r="C152" s="2434"/>
      <c r="D152" s="2292"/>
      <c r="E152" s="2766"/>
      <c r="F152" s="2849"/>
      <c r="G152" s="2802"/>
      <c r="H152" s="2433"/>
      <c r="I152" s="2618"/>
      <c r="J152" s="1550"/>
      <c r="K152" s="1656"/>
      <c r="L152" s="2297"/>
      <c r="M152" s="2298"/>
    </row>
    <row r="153" spans="1:16" ht="15.75" customHeight="1" thickBot="1" x14ac:dyDescent="0.25">
      <c r="A153" s="1451"/>
      <c r="B153" s="2293"/>
      <c r="C153" s="1551"/>
      <c r="D153" s="2294"/>
      <c r="E153" s="2847"/>
      <c r="F153" s="2850"/>
      <c r="G153" s="2851"/>
      <c r="H153" s="2856"/>
      <c r="I153" s="2857"/>
      <c r="J153" s="1521" t="s">
        <v>9</v>
      </c>
      <c r="K153" s="1521">
        <f>K152+K150+K149</f>
        <v>5</v>
      </c>
      <c r="L153" s="2254"/>
      <c r="M153" s="97"/>
    </row>
    <row r="154" spans="1:16" ht="14.25" customHeight="1" thickBot="1" x14ac:dyDescent="0.25">
      <c r="A154" s="1523" t="s">
        <v>8</v>
      </c>
      <c r="B154" s="1500" t="s">
        <v>44</v>
      </c>
      <c r="C154" s="2755" t="s">
        <v>11</v>
      </c>
      <c r="D154" s="2755"/>
      <c r="E154" s="2755"/>
      <c r="F154" s="2755"/>
      <c r="G154" s="2755"/>
      <c r="H154" s="2755"/>
      <c r="I154" s="2755"/>
      <c r="J154" s="2756"/>
      <c r="K154" s="1707">
        <f>K143+K140+K136+K148+K153</f>
        <v>1577.2</v>
      </c>
      <c r="L154" s="2853"/>
      <c r="M154" s="2820"/>
      <c r="N154" s="11"/>
    </row>
    <row r="155" spans="1:16" ht="14.25" customHeight="1" thickBot="1" x14ac:dyDescent="0.25">
      <c r="A155" s="1499" t="s">
        <v>8</v>
      </c>
      <c r="B155" s="1500" t="s">
        <v>49</v>
      </c>
      <c r="C155" s="2752" t="s">
        <v>346</v>
      </c>
      <c r="D155" s="2753"/>
      <c r="E155" s="2753"/>
      <c r="F155" s="2753"/>
      <c r="G155" s="2753"/>
      <c r="H155" s="2753"/>
      <c r="I155" s="2753"/>
      <c r="J155" s="2753"/>
      <c r="K155" s="2753"/>
      <c r="L155" s="2753"/>
      <c r="M155" s="2754"/>
    </row>
    <row r="156" spans="1:16" ht="22.5" customHeight="1" x14ac:dyDescent="0.2">
      <c r="A156" s="2214" t="s">
        <v>8</v>
      </c>
      <c r="B156" s="2215" t="s">
        <v>49</v>
      </c>
      <c r="C156" s="1555" t="s">
        <v>8</v>
      </c>
      <c r="D156" s="1556"/>
      <c r="E156" s="1637" t="s">
        <v>455</v>
      </c>
      <c r="F156" s="1683"/>
      <c r="G156" s="1578"/>
      <c r="H156" s="2217" t="s">
        <v>55</v>
      </c>
      <c r="I156" s="2673" t="s">
        <v>271</v>
      </c>
      <c r="J156" s="1525"/>
      <c r="K156" s="1492"/>
      <c r="L156" s="2114"/>
      <c r="M156" s="28"/>
    </row>
    <row r="157" spans="1:16" ht="14.25" customHeight="1" x14ac:dyDescent="0.2">
      <c r="A157" s="2206"/>
      <c r="B157" s="2207"/>
      <c r="C157" s="1423"/>
      <c r="D157" s="2203" t="s">
        <v>8</v>
      </c>
      <c r="E157" s="2204" t="s">
        <v>277</v>
      </c>
      <c r="F157" s="2220"/>
      <c r="G157" s="2640" t="s">
        <v>444</v>
      </c>
      <c r="H157" s="2205"/>
      <c r="I157" s="2762"/>
      <c r="J157" s="1403" t="s">
        <v>261</v>
      </c>
      <c r="K157" s="1721">
        <f>290+224.4-131.3</f>
        <v>383.1</v>
      </c>
      <c r="L157" s="2611" t="s">
        <v>110</v>
      </c>
      <c r="M157" s="1082">
        <v>2.9</v>
      </c>
      <c r="N157" s="64"/>
    </row>
    <row r="158" spans="1:16" ht="29.25" customHeight="1" x14ac:dyDescent="0.2">
      <c r="A158" s="2206"/>
      <c r="B158" s="2207"/>
      <c r="C158" s="1423"/>
      <c r="D158" s="2203"/>
      <c r="E158" s="2219" t="s">
        <v>454</v>
      </c>
      <c r="F158" s="2220"/>
      <c r="G158" s="2641"/>
      <c r="H158" s="2205"/>
      <c r="I158" s="2762"/>
      <c r="J158" s="1425"/>
      <c r="K158" s="1425"/>
      <c r="L158" s="2860"/>
      <c r="M158" s="873"/>
      <c r="N158" s="64"/>
    </row>
    <row r="159" spans="1:16" ht="25.5" customHeight="1" x14ac:dyDescent="0.2">
      <c r="A159" s="2206"/>
      <c r="B159" s="2207"/>
      <c r="C159" s="1423"/>
      <c r="D159" s="2203"/>
      <c r="E159" s="2219" t="s">
        <v>310</v>
      </c>
      <c r="F159" s="2220"/>
      <c r="G159" s="2641"/>
      <c r="H159" s="2205"/>
      <c r="I159" s="2209"/>
      <c r="J159" s="1425"/>
      <c r="K159" s="1425"/>
      <c r="L159" s="2115"/>
      <c r="M159" s="873"/>
      <c r="N159" s="64"/>
      <c r="P159" s="11"/>
    </row>
    <row r="160" spans="1:16" ht="27.75" customHeight="1" x14ac:dyDescent="0.2">
      <c r="A160" s="2206"/>
      <c r="B160" s="2207"/>
      <c r="C160" s="1423"/>
      <c r="D160" s="2203"/>
      <c r="E160" s="2219" t="s">
        <v>311</v>
      </c>
      <c r="F160" s="2220"/>
      <c r="G160" s="2641"/>
      <c r="H160" s="2205"/>
      <c r="I160" s="2209"/>
      <c r="J160" s="1448"/>
      <c r="K160" s="1448"/>
      <c r="L160" s="2116"/>
      <c r="M160" s="1750"/>
      <c r="N160" s="64"/>
    </row>
    <row r="161" spans="1:19" ht="40.5" customHeight="1" x14ac:dyDescent="0.2">
      <c r="A161" s="2206"/>
      <c r="B161" s="2207"/>
      <c r="C161" s="1423"/>
      <c r="D161" s="2203"/>
      <c r="E161" s="2219" t="s">
        <v>475</v>
      </c>
      <c r="F161" s="2220"/>
      <c r="G161" s="2641"/>
      <c r="H161" s="2205"/>
      <c r="I161" s="2209"/>
      <c r="J161" s="1448" t="s">
        <v>41</v>
      </c>
      <c r="K161" s="1448">
        <v>40</v>
      </c>
      <c r="L161" s="2164" t="s">
        <v>476</v>
      </c>
      <c r="M161" s="2165">
        <v>100</v>
      </c>
      <c r="N161" s="64"/>
    </row>
    <row r="162" spans="1:19" ht="14.25" customHeight="1" x14ac:dyDescent="0.2">
      <c r="A162" s="2206"/>
      <c r="B162" s="2207"/>
      <c r="C162" s="1423"/>
      <c r="D162" s="2203"/>
      <c r="E162" s="2810" t="s">
        <v>312</v>
      </c>
      <c r="F162" s="2220"/>
      <c r="G162" s="2641"/>
      <c r="H162" s="2205"/>
      <c r="I162" s="2209"/>
      <c r="J162" s="1425" t="s">
        <v>41</v>
      </c>
      <c r="K162" s="1425">
        <f>75.2-31.1</f>
        <v>44.1</v>
      </c>
      <c r="L162" s="2117" t="s">
        <v>217</v>
      </c>
      <c r="M162" s="1573" t="s">
        <v>194</v>
      </c>
      <c r="N162" s="64"/>
    </row>
    <row r="163" spans="1:19" ht="16.5" customHeight="1" x14ac:dyDescent="0.2">
      <c r="A163" s="2224"/>
      <c r="B163" s="2225"/>
      <c r="C163" s="2200"/>
      <c r="D163" s="1532"/>
      <c r="E163" s="2811"/>
      <c r="F163" s="2221"/>
      <c r="G163" s="2642"/>
      <c r="H163" s="2222"/>
      <c r="I163" s="2210"/>
      <c r="J163" s="1422"/>
      <c r="K163" s="1422"/>
      <c r="L163" s="2118" t="s">
        <v>217</v>
      </c>
      <c r="M163" s="1571" t="s">
        <v>194</v>
      </c>
      <c r="N163" s="64"/>
    </row>
    <row r="164" spans="1:19" ht="29.25" customHeight="1" x14ac:dyDescent="0.2">
      <c r="A164" s="2740"/>
      <c r="B164" s="2698"/>
      <c r="C164" s="2732"/>
      <c r="D164" s="1537" t="s">
        <v>10</v>
      </c>
      <c r="E164" s="2680" t="s">
        <v>302</v>
      </c>
      <c r="F164" s="2053"/>
      <c r="G164" s="2641" t="s">
        <v>416</v>
      </c>
      <c r="H164" s="2169"/>
      <c r="I164" s="2792"/>
      <c r="J164" s="1425" t="s">
        <v>261</v>
      </c>
      <c r="K164" s="1425">
        <v>792.1</v>
      </c>
      <c r="L164" s="2108" t="s">
        <v>62</v>
      </c>
      <c r="M164" s="299" t="s">
        <v>301</v>
      </c>
    </row>
    <row r="165" spans="1:19" ht="26.25" customHeight="1" x14ac:dyDescent="0.2">
      <c r="A165" s="2740"/>
      <c r="B165" s="2698"/>
      <c r="C165" s="2732"/>
      <c r="D165" s="1537"/>
      <c r="E165" s="2680"/>
      <c r="F165" s="2053"/>
      <c r="G165" s="2643"/>
      <c r="H165" s="2167"/>
      <c r="I165" s="2772"/>
      <c r="J165" s="1425"/>
      <c r="K165" s="1656"/>
      <c r="L165" s="2119" t="s">
        <v>61</v>
      </c>
      <c r="M165" s="1531">
        <v>2.9</v>
      </c>
    </row>
    <row r="166" spans="1:19" ht="16.5" customHeight="1" x14ac:dyDescent="0.2">
      <c r="A166" s="2740"/>
      <c r="B166" s="2698"/>
      <c r="C166" s="2732"/>
      <c r="D166" s="1537"/>
      <c r="E166" s="2751"/>
      <c r="F166" s="2053"/>
      <c r="G166" s="2643"/>
      <c r="H166" s="2167"/>
      <c r="I166" s="2793"/>
      <c r="J166" s="1558"/>
      <c r="K166" s="1558"/>
      <c r="L166" s="1543" t="s">
        <v>108</v>
      </c>
      <c r="M166" s="1476" t="s">
        <v>155</v>
      </c>
    </row>
    <row r="167" spans="1:19" ht="17.25" customHeight="1" x14ac:dyDescent="0.2">
      <c r="A167" s="2740"/>
      <c r="B167" s="2698"/>
      <c r="C167" s="2732"/>
      <c r="D167" s="1537"/>
      <c r="E167" s="2680" t="s">
        <v>82</v>
      </c>
      <c r="F167" s="2053"/>
      <c r="G167" s="2863" t="s">
        <v>416</v>
      </c>
      <c r="H167" s="2167"/>
      <c r="I167" s="2793"/>
      <c r="J167" s="1425" t="s">
        <v>41</v>
      </c>
      <c r="K167" s="1425">
        <f>144.8+55</f>
        <v>199.8</v>
      </c>
      <c r="L167" s="2776" t="s">
        <v>60</v>
      </c>
      <c r="M167" s="299">
        <v>0.6</v>
      </c>
    </row>
    <row r="168" spans="1:19" ht="14.25" customHeight="1" x14ac:dyDescent="0.2">
      <c r="A168" s="2740"/>
      <c r="B168" s="2698"/>
      <c r="C168" s="2750"/>
      <c r="D168" s="1538"/>
      <c r="E168" s="2681"/>
      <c r="F168" s="2054"/>
      <c r="G168" s="2864"/>
      <c r="H168" s="2167"/>
      <c r="I168" s="2793"/>
      <c r="J168" s="1422"/>
      <c r="K168" s="1422"/>
      <c r="L168" s="2612"/>
      <c r="M168" s="90"/>
    </row>
    <row r="169" spans="1:19" ht="15.75" customHeight="1" x14ac:dyDescent="0.2">
      <c r="A169" s="2740"/>
      <c r="B169" s="2698"/>
      <c r="C169" s="2732"/>
      <c r="D169" s="2759" t="s">
        <v>44</v>
      </c>
      <c r="E169" s="2827" t="s">
        <v>284</v>
      </c>
      <c r="F169" s="2812"/>
      <c r="G169" s="2640" t="s">
        <v>417</v>
      </c>
      <c r="H169" s="2644"/>
      <c r="I169" s="2794"/>
      <c r="J169" s="1403" t="s">
        <v>112</v>
      </c>
      <c r="K169" s="1403">
        <v>336.8</v>
      </c>
      <c r="L169" s="2106" t="s">
        <v>59</v>
      </c>
      <c r="M169" s="1082">
        <v>2.9</v>
      </c>
    </row>
    <row r="170" spans="1:19" ht="15" customHeight="1" x14ac:dyDescent="0.2">
      <c r="A170" s="2740"/>
      <c r="B170" s="2698"/>
      <c r="C170" s="2732"/>
      <c r="D170" s="2768"/>
      <c r="E170" s="2690"/>
      <c r="F170" s="2813"/>
      <c r="G170" s="2641"/>
      <c r="H170" s="2644"/>
      <c r="I170" s="2794"/>
      <c r="J170" s="1425" t="s">
        <v>41</v>
      </c>
      <c r="K170" s="1425">
        <v>121.7</v>
      </c>
      <c r="L170" s="2103"/>
      <c r="M170" s="873"/>
    </row>
    <row r="171" spans="1:19" ht="15.75" customHeight="1" x14ac:dyDescent="0.2">
      <c r="A171" s="2740"/>
      <c r="B171" s="2698"/>
      <c r="C171" s="2732"/>
      <c r="D171" s="2768"/>
      <c r="E171" s="2690"/>
      <c r="F171" s="2813"/>
      <c r="G171" s="2641"/>
      <c r="H171" s="2644"/>
      <c r="I171" s="2794"/>
      <c r="J171" s="1448" t="s">
        <v>261</v>
      </c>
      <c r="K171" s="1448">
        <f>120-60.8</f>
        <v>59.2</v>
      </c>
      <c r="L171" s="1475"/>
      <c r="M171" s="1750"/>
    </row>
    <row r="172" spans="1:19" ht="54" customHeight="1" x14ac:dyDescent="0.2">
      <c r="A172" s="2740"/>
      <c r="B172" s="2698"/>
      <c r="C172" s="2732"/>
      <c r="D172" s="2768"/>
      <c r="E172" s="2690"/>
      <c r="F172" s="2813"/>
      <c r="G172" s="2641"/>
      <c r="H172" s="2644"/>
      <c r="I172" s="2794"/>
      <c r="J172" s="1860" t="s">
        <v>121</v>
      </c>
      <c r="K172" s="1860">
        <v>81</v>
      </c>
      <c r="L172" s="1475" t="s">
        <v>448</v>
      </c>
      <c r="M172" s="1026">
        <v>100</v>
      </c>
      <c r="P172" s="6" t="s">
        <v>346</v>
      </c>
    </row>
    <row r="173" spans="1:19" ht="26.25" customHeight="1" x14ac:dyDescent="0.2">
      <c r="A173" s="2740"/>
      <c r="B173" s="2698"/>
      <c r="C173" s="2732"/>
      <c r="D173" s="2760"/>
      <c r="E173" s="2828"/>
      <c r="F173" s="2814"/>
      <c r="G173" s="2929"/>
      <c r="H173" s="2644"/>
      <c r="I173" s="2794"/>
      <c r="J173" s="1861" t="s">
        <v>121</v>
      </c>
      <c r="K173" s="1862">
        <v>68.8</v>
      </c>
      <c r="L173" s="2107" t="s">
        <v>449</v>
      </c>
      <c r="M173" s="1075" t="s">
        <v>450</v>
      </c>
      <c r="N173" s="2149"/>
    </row>
    <row r="174" spans="1:19" ht="17.25" customHeight="1" x14ac:dyDescent="0.2">
      <c r="A174" s="1768"/>
      <c r="B174" s="1760"/>
      <c r="C174" s="1764"/>
      <c r="D174" s="1762" t="s">
        <v>49</v>
      </c>
      <c r="E174" s="2766" t="s">
        <v>278</v>
      </c>
      <c r="F174" s="1769"/>
      <c r="G174" s="2924" t="s">
        <v>418</v>
      </c>
      <c r="H174" s="1763"/>
      <c r="I174" s="1761"/>
      <c r="J174" s="1425" t="s">
        <v>41</v>
      </c>
      <c r="K174" s="1425">
        <f>109.6</f>
        <v>109.6</v>
      </c>
      <c r="L174" s="2769" t="s">
        <v>285</v>
      </c>
      <c r="M174" s="2088">
        <v>18</v>
      </c>
      <c r="N174" s="2748"/>
      <c r="O174" s="2429"/>
      <c r="P174" s="2429"/>
      <c r="Q174" s="2429"/>
      <c r="R174" s="2429"/>
      <c r="S174" s="2429"/>
    </row>
    <row r="175" spans="1:19" ht="15.75" customHeight="1" x14ac:dyDescent="0.2">
      <c r="A175" s="1768"/>
      <c r="B175" s="1760"/>
      <c r="C175" s="1764"/>
      <c r="D175" s="1532"/>
      <c r="E175" s="2767"/>
      <c r="F175" s="1770"/>
      <c r="G175" s="2925"/>
      <c r="H175" s="1763"/>
      <c r="I175" s="1761"/>
      <c r="J175" s="1422"/>
      <c r="K175" s="1422"/>
      <c r="L175" s="2830"/>
      <c r="M175" s="152"/>
      <c r="N175" s="2749"/>
      <c r="O175" s="2429"/>
      <c r="P175" s="2429"/>
      <c r="Q175" s="2429"/>
      <c r="R175" s="2429"/>
      <c r="S175" s="2429"/>
    </row>
    <row r="176" spans="1:19" ht="21.75" customHeight="1" x14ac:dyDescent="0.2">
      <c r="A176" s="1768"/>
      <c r="B176" s="1760"/>
      <c r="C176" s="1764"/>
      <c r="D176" s="2096" t="s">
        <v>50</v>
      </c>
      <c r="E176" s="2145" t="s">
        <v>58</v>
      </c>
      <c r="F176" s="2146"/>
      <c r="G176" s="2833" t="s">
        <v>442</v>
      </c>
      <c r="H176" s="2141"/>
      <c r="I176" s="2140"/>
      <c r="J176" s="1419" t="s">
        <v>261</v>
      </c>
      <c r="K176" s="1403">
        <v>92.1</v>
      </c>
      <c r="L176" s="2143" t="s">
        <v>88</v>
      </c>
      <c r="M176" s="2138">
        <v>14</v>
      </c>
    </row>
    <row r="177" spans="1:27" ht="23.25" customHeight="1" x14ac:dyDescent="0.2">
      <c r="A177" s="2092"/>
      <c r="B177" s="2093"/>
      <c r="C177" s="1423"/>
      <c r="D177" s="1532"/>
      <c r="E177" s="2142"/>
      <c r="F177" s="2147"/>
      <c r="G177" s="2834"/>
      <c r="H177" s="2144"/>
      <c r="I177" s="2148"/>
      <c r="J177" s="1422" t="s">
        <v>41</v>
      </c>
      <c r="K177" s="1422">
        <v>31.1</v>
      </c>
      <c r="L177" s="2139" t="s">
        <v>474</v>
      </c>
      <c r="M177" s="152">
        <v>100</v>
      </c>
      <c r="N177" s="64"/>
    </row>
    <row r="178" spans="1:27" ht="14.25" customHeight="1" thickBot="1" x14ac:dyDescent="0.25">
      <c r="A178" s="1451"/>
      <c r="B178" s="1778"/>
      <c r="C178" s="1435"/>
      <c r="D178" s="1545"/>
      <c r="E178" s="1560"/>
      <c r="F178" s="1561"/>
      <c r="G178" s="1561"/>
      <c r="H178" s="1545"/>
      <c r="I178" s="2915" t="s">
        <v>103</v>
      </c>
      <c r="J178" s="2701"/>
      <c r="K178" s="1679">
        <f>SUM(K157:K177)</f>
        <v>2359.4</v>
      </c>
      <c r="L178" s="2120"/>
      <c r="M178" s="1461"/>
      <c r="N178" s="695"/>
      <c r="O178" s="695"/>
      <c r="P178" s="695"/>
      <c r="Q178" s="695"/>
    </row>
    <row r="179" spans="1:27" ht="26.25" customHeight="1" x14ac:dyDescent="0.2">
      <c r="A179" s="1517" t="s">
        <v>8</v>
      </c>
      <c r="B179" s="1415" t="s">
        <v>49</v>
      </c>
      <c r="C179" s="1539" t="s">
        <v>10</v>
      </c>
      <c r="D179" s="2768"/>
      <c r="E179" s="2921" t="s">
        <v>443</v>
      </c>
      <c r="F179" s="2831"/>
      <c r="G179" s="2926" t="s">
        <v>419</v>
      </c>
      <c r="H179" s="2835" t="s">
        <v>68</v>
      </c>
      <c r="I179" s="2920" t="s">
        <v>420</v>
      </c>
      <c r="J179" s="1425" t="s">
        <v>41</v>
      </c>
      <c r="K179" s="1425">
        <v>30</v>
      </c>
      <c r="L179" s="1559" t="s">
        <v>320</v>
      </c>
      <c r="M179" s="1398">
        <v>1</v>
      </c>
      <c r="N179" s="695"/>
      <c r="O179" s="695"/>
      <c r="P179" s="695"/>
      <c r="Q179" s="695"/>
    </row>
    <row r="180" spans="1:27" ht="15.75" customHeight="1" x14ac:dyDescent="0.2">
      <c r="A180" s="1517"/>
      <c r="B180" s="1415"/>
      <c r="C180" s="1539"/>
      <c r="D180" s="2768"/>
      <c r="E180" s="2922"/>
      <c r="F180" s="2831"/>
      <c r="G180" s="2927"/>
      <c r="H180" s="2836"/>
      <c r="I180" s="2634"/>
      <c r="J180" s="1422"/>
      <c r="K180" s="1422"/>
      <c r="L180" s="2615" t="s">
        <v>358</v>
      </c>
      <c r="M180" s="1719">
        <v>50</v>
      </c>
    </row>
    <row r="181" spans="1:27" ht="17.25" customHeight="1" thickBot="1" x14ac:dyDescent="0.25">
      <c r="A181" s="1451"/>
      <c r="B181" s="1434"/>
      <c r="C181" s="1551"/>
      <c r="D181" s="1564"/>
      <c r="E181" s="2923"/>
      <c r="F181" s="2832"/>
      <c r="G181" s="2928"/>
      <c r="H181" s="2837"/>
      <c r="I181" s="2854"/>
      <c r="J181" s="1713" t="s">
        <v>9</v>
      </c>
      <c r="K181" s="1713">
        <f>SUM(K179:K180)</f>
        <v>30</v>
      </c>
      <c r="L181" s="2616"/>
      <c r="M181" s="1572"/>
    </row>
    <row r="182" spans="1:27" ht="14.25" customHeight="1" thickBot="1" x14ac:dyDescent="0.25">
      <c r="A182" s="1451" t="s">
        <v>8</v>
      </c>
      <c r="B182" s="1434" t="s">
        <v>49</v>
      </c>
      <c r="C182" s="2916" t="s">
        <v>11</v>
      </c>
      <c r="D182" s="2916"/>
      <c r="E182" s="2916"/>
      <c r="F182" s="2916"/>
      <c r="G182" s="2916"/>
      <c r="H182" s="2916"/>
      <c r="I182" s="2755"/>
      <c r="J182" s="2756"/>
      <c r="K182" s="1723">
        <f>K181+K178</f>
        <v>2389.4</v>
      </c>
      <c r="L182" s="2819"/>
      <c r="M182" s="2820"/>
    </row>
    <row r="183" spans="1:27" ht="14.25" customHeight="1" thickBot="1" x14ac:dyDescent="0.25">
      <c r="A183" s="1523" t="s">
        <v>8</v>
      </c>
      <c r="B183" s="2841" t="s">
        <v>12</v>
      </c>
      <c r="C183" s="2842"/>
      <c r="D183" s="2842"/>
      <c r="E183" s="2842"/>
      <c r="F183" s="2842"/>
      <c r="G183" s="2842"/>
      <c r="H183" s="2842"/>
      <c r="I183" s="2842"/>
      <c r="J183" s="2843"/>
      <c r="K183" s="1724">
        <f>K182+K154+K106+K89</f>
        <v>13672</v>
      </c>
      <c r="L183" s="2907"/>
      <c r="M183" s="2908"/>
    </row>
    <row r="184" spans="1:27" ht="14.25" customHeight="1" thickBot="1" x14ac:dyDescent="0.25">
      <c r="A184" s="1565" t="s">
        <v>52</v>
      </c>
      <c r="B184" s="2917" t="s">
        <v>94</v>
      </c>
      <c r="C184" s="2918"/>
      <c r="D184" s="2918"/>
      <c r="E184" s="2918"/>
      <c r="F184" s="2918"/>
      <c r="G184" s="2918"/>
      <c r="H184" s="2918"/>
      <c r="I184" s="2918"/>
      <c r="J184" s="2919"/>
      <c r="K184" s="1725">
        <f t="shared" ref="K184" si="1">SUM(K183)</f>
        <v>13672</v>
      </c>
      <c r="L184" s="2930"/>
      <c r="M184" s="2931"/>
    </row>
    <row r="185" spans="1:27" s="19" customFormat="1" ht="17.25" customHeight="1" x14ac:dyDescent="0.2">
      <c r="A185" s="2906" t="s">
        <v>489</v>
      </c>
      <c r="B185" s="2906"/>
      <c r="C185" s="2906"/>
      <c r="D185" s="2906"/>
      <c r="E185" s="2906"/>
      <c r="F185" s="2906"/>
      <c r="G185" s="2906"/>
      <c r="H185" s="2906"/>
      <c r="I185" s="2906"/>
      <c r="J185" s="2906"/>
      <c r="K185" s="2906"/>
      <c r="L185" s="2906"/>
      <c r="M185" s="2906"/>
      <c r="N185" s="18"/>
      <c r="O185" s="18"/>
      <c r="P185" s="18"/>
      <c r="Q185" s="18"/>
      <c r="R185" s="18"/>
      <c r="S185" s="18"/>
      <c r="T185" s="18"/>
      <c r="U185" s="18"/>
      <c r="V185" s="18"/>
      <c r="W185" s="18"/>
      <c r="X185" s="18"/>
      <c r="Y185" s="18"/>
      <c r="Z185" s="18"/>
      <c r="AA185" s="18"/>
    </row>
    <row r="186" spans="1:27" s="19" customFormat="1" ht="15" customHeight="1" thickBot="1" x14ac:dyDescent="0.25">
      <c r="A186" s="2902" t="s">
        <v>17</v>
      </c>
      <c r="B186" s="2902"/>
      <c r="C186" s="2902"/>
      <c r="D186" s="2902"/>
      <c r="E186" s="2902"/>
      <c r="F186" s="2902"/>
      <c r="G186" s="2902"/>
      <c r="H186" s="2902"/>
      <c r="I186" s="2902"/>
      <c r="J186" s="2902"/>
      <c r="K186" s="2902"/>
      <c r="L186" s="1566"/>
      <c r="M186" s="1566"/>
      <c r="N186" s="18"/>
      <c r="O186" s="18"/>
      <c r="P186" s="18"/>
      <c r="Q186" s="18"/>
      <c r="R186" s="18"/>
      <c r="S186" s="18"/>
      <c r="T186" s="18"/>
      <c r="U186" s="18"/>
      <c r="V186" s="18"/>
      <c r="W186" s="18"/>
      <c r="X186" s="18"/>
      <c r="Y186" s="18"/>
      <c r="Z186" s="18"/>
      <c r="AA186" s="18"/>
    </row>
    <row r="187" spans="1:27" ht="68.25" customHeight="1" thickBot="1" x14ac:dyDescent="0.25">
      <c r="A187" s="2912" t="s">
        <v>13</v>
      </c>
      <c r="B187" s="2913"/>
      <c r="C187" s="2913"/>
      <c r="D187" s="2913"/>
      <c r="E187" s="2913"/>
      <c r="F187" s="2913"/>
      <c r="G187" s="2913"/>
      <c r="H187" s="2913"/>
      <c r="I187" s="2913"/>
      <c r="J187" s="2914"/>
      <c r="K187" s="1658" t="s">
        <v>461</v>
      </c>
      <c r="L187" s="92"/>
      <c r="M187" s="92"/>
    </row>
    <row r="188" spans="1:27" ht="14.25" customHeight="1" x14ac:dyDescent="0.2">
      <c r="A188" s="2909" t="s">
        <v>18</v>
      </c>
      <c r="B188" s="2910"/>
      <c r="C188" s="2910"/>
      <c r="D188" s="2910"/>
      <c r="E188" s="2910"/>
      <c r="F188" s="2910"/>
      <c r="G188" s="2910"/>
      <c r="H188" s="2910"/>
      <c r="I188" s="2910"/>
      <c r="J188" s="2911"/>
      <c r="K188" s="1709">
        <f>K189+K195+K196+K197</f>
        <v>13259.7</v>
      </c>
      <c r="L188" s="92"/>
      <c r="M188" s="92"/>
    </row>
    <row r="189" spans="1:27" ht="14.25" customHeight="1" x14ac:dyDescent="0.2">
      <c r="A189" s="2903" t="s">
        <v>191</v>
      </c>
      <c r="B189" s="2904"/>
      <c r="C189" s="2904"/>
      <c r="D189" s="2904"/>
      <c r="E189" s="2904"/>
      <c r="F189" s="2904"/>
      <c r="G189" s="2904"/>
      <c r="H189" s="2904"/>
      <c r="I189" s="2904"/>
      <c r="J189" s="2905"/>
      <c r="K189" s="1710">
        <f>SUM(K190:K194)</f>
        <v>12990</v>
      </c>
      <c r="L189" s="92"/>
      <c r="M189" s="92"/>
    </row>
    <row r="190" spans="1:27" ht="14.25" customHeight="1" x14ac:dyDescent="0.2">
      <c r="A190" s="2899" t="s">
        <v>33</v>
      </c>
      <c r="B190" s="2900"/>
      <c r="C190" s="2900"/>
      <c r="D190" s="2900"/>
      <c r="E190" s="2900"/>
      <c r="F190" s="2900"/>
      <c r="G190" s="2900"/>
      <c r="H190" s="2900"/>
      <c r="I190" s="2900"/>
      <c r="J190" s="2901"/>
      <c r="K190" s="1660">
        <f>SUMIF(J16:J184,"SB",K16:K184)</f>
        <v>8090.9</v>
      </c>
      <c r="L190" s="92"/>
      <c r="M190" s="92"/>
    </row>
    <row r="191" spans="1:27" ht="14.25" customHeight="1" x14ac:dyDescent="0.2">
      <c r="A191" s="2878" t="s">
        <v>34</v>
      </c>
      <c r="B191" s="2879"/>
      <c r="C191" s="2879"/>
      <c r="D191" s="2879"/>
      <c r="E191" s="2879"/>
      <c r="F191" s="2879"/>
      <c r="G191" s="2879"/>
      <c r="H191" s="2879"/>
      <c r="I191" s="2879"/>
      <c r="J191" s="2880"/>
      <c r="K191" s="1480">
        <f>SUMIF(J16:J184,"SB(P)",K16:K184)</f>
        <v>0</v>
      </c>
      <c r="L191" s="92"/>
      <c r="M191" s="92"/>
    </row>
    <row r="192" spans="1:27" ht="14.25" customHeight="1" x14ac:dyDescent="0.2">
      <c r="A192" s="2878" t="s">
        <v>113</v>
      </c>
      <c r="B192" s="2879"/>
      <c r="C192" s="2879"/>
      <c r="D192" s="2879"/>
      <c r="E192" s="2879"/>
      <c r="F192" s="2879"/>
      <c r="G192" s="2879"/>
      <c r="H192" s="2879"/>
      <c r="I192" s="2879"/>
      <c r="J192" s="2880"/>
      <c r="K192" s="1660">
        <f>SUMIF(J16:J184,"SB(VR)",K16:K184)</f>
        <v>1306.5999999999999</v>
      </c>
      <c r="L192" s="92"/>
      <c r="M192" s="92"/>
    </row>
    <row r="193" spans="1:13" ht="14.25" customHeight="1" x14ac:dyDescent="0.2">
      <c r="A193" s="2881" t="s">
        <v>131</v>
      </c>
      <c r="B193" s="2882"/>
      <c r="C193" s="2882"/>
      <c r="D193" s="2882"/>
      <c r="E193" s="2882"/>
      <c r="F193" s="2882"/>
      <c r="G193" s="2882"/>
      <c r="H193" s="2882"/>
      <c r="I193" s="2882"/>
      <c r="J193" s="2883"/>
      <c r="K193" s="1480">
        <f>SUMIF(J14:J182,"SB(L)",K14:K182)</f>
        <v>0</v>
      </c>
      <c r="L193" s="92"/>
      <c r="M193" s="92"/>
    </row>
    <row r="194" spans="1:13" ht="14.25" customHeight="1" x14ac:dyDescent="0.2">
      <c r="A194" s="2893" t="s">
        <v>259</v>
      </c>
      <c r="B194" s="2894"/>
      <c r="C194" s="2894"/>
      <c r="D194" s="2894"/>
      <c r="E194" s="2894"/>
      <c r="F194" s="2894"/>
      <c r="G194" s="2894"/>
      <c r="H194" s="2894"/>
      <c r="I194" s="2894"/>
      <c r="J194" s="2895"/>
      <c r="K194" s="1660">
        <f>SUMIF(J15:J183,"SB(KPP)",K15:K183)</f>
        <v>3592.5</v>
      </c>
      <c r="L194" s="92"/>
      <c r="M194" s="92"/>
    </row>
    <row r="195" spans="1:13" ht="14.25" customHeight="1" x14ac:dyDescent="0.2">
      <c r="A195" s="2890" t="s">
        <v>257</v>
      </c>
      <c r="B195" s="2891"/>
      <c r="C195" s="2891"/>
      <c r="D195" s="2891"/>
      <c r="E195" s="2891"/>
      <c r="F195" s="2891"/>
      <c r="G195" s="2891"/>
      <c r="H195" s="2891"/>
      <c r="I195" s="2891"/>
      <c r="J195" s="2892"/>
      <c r="K195" s="1659">
        <f>SUMIF(J15:J183,"SB(VRL)",K15:K183)</f>
        <v>261.8</v>
      </c>
      <c r="L195" s="92"/>
      <c r="M195" s="92"/>
    </row>
    <row r="196" spans="1:13" ht="14.25" customHeight="1" x14ac:dyDescent="0.2">
      <c r="A196" s="2887" t="s">
        <v>258</v>
      </c>
      <c r="B196" s="2891"/>
      <c r="C196" s="2891"/>
      <c r="D196" s="2891"/>
      <c r="E196" s="2891"/>
      <c r="F196" s="2891"/>
      <c r="G196" s="2891"/>
      <c r="H196" s="2891"/>
      <c r="I196" s="2891"/>
      <c r="J196" s="2892"/>
      <c r="K196" s="1659">
        <f>SUMIF(J16:J184,"SB(ŽPL)",K16:K184)</f>
        <v>7.9</v>
      </c>
      <c r="L196" s="92"/>
      <c r="M196" s="92"/>
    </row>
    <row r="197" spans="1:13" ht="14.25" customHeight="1" x14ac:dyDescent="0.2">
      <c r="A197" s="2887" t="s">
        <v>126</v>
      </c>
      <c r="B197" s="2888"/>
      <c r="C197" s="2888"/>
      <c r="D197" s="2888"/>
      <c r="E197" s="2888"/>
      <c r="F197" s="2888"/>
      <c r="G197" s="2888"/>
      <c r="H197" s="2888"/>
      <c r="I197" s="2888"/>
      <c r="J197" s="2889"/>
      <c r="K197" s="1659">
        <f>SUMIF(J17:J184,"PF",K17:K184)</f>
        <v>0</v>
      </c>
      <c r="L197" s="92"/>
      <c r="M197" s="92"/>
    </row>
    <row r="198" spans="1:13" ht="14.25" customHeight="1" x14ac:dyDescent="0.2">
      <c r="A198" s="2896" t="s">
        <v>19</v>
      </c>
      <c r="B198" s="2897"/>
      <c r="C198" s="2897"/>
      <c r="D198" s="2897"/>
      <c r="E198" s="2897"/>
      <c r="F198" s="2897"/>
      <c r="G198" s="2897"/>
      <c r="H198" s="2897"/>
      <c r="I198" s="2897"/>
      <c r="J198" s="2898"/>
      <c r="K198" s="1711">
        <f>SUM(K199:K203)</f>
        <v>412.3</v>
      </c>
      <c r="L198" s="92"/>
      <c r="M198" s="92"/>
    </row>
    <row r="199" spans="1:13" ht="14.25" customHeight="1" x14ac:dyDescent="0.2">
      <c r="A199" s="2884" t="s">
        <v>35</v>
      </c>
      <c r="B199" s="2885"/>
      <c r="C199" s="2885"/>
      <c r="D199" s="2885"/>
      <c r="E199" s="2885"/>
      <c r="F199" s="2885"/>
      <c r="G199" s="2885"/>
      <c r="H199" s="2885"/>
      <c r="I199" s="2885"/>
      <c r="J199" s="2886"/>
      <c r="K199" s="1480">
        <f>SUMIF(J16:J184,"ES",K16:K184)</f>
        <v>5</v>
      </c>
      <c r="L199" s="92"/>
      <c r="M199" s="92"/>
    </row>
    <row r="200" spans="1:13" ht="14.25" customHeight="1" x14ac:dyDescent="0.2">
      <c r="A200" s="2881" t="s">
        <v>36</v>
      </c>
      <c r="B200" s="2882"/>
      <c r="C200" s="2882"/>
      <c r="D200" s="2882"/>
      <c r="E200" s="2882"/>
      <c r="F200" s="2882"/>
      <c r="G200" s="2882"/>
      <c r="H200" s="2882"/>
      <c r="I200" s="2882"/>
      <c r="J200" s="2883"/>
      <c r="K200" s="1480">
        <f>SUMIF(J16:J184,"KPP",K16:K184)</f>
        <v>0</v>
      </c>
      <c r="L200" s="92"/>
      <c r="M200" s="92"/>
    </row>
    <row r="201" spans="1:13" ht="14.25" customHeight="1" x14ac:dyDescent="0.2">
      <c r="A201" s="2881" t="s">
        <v>37</v>
      </c>
      <c r="B201" s="2882"/>
      <c r="C201" s="2882"/>
      <c r="D201" s="2882"/>
      <c r="E201" s="2882"/>
      <c r="F201" s="2882"/>
      <c r="G201" s="2882"/>
      <c r="H201" s="2882"/>
      <c r="I201" s="2882"/>
      <c r="J201" s="2883"/>
      <c r="K201" s="1480">
        <f>SUMIF(J16:J184,"KVJUD",K16:K184)</f>
        <v>353.3</v>
      </c>
      <c r="L201" s="1093"/>
      <c r="M201" s="1093"/>
    </row>
    <row r="202" spans="1:13" ht="14.25" customHeight="1" x14ac:dyDescent="0.2">
      <c r="A202" s="2878" t="s">
        <v>38</v>
      </c>
      <c r="B202" s="2879"/>
      <c r="C202" s="2879"/>
      <c r="D202" s="2879"/>
      <c r="E202" s="2879"/>
      <c r="F202" s="2879"/>
      <c r="G202" s="2879"/>
      <c r="H202" s="2879"/>
      <c r="I202" s="2879"/>
      <c r="J202" s="2880"/>
      <c r="K202" s="1480">
        <f>SUMIF(J16:J184,"LRVB",K16:K184)</f>
        <v>0</v>
      </c>
      <c r="L202" s="1093"/>
      <c r="M202" s="1093"/>
    </row>
    <row r="203" spans="1:13" ht="14.25" customHeight="1" x14ac:dyDescent="0.2">
      <c r="A203" s="2878" t="s">
        <v>39</v>
      </c>
      <c r="B203" s="2879"/>
      <c r="C203" s="2879"/>
      <c r="D203" s="2879"/>
      <c r="E203" s="2879"/>
      <c r="F203" s="2879"/>
      <c r="G203" s="2879"/>
      <c r="H203" s="2879"/>
      <c r="I203" s="2879"/>
      <c r="J203" s="2880"/>
      <c r="K203" s="1480">
        <f>SUMIF(J16:J184,"Kt",K16:K184)</f>
        <v>54</v>
      </c>
      <c r="L203" s="1093"/>
      <c r="M203" s="1093"/>
    </row>
    <row r="204" spans="1:13" ht="14.25" customHeight="1" thickBot="1" x14ac:dyDescent="0.25">
      <c r="A204" s="2875" t="s">
        <v>20</v>
      </c>
      <c r="B204" s="2876"/>
      <c r="C204" s="2876"/>
      <c r="D204" s="2876"/>
      <c r="E204" s="2876"/>
      <c r="F204" s="2876"/>
      <c r="G204" s="2876"/>
      <c r="H204" s="2876"/>
      <c r="I204" s="2876"/>
      <c r="J204" s="2877"/>
      <c r="K204" s="1712">
        <f>SUM(K188,K198)</f>
        <v>13672</v>
      </c>
      <c r="L204" s="1093"/>
      <c r="M204" s="1093"/>
    </row>
    <row r="205" spans="1:13" x14ac:dyDescent="0.2">
      <c r="K205" s="1375"/>
    </row>
    <row r="208" spans="1:13" x14ac:dyDescent="0.2">
      <c r="A208" s="6"/>
      <c r="B208" s="6"/>
      <c r="C208" s="6"/>
      <c r="D208" s="6"/>
      <c r="E208" s="6"/>
      <c r="F208" s="6"/>
      <c r="G208" s="6"/>
      <c r="H208" s="6"/>
      <c r="I208" s="6"/>
      <c r="J208" s="6"/>
      <c r="K208" s="1093"/>
      <c r="L208" s="6"/>
      <c r="M208" s="6"/>
    </row>
    <row r="209" spans="1:13" x14ac:dyDescent="0.2">
      <c r="A209" s="6"/>
      <c r="B209" s="6"/>
      <c r="C209" s="6"/>
      <c r="D209" s="6"/>
      <c r="E209" s="6"/>
      <c r="F209" s="6"/>
      <c r="G209" s="6"/>
      <c r="H209" s="6"/>
      <c r="I209" s="6"/>
      <c r="J209" s="6"/>
      <c r="K209" s="6"/>
      <c r="L209" s="6"/>
      <c r="M209" s="6"/>
    </row>
  </sheetData>
  <mergeCells count="339">
    <mergeCell ref="L1:M1"/>
    <mergeCell ref="L2:M2"/>
    <mergeCell ref="E131:E133"/>
    <mergeCell ref="I136:J136"/>
    <mergeCell ref="L129:L130"/>
    <mergeCell ref="D102:D104"/>
    <mergeCell ref="E144:E148"/>
    <mergeCell ref="F144:F148"/>
    <mergeCell ref="G144:G148"/>
    <mergeCell ref="H144:H148"/>
    <mergeCell ref="I144:I148"/>
    <mergeCell ref="L139:L140"/>
    <mergeCell ref="G119:G122"/>
    <mergeCell ref="E119:E120"/>
    <mergeCell ref="L142:L143"/>
    <mergeCell ref="G109:G111"/>
    <mergeCell ref="E116:E118"/>
    <mergeCell ref="E134:E135"/>
    <mergeCell ref="E28:E29"/>
    <mergeCell ref="F27:F29"/>
    <mergeCell ref="D50:D51"/>
    <mergeCell ref="D22:D23"/>
    <mergeCell ref="D46:D49"/>
    <mergeCell ref="D34:D35"/>
    <mergeCell ref="A24:A25"/>
    <mergeCell ref="C36:C42"/>
    <mergeCell ref="F22:F23"/>
    <mergeCell ref="B46:B49"/>
    <mergeCell ref="A58:A60"/>
    <mergeCell ref="B24:B25"/>
    <mergeCell ref="B56:B57"/>
    <mergeCell ref="E30:E31"/>
    <mergeCell ref="C34:C35"/>
    <mergeCell ref="A22:A23"/>
    <mergeCell ref="E22:E23"/>
    <mergeCell ref="E32:H32"/>
    <mergeCell ref="H50:H51"/>
    <mergeCell ref="B22:B23"/>
    <mergeCell ref="C24:C25"/>
    <mergeCell ref="A34:A35"/>
    <mergeCell ref="A46:A49"/>
    <mergeCell ref="A36:A42"/>
    <mergeCell ref="G28:G29"/>
    <mergeCell ref="B36:B42"/>
    <mergeCell ref="C22:C23"/>
    <mergeCell ref="E44:H44"/>
    <mergeCell ref="F46:F49"/>
    <mergeCell ref="E34:E35"/>
    <mergeCell ref="B58:B60"/>
    <mergeCell ref="A73:A83"/>
    <mergeCell ref="B61:B62"/>
    <mergeCell ref="B73:B83"/>
    <mergeCell ref="C61:C62"/>
    <mergeCell ref="C73:C83"/>
    <mergeCell ref="A56:A57"/>
    <mergeCell ref="E52:H52"/>
    <mergeCell ref="E54:E55"/>
    <mergeCell ref="G54:G55"/>
    <mergeCell ref="D54:D55"/>
    <mergeCell ref="D77:D78"/>
    <mergeCell ref="E61:E62"/>
    <mergeCell ref="C56:C57"/>
    <mergeCell ref="C58:C60"/>
    <mergeCell ref="H56:H57"/>
    <mergeCell ref="H58:H60"/>
    <mergeCell ref="F61:F62"/>
    <mergeCell ref="H61:H62"/>
    <mergeCell ref="G61:G62"/>
    <mergeCell ref="G56:G57"/>
    <mergeCell ref="E56:E57"/>
    <mergeCell ref="E58:E60"/>
    <mergeCell ref="G77:G78"/>
    <mergeCell ref="A190:J190"/>
    <mergeCell ref="A164:A168"/>
    <mergeCell ref="A186:K186"/>
    <mergeCell ref="A189:J189"/>
    <mergeCell ref="A185:M185"/>
    <mergeCell ref="L183:M183"/>
    <mergeCell ref="D179:D180"/>
    <mergeCell ref="A188:J188"/>
    <mergeCell ref="L167:L168"/>
    <mergeCell ref="B169:B173"/>
    <mergeCell ref="H169:H173"/>
    <mergeCell ref="E169:E173"/>
    <mergeCell ref="A169:A173"/>
    <mergeCell ref="C169:C173"/>
    <mergeCell ref="A187:J187"/>
    <mergeCell ref="I178:J178"/>
    <mergeCell ref="C182:J182"/>
    <mergeCell ref="B184:J184"/>
    <mergeCell ref="I179:I181"/>
    <mergeCell ref="E179:E181"/>
    <mergeCell ref="G174:G175"/>
    <mergeCell ref="G179:G181"/>
    <mergeCell ref="G169:G173"/>
    <mergeCell ref="L184:M184"/>
    <mergeCell ref="A204:J204"/>
    <mergeCell ref="A203:J203"/>
    <mergeCell ref="A191:J191"/>
    <mergeCell ref="A200:J200"/>
    <mergeCell ref="A202:J202"/>
    <mergeCell ref="A199:J199"/>
    <mergeCell ref="A197:J197"/>
    <mergeCell ref="A193:J193"/>
    <mergeCell ref="A195:J195"/>
    <mergeCell ref="A194:J194"/>
    <mergeCell ref="A201:J201"/>
    <mergeCell ref="A196:J196"/>
    <mergeCell ref="A198:J198"/>
    <mergeCell ref="A192:J192"/>
    <mergeCell ref="E68:E69"/>
    <mergeCell ref="D61:D62"/>
    <mergeCell ref="F56:F57"/>
    <mergeCell ref="A137:A139"/>
    <mergeCell ref="B164:B168"/>
    <mergeCell ref="A144:A147"/>
    <mergeCell ref="B144:B147"/>
    <mergeCell ref="C144:C147"/>
    <mergeCell ref="G167:G168"/>
    <mergeCell ref="B137:B139"/>
    <mergeCell ref="A141:A143"/>
    <mergeCell ref="B141:B143"/>
    <mergeCell ref="C141:C143"/>
    <mergeCell ref="D141:D143"/>
    <mergeCell ref="E141:E143"/>
    <mergeCell ref="F141:F143"/>
    <mergeCell ref="C137:C139"/>
    <mergeCell ref="E137:E139"/>
    <mergeCell ref="A149:A152"/>
    <mergeCell ref="G141:G143"/>
    <mergeCell ref="A97:A98"/>
    <mergeCell ref="B97:B98"/>
    <mergeCell ref="A61:A62"/>
    <mergeCell ref="C97:C98"/>
    <mergeCell ref="L174:L175"/>
    <mergeCell ref="L182:M182"/>
    <mergeCell ref="F179:F181"/>
    <mergeCell ref="G176:G177"/>
    <mergeCell ref="H179:H181"/>
    <mergeCell ref="L102:L105"/>
    <mergeCell ref="B183:J183"/>
    <mergeCell ref="M123:M124"/>
    <mergeCell ref="B149:B152"/>
    <mergeCell ref="C149:C152"/>
    <mergeCell ref="E149:E153"/>
    <mergeCell ref="F149:F153"/>
    <mergeCell ref="G149:G153"/>
    <mergeCell ref="L134:L135"/>
    <mergeCell ref="F109:F110"/>
    <mergeCell ref="L154:M154"/>
    <mergeCell ref="I141:I143"/>
    <mergeCell ref="C106:J106"/>
    <mergeCell ref="I134:I135"/>
    <mergeCell ref="H141:H143"/>
    <mergeCell ref="H149:H153"/>
    <mergeCell ref="I149:I153"/>
    <mergeCell ref="L126:L127"/>
    <mergeCell ref="L157:L158"/>
    <mergeCell ref="B99:B100"/>
    <mergeCell ref="A99:A100"/>
    <mergeCell ref="C108:C118"/>
    <mergeCell ref="B108:B118"/>
    <mergeCell ref="D99:D100"/>
    <mergeCell ref="D97:D98"/>
    <mergeCell ref="C99:C100"/>
    <mergeCell ref="C107:M107"/>
    <mergeCell ref="I97:I100"/>
    <mergeCell ref="M97:M98"/>
    <mergeCell ref="L116:L117"/>
    <mergeCell ref="L106:M106"/>
    <mergeCell ref="F99:F100"/>
    <mergeCell ref="L99:L100"/>
    <mergeCell ref="E101:H101"/>
    <mergeCell ref="I101:J101"/>
    <mergeCell ref="G99:G100"/>
    <mergeCell ref="E99:E100"/>
    <mergeCell ref="A108:A118"/>
    <mergeCell ref="G137:G139"/>
    <mergeCell ref="H97:H98"/>
    <mergeCell ref="E123:E124"/>
    <mergeCell ref="I131:I133"/>
    <mergeCell ref="I164:I173"/>
    <mergeCell ref="E167:E168"/>
    <mergeCell ref="E129:E130"/>
    <mergeCell ref="E102:E105"/>
    <mergeCell ref="F102:F104"/>
    <mergeCell ref="G102:G105"/>
    <mergeCell ref="G113:G115"/>
    <mergeCell ref="G116:G118"/>
    <mergeCell ref="H102:H104"/>
    <mergeCell ref="I116:I117"/>
    <mergeCell ref="I102:I104"/>
    <mergeCell ref="F139:F140"/>
    <mergeCell ref="E162:E163"/>
    <mergeCell ref="I137:I139"/>
    <mergeCell ref="F169:F173"/>
    <mergeCell ref="L131:L133"/>
    <mergeCell ref="I123:I124"/>
    <mergeCell ref="I50:I51"/>
    <mergeCell ref="G92:G94"/>
    <mergeCell ref="L48:L49"/>
    <mergeCell ref="I84:J84"/>
    <mergeCell ref="I85:I86"/>
    <mergeCell ref="E84:H84"/>
    <mergeCell ref="L97:L98"/>
    <mergeCell ref="E77:E78"/>
    <mergeCell ref="I58:I60"/>
    <mergeCell ref="E63:H63"/>
    <mergeCell ref="I72:J72"/>
    <mergeCell ref="I63:J63"/>
    <mergeCell ref="E65:E67"/>
    <mergeCell ref="G123:G128"/>
    <mergeCell ref="L86:L87"/>
    <mergeCell ref="L58:L60"/>
    <mergeCell ref="L81:L83"/>
    <mergeCell ref="I65:I67"/>
    <mergeCell ref="J77:J78"/>
    <mergeCell ref="G65:G67"/>
    <mergeCell ref="I74:I76"/>
    <mergeCell ref="F74:F75"/>
    <mergeCell ref="N174:S175"/>
    <mergeCell ref="B14:M14"/>
    <mergeCell ref="D17:D21"/>
    <mergeCell ref="C15:M15"/>
    <mergeCell ref="I17:I21"/>
    <mergeCell ref="H17:H21"/>
    <mergeCell ref="C17:C21"/>
    <mergeCell ref="C164:C168"/>
    <mergeCell ref="E164:E166"/>
    <mergeCell ref="C155:M155"/>
    <mergeCell ref="C154:J154"/>
    <mergeCell ref="M116:M117"/>
    <mergeCell ref="H99:H100"/>
    <mergeCell ref="C89:J89"/>
    <mergeCell ref="D26:D27"/>
    <mergeCell ref="D74:D76"/>
    <mergeCell ref="I156:I158"/>
    <mergeCell ref="D58:D60"/>
    <mergeCell ref="G74:G76"/>
    <mergeCell ref="H74:H75"/>
    <mergeCell ref="I77:I79"/>
    <mergeCell ref="E174:E175"/>
    <mergeCell ref="D169:D173"/>
    <mergeCell ref="L123:L124"/>
    <mergeCell ref="A7:M7"/>
    <mergeCell ref="H9:H11"/>
    <mergeCell ref="I56:I57"/>
    <mergeCell ref="L9:M9"/>
    <mergeCell ref="F9:F11"/>
    <mergeCell ref="C46:C49"/>
    <mergeCell ref="A9:A11"/>
    <mergeCell ref="L10:L11"/>
    <mergeCell ref="E9:E11"/>
    <mergeCell ref="L8:M8"/>
    <mergeCell ref="I33:I35"/>
    <mergeCell ref="H54:H55"/>
    <mergeCell ref="D9:D11"/>
    <mergeCell ref="A13:M13"/>
    <mergeCell ref="A17:A21"/>
    <mergeCell ref="F18:F20"/>
    <mergeCell ref="C9:C11"/>
    <mergeCell ref="A12:M12"/>
    <mergeCell ref="I45:I49"/>
    <mergeCell ref="J9:J11"/>
    <mergeCell ref="F54:F55"/>
    <mergeCell ref="E39:E42"/>
    <mergeCell ref="B9:B11"/>
    <mergeCell ref="I9:I11"/>
    <mergeCell ref="B17:B21"/>
    <mergeCell ref="D24:D25"/>
    <mergeCell ref="I44:J44"/>
    <mergeCell ref="I52:J52"/>
    <mergeCell ref="I53:I55"/>
    <mergeCell ref="G22:G23"/>
    <mergeCell ref="G24:G25"/>
    <mergeCell ref="G26:G27"/>
    <mergeCell ref="H34:H35"/>
    <mergeCell ref="E24:E25"/>
    <mergeCell ref="E26:E27"/>
    <mergeCell ref="E50:E51"/>
    <mergeCell ref="F50:F51"/>
    <mergeCell ref="G30:G31"/>
    <mergeCell ref="F24:F25"/>
    <mergeCell ref="H26:H27"/>
    <mergeCell ref="B34:B35"/>
    <mergeCell ref="E17:E18"/>
    <mergeCell ref="I32:J32"/>
    <mergeCell ref="E46:E49"/>
    <mergeCell ref="E20:E21"/>
    <mergeCell ref="H22:H23"/>
    <mergeCell ref="H46:H49"/>
    <mergeCell ref="K9:K11"/>
    <mergeCell ref="G9:G11"/>
    <mergeCell ref="G17:G20"/>
    <mergeCell ref="G97:G98"/>
    <mergeCell ref="I88:J88"/>
    <mergeCell ref="I81:I83"/>
    <mergeCell ref="E81:E83"/>
    <mergeCell ref="C90:M90"/>
    <mergeCell ref="M81:M83"/>
    <mergeCell ref="I91:I95"/>
    <mergeCell ref="H81:H83"/>
    <mergeCell ref="E79:E80"/>
    <mergeCell ref="E70:E71"/>
    <mergeCell ref="E74:E76"/>
    <mergeCell ref="D81:D83"/>
    <mergeCell ref="G81:G83"/>
    <mergeCell ref="H77:H78"/>
    <mergeCell ref="L20:L21"/>
    <mergeCell ref="I68:I70"/>
    <mergeCell ref="E97:E98"/>
    <mergeCell ref="L54:L55"/>
    <mergeCell ref="L65:L67"/>
    <mergeCell ref="L74:L75"/>
    <mergeCell ref="D56:D57"/>
    <mergeCell ref="L24:L25"/>
    <mergeCell ref="A5:M5"/>
    <mergeCell ref="A6:M6"/>
    <mergeCell ref="L180:L181"/>
    <mergeCell ref="I22:I29"/>
    <mergeCell ref="L36:L37"/>
    <mergeCell ref="G34:G35"/>
    <mergeCell ref="G36:G38"/>
    <mergeCell ref="G39:G42"/>
    <mergeCell ref="G46:G49"/>
    <mergeCell ref="G50:G51"/>
    <mergeCell ref="I61:I62"/>
    <mergeCell ref="G58:G60"/>
    <mergeCell ref="I36:I42"/>
    <mergeCell ref="H36:H42"/>
    <mergeCell ref="G157:G163"/>
    <mergeCell ref="G164:G166"/>
    <mergeCell ref="L61:L62"/>
    <mergeCell ref="H24:H25"/>
    <mergeCell ref="F66:F67"/>
    <mergeCell ref="E72:H72"/>
    <mergeCell ref="F97:F98"/>
    <mergeCell ref="G68:G71"/>
    <mergeCell ref="F58:F60"/>
  </mergeCells>
  <phoneticPr fontId="16" type="noConversion"/>
  <printOptions horizontalCentered="1"/>
  <pageMargins left="0.78740157480314965" right="0.19685039370078741" top="0.39370078740157483" bottom="0.39370078740157483" header="0" footer="0"/>
  <pageSetup paperSize="9" scale="77" orientation="portrait" r:id="rId1"/>
  <headerFooter alignWithMargins="0"/>
  <rowBreaks count="4" manualBreakCount="4">
    <brk id="84" max="12" man="1"/>
    <brk id="118" max="12" man="1"/>
    <brk id="148" max="12" man="1"/>
    <brk id="185" max="1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05"/>
  <sheetViews>
    <sheetView topLeftCell="A3" zoomScaleNormal="100" zoomScaleSheetLayoutView="100" workbookViewId="0">
      <selection activeCell="U9" sqref="U9"/>
    </sheetView>
  </sheetViews>
  <sheetFormatPr defaultRowHeight="12.75" x14ac:dyDescent="0.2"/>
  <cols>
    <col min="1" max="4" width="2.7109375" style="7" customWidth="1"/>
    <col min="5" max="5" width="34.85546875" style="7" customWidth="1"/>
    <col min="6" max="6" width="2.7109375" style="37" customWidth="1"/>
    <col min="7" max="7" width="4.5703125" style="37" customWidth="1"/>
    <col min="8" max="8" width="3.28515625" style="58" customWidth="1"/>
    <col min="9" max="9" width="12.140625" style="58" customWidth="1"/>
    <col min="10" max="10" width="8.5703125" style="8" customWidth="1"/>
    <col min="11" max="13" width="10.28515625" style="7" customWidth="1"/>
    <col min="14" max="14" width="29.28515625" style="7" customWidth="1"/>
    <col min="15" max="15" width="5.85546875" style="7" customWidth="1"/>
    <col min="16" max="16384" width="9.140625" style="6"/>
  </cols>
  <sheetData>
    <row r="1" spans="1:16" ht="15.75" customHeight="1" x14ac:dyDescent="0.2">
      <c r="N1" s="2969" t="s">
        <v>452</v>
      </c>
      <c r="O1" s="2970"/>
    </row>
    <row r="3" spans="1:16" ht="15" customHeight="1" x14ac:dyDescent="0.2">
      <c r="A3" s="2613" t="s">
        <v>389</v>
      </c>
      <c r="B3" s="2613"/>
      <c r="C3" s="2613"/>
      <c r="D3" s="2613"/>
      <c r="E3" s="2613"/>
      <c r="F3" s="2613"/>
      <c r="G3" s="2613"/>
      <c r="H3" s="2613"/>
      <c r="I3" s="2613"/>
      <c r="J3" s="2613"/>
      <c r="K3" s="2613"/>
      <c r="L3" s="2613"/>
      <c r="M3" s="2613"/>
      <c r="N3" s="2613"/>
      <c r="O3" s="2613"/>
    </row>
    <row r="4" spans="1:16" ht="15.75" customHeight="1" x14ac:dyDescent="0.2">
      <c r="A4" s="2614" t="s">
        <v>45</v>
      </c>
      <c r="B4" s="2614"/>
      <c r="C4" s="2614"/>
      <c r="D4" s="2614"/>
      <c r="E4" s="2614"/>
      <c r="F4" s="2614"/>
      <c r="G4" s="2614"/>
      <c r="H4" s="2614"/>
      <c r="I4" s="2614"/>
      <c r="J4" s="2614"/>
      <c r="K4" s="2614"/>
      <c r="L4" s="2614"/>
      <c r="M4" s="2614"/>
      <c r="N4" s="2614"/>
      <c r="O4" s="2614"/>
    </row>
    <row r="5" spans="1:16" ht="15" customHeight="1" x14ac:dyDescent="0.2">
      <c r="A5" s="2725" t="s">
        <v>30</v>
      </c>
      <c r="B5" s="2725"/>
      <c r="C5" s="2725"/>
      <c r="D5" s="2725"/>
      <c r="E5" s="2725"/>
      <c r="F5" s="2725"/>
      <c r="G5" s="2725"/>
      <c r="H5" s="2725"/>
      <c r="I5" s="2725"/>
      <c r="J5" s="2725"/>
      <c r="K5" s="2725"/>
      <c r="L5" s="2725"/>
      <c r="M5" s="2725"/>
      <c r="N5" s="2725"/>
      <c r="O5" s="2725"/>
      <c r="P5" s="4"/>
    </row>
    <row r="6" spans="1:16" ht="15" customHeight="1" thickBot="1" x14ac:dyDescent="0.25">
      <c r="A6" s="127"/>
      <c r="B6" s="127"/>
      <c r="C6" s="127"/>
      <c r="D6" s="127"/>
      <c r="E6" s="127"/>
      <c r="F6" s="128"/>
      <c r="G6" s="128"/>
      <c r="H6" s="129"/>
      <c r="I6" s="129"/>
      <c r="J6" s="1799"/>
      <c r="K6" s="127"/>
      <c r="L6" s="127"/>
      <c r="M6" s="127"/>
      <c r="N6" s="2736" t="s">
        <v>335</v>
      </c>
      <c r="O6" s="2737"/>
    </row>
    <row r="7" spans="1:16" ht="33.75" customHeight="1" x14ac:dyDescent="0.2">
      <c r="A7" s="2564" t="s">
        <v>31</v>
      </c>
      <c r="B7" s="2567" t="s">
        <v>1</v>
      </c>
      <c r="C7" s="2567" t="s">
        <v>2</v>
      </c>
      <c r="D7" s="2567" t="s">
        <v>43</v>
      </c>
      <c r="E7" s="2733" t="s">
        <v>15</v>
      </c>
      <c r="F7" s="2729" t="s">
        <v>3</v>
      </c>
      <c r="G7" s="2656" t="s">
        <v>391</v>
      </c>
      <c r="H7" s="2726" t="s">
        <v>4</v>
      </c>
      <c r="I7" s="2745" t="s">
        <v>102</v>
      </c>
      <c r="J7" s="2579" t="s">
        <v>5</v>
      </c>
      <c r="K7" s="2582" t="s">
        <v>339</v>
      </c>
      <c r="L7" s="2582" t="s">
        <v>453</v>
      </c>
      <c r="M7" s="2582" t="s">
        <v>451</v>
      </c>
      <c r="N7" s="2585" t="s">
        <v>14</v>
      </c>
      <c r="O7" s="2587"/>
    </row>
    <row r="8" spans="1:16" ht="14.25" customHeight="1" x14ac:dyDescent="0.2">
      <c r="A8" s="2565"/>
      <c r="B8" s="2568"/>
      <c r="C8" s="2568"/>
      <c r="D8" s="2568"/>
      <c r="E8" s="2734"/>
      <c r="F8" s="2730"/>
      <c r="G8" s="2657"/>
      <c r="H8" s="2727"/>
      <c r="I8" s="2746"/>
      <c r="J8" s="2580"/>
      <c r="K8" s="2654"/>
      <c r="L8" s="2654"/>
      <c r="M8" s="2654"/>
      <c r="N8" s="2588" t="s">
        <v>15</v>
      </c>
      <c r="O8" s="1570" t="s">
        <v>225</v>
      </c>
    </row>
    <row r="9" spans="1:16" ht="66" customHeight="1" thickBot="1" x14ac:dyDescent="0.25">
      <c r="A9" s="2566"/>
      <c r="B9" s="2569"/>
      <c r="C9" s="2569"/>
      <c r="D9" s="2569"/>
      <c r="E9" s="2735"/>
      <c r="F9" s="2731"/>
      <c r="G9" s="2658"/>
      <c r="H9" s="2728"/>
      <c r="I9" s="2747"/>
      <c r="J9" s="2581"/>
      <c r="K9" s="2655"/>
      <c r="L9" s="2655"/>
      <c r="M9" s="2655"/>
      <c r="N9" s="2589"/>
      <c r="O9" s="749" t="s">
        <v>105</v>
      </c>
    </row>
    <row r="10" spans="1:16" s="53" customFormat="1" ht="14.25" customHeight="1" x14ac:dyDescent="0.2">
      <c r="A10" s="2593" t="s">
        <v>101</v>
      </c>
      <c r="B10" s="2594"/>
      <c r="C10" s="2594"/>
      <c r="D10" s="2594"/>
      <c r="E10" s="2594"/>
      <c r="F10" s="2594"/>
      <c r="G10" s="2594"/>
      <c r="H10" s="2594"/>
      <c r="I10" s="2594"/>
      <c r="J10" s="2594"/>
      <c r="K10" s="2594"/>
      <c r="L10" s="2594"/>
      <c r="M10" s="2594"/>
      <c r="N10" s="2594"/>
      <c r="O10" s="2595"/>
    </row>
    <row r="11" spans="1:16" s="53" customFormat="1" ht="14.25" customHeight="1" x14ac:dyDescent="0.2">
      <c r="A11" s="2596" t="s">
        <v>42</v>
      </c>
      <c r="B11" s="2597"/>
      <c r="C11" s="2597"/>
      <c r="D11" s="2597"/>
      <c r="E11" s="2597"/>
      <c r="F11" s="2597"/>
      <c r="G11" s="2597"/>
      <c r="H11" s="2597"/>
      <c r="I11" s="2597"/>
      <c r="J11" s="2597"/>
      <c r="K11" s="2597"/>
      <c r="L11" s="2597"/>
      <c r="M11" s="2597"/>
      <c r="N11" s="2597"/>
      <c r="O11" s="2598"/>
    </row>
    <row r="12" spans="1:16" ht="16.5" customHeight="1" x14ac:dyDescent="0.2">
      <c r="A12" s="135" t="s">
        <v>8</v>
      </c>
      <c r="B12" s="2599" t="s">
        <v>46</v>
      </c>
      <c r="C12" s="2600"/>
      <c r="D12" s="2600"/>
      <c r="E12" s="2600"/>
      <c r="F12" s="2600"/>
      <c r="G12" s="2600"/>
      <c r="H12" s="2600"/>
      <c r="I12" s="2600"/>
      <c r="J12" s="2600"/>
      <c r="K12" s="2600"/>
      <c r="L12" s="2600"/>
      <c r="M12" s="2600"/>
      <c r="N12" s="2600"/>
      <c r="O12" s="2601"/>
    </row>
    <row r="13" spans="1:16" ht="15" customHeight="1" x14ac:dyDescent="0.2">
      <c r="A13" s="1798" t="s">
        <v>8</v>
      </c>
      <c r="B13" s="83" t="s">
        <v>8</v>
      </c>
      <c r="C13" s="2602" t="s">
        <v>47</v>
      </c>
      <c r="D13" s="2603"/>
      <c r="E13" s="2603"/>
      <c r="F13" s="2603"/>
      <c r="G13" s="2603"/>
      <c r="H13" s="2603"/>
      <c r="I13" s="2603"/>
      <c r="J13" s="2603"/>
      <c r="K13" s="2603"/>
      <c r="L13" s="2603"/>
      <c r="M13" s="2603"/>
      <c r="N13" s="2603"/>
      <c r="O13" s="2604"/>
    </row>
    <row r="14" spans="1:16" ht="30.75" customHeight="1" x14ac:dyDescent="0.2">
      <c r="A14" s="1794" t="s">
        <v>8</v>
      </c>
      <c r="B14" s="1795" t="s">
        <v>8</v>
      </c>
      <c r="C14" s="1857" t="s">
        <v>8</v>
      </c>
      <c r="D14" s="77"/>
      <c r="E14" s="1874" t="s">
        <v>77</v>
      </c>
      <c r="F14" s="1598" t="s">
        <v>176</v>
      </c>
      <c r="G14" s="1574"/>
      <c r="H14" s="1796" t="s">
        <v>68</v>
      </c>
      <c r="I14" s="305"/>
      <c r="J14" s="326"/>
      <c r="K14" s="1875"/>
      <c r="L14" s="1876"/>
      <c r="M14" s="1875"/>
      <c r="N14" s="168"/>
      <c r="O14" s="170"/>
    </row>
    <row r="15" spans="1:16" ht="18" customHeight="1" x14ac:dyDescent="0.2">
      <c r="A15" s="2740"/>
      <c r="B15" s="2698"/>
      <c r="C15" s="2732"/>
      <c r="D15" s="2696" t="s">
        <v>8</v>
      </c>
      <c r="E15" s="2710" t="s">
        <v>293</v>
      </c>
      <c r="F15" s="1612" t="s">
        <v>74</v>
      </c>
      <c r="G15" s="2659" t="s">
        <v>424</v>
      </c>
      <c r="H15" s="2639"/>
      <c r="I15" s="2634" t="s">
        <v>115</v>
      </c>
      <c r="J15" s="1425" t="s">
        <v>41</v>
      </c>
      <c r="K15" s="1563">
        <v>376.6</v>
      </c>
      <c r="L15" s="1510">
        <f>376.6</f>
        <v>376.6</v>
      </c>
      <c r="M15" s="1403"/>
      <c r="N15" s="1877" t="s">
        <v>190</v>
      </c>
      <c r="O15" s="1878" t="s">
        <v>91</v>
      </c>
    </row>
    <row r="16" spans="1:16" ht="21.75" customHeight="1" x14ac:dyDescent="0.2">
      <c r="A16" s="2740"/>
      <c r="B16" s="2698"/>
      <c r="C16" s="2732"/>
      <c r="D16" s="2697"/>
      <c r="E16" s="2719"/>
      <c r="F16" s="2741" t="s">
        <v>326</v>
      </c>
      <c r="G16" s="2660"/>
      <c r="H16" s="2639"/>
      <c r="I16" s="2634"/>
      <c r="J16" s="1656"/>
      <c r="K16" s="1563"/>
      <c r="L16" s="1510"/>
      <c r="M16" s="1425"/>
      <c r="N16" s="2121" t="s">
        <v>286</v>
      </c>
      <c r="O16" s="2122" t="s">
        <v>329</v>
      </c>
    </row>
    <row r="17" spans="1:16" ht="39.75" customHeight="1" x14ac:dyDescent="0.2">
      <c r="A17" s="2740"/>
      <c r="B17" s="2698"/>
      <c r="C17" s="2732"/>
      <c r="D17" s="2697"/>
      <c r="E17" s="1541" t="s">
        <v>289</v>
      </c>
      <c r="F17" s="2742"/>
      <c r="G17" s="2650"/>
      <c r="H17" s="2639"/>
      <c r="I17" s="2634"/>
      <c r="J17" s="1425" t="s">
        <v>261</v>
      </c>
      <c r="K17" s="1563">
        <v>75</v>
      </c>
      <c r="L17" s="2295">
        <f>75+118.5</f>
        <v>193.5</v>
      </c>
      <c r="M17" s="2113">
        <f>L17-K17</f>
        <v>118.5</v>
      </c>
      <c r="N17" s="1879" t="s">
        <v>287</v>
      </c>
      <c r="O17" s="1880"/>
    </row>
    <row r="18" spans="1:16" ht="15" customHeight="1" x14ac:dyDescent="0.2">
      <c r="A18" s="2740"/>
      <c r="B18" s="2698"/>
      <c r="C18" s="2732"/>
      <c r="D18" s="2697"/>
      <c r="E18" s="2722" t="s">
        <v>290</v>
      </c>
      <c r="F18" s="2742"/>
      <c r="G18" s="2650"/>
      <c r="H18" s="2639"/>
      <c r="I18" s="2634"/>
      <c r="J18" s="1425"/>
      <c r="K18" s="1563"/>
      <c r="L18" s="1510"/>
      <c r="M18" s="1425"/>
      <c r="N18" s="3028" t="s">
        <v>288</v>
      </c>
      <c r="O18" s="1881"/>
    </row>
    <row r="19" spans="1:16" ht="13.5" customHeight="1" x14ac:dyDescent="0.2">
      <c r="A19" s="2740"/>
      <c r="B19" s="2698"/>
      <c r="C19" s="2732"/>
      <c r="D19" s="2699"/>
      <c r="E19" s="2723"/>
      <c r="F19" s="1606"/>
      <c r="G19" s="1811"/>
      <c r="H19" s="2639"/>
      <c r="I19" s="2635"/>
      <c r="J19" s="1408"/>
      <c r="K19" s="1871"/>
      <c r="L19" s="1513"/>
      <c r="M19" s="1422"/>
      <c r="N19" s="3017"/>
      <c r="O19" s="1882"/>
    </row>
    <row r="20" spans="1:16" ht="21" customHeight="1" x14ac:dyDescent="0.2">
      <c r="A20" s="2740"/>
      <c r="B20" s="2698"/>
      <c r="C20" s="2732"/>
      <c r="D20" s="2696" t="s">
        <v>10</v>
      </c>
      <c r="E20" s="2710" t="s">
        <v>426</v>
      </c>
      <c r="F20" s="2947" t="s">
        <v>326</v>
      </c>
      <c r="G20" s="2704" t="s">
        <v>392</v>
      </c>
      <c r="H20" s="2644"/>
      <c r="I20" s="2617" t="s">
        <v>114</v>
      </c>
      <c r="J20" s="1403" t="s">
        <v>41</v>
      </c>
      <c r="K20" s="1671">
        <v>90</v>
      </c>
      <c r="L20" s="1980">
        <f>90-44.7</f>
        <v>45.3</v>
      </c>
      <c r="M20" s="2259">
        <f>L20-K20</f>
        <v>-44.7</v>
      </c>
      <c r="N20" s="1883" t="s">
        <v>200</v>
      </c>
      <c r="O20" s="1884">
        <v>1</v>
      </c>
    </row>
    <row r="21" spans="1:16" ht="30" customHeight="1" x14ac:dyDescent="0.2">
      <c r="A21" s="2740"/>
      <c r="B21" s="2698"/>
      <c r="C21" s="2732"/>
      <c r="D21" s="2699"/>
      <c r="E21" s="2922"/>
      <c r="F21" s="2948"/>
      <c r="G21" s="2705"/>
      <c r="H21" s="2644"/>
      <c r="I21" s="2618"/>
      <c r="J21" s="1422"/>
      <c r="K21" s="1871"/>
      <c r="L21" s="1513"/>
      <c r="M21" s="1425"/>
      <c r="N21" s="1885" t="s">
        <v>168</v>
      </c>
      <c r="O21" s="1886">
        <v>1</v>
      </c>
    </row>
    <row r="22" spans="1:16" ht="24" customHeight="1" x14ac:dyDescent="0.2">
      <c r="A22" s="2740"/>
      <c r="B22" s="2698"/>
      <c r="C22" s="2732"/>
      <c r="D22" s="2696" t="s">
        <v>44</v>
      </c>
      <c r="E22" s="2710" t="s">
        <v>240</v>
      </c>
      <c r="F22" s="2717" t="s">
        <v>74</v>
      </c>
      <c r="G22" s="2706" t="s">
        <v>425</v>
      </c>
      <c r="H22" s="2644"/>
      <c r="I22" s="2619"/>
      <c r="J22" s="1403" t="s">
        <v>261</v>
      </c>
      <c r="K22" s="1671">
        <v>15</v>
      </c>
      <c r="L22" s="1980">
        <v>0</v>
      </c>
      <c r="M22" s="2255">
        <f>L22-K22</f>
        <v>-15</v>
      </c>
      <c r="N22" s="3016" t="s">
        <v>292</v>
      </c>
      <c r="O22" s="1887"/>
    </row>
    <row r="23" spans="1:16" ht="24" customHeight="1" x14ac:dyDescent="0.2">
      <c r="A23" s="2740"/>
      <c r="B23" s="2698"/>
      <c r="C23" s="2732"/>
      <c r="D23" s="2699"/>
      <c r="E23" s="2711"/>
      <c r="F23" s="2718"/>
      <c r="G23" s="2707"/>
      <c r="H23" s="2644"/>
      <c r="I23" s="2619"/>
      <c r="J23" s="1413" t="s">
        <v>41</v>
      </c>
      <c r="K23" s="1871"/>
      <c r="L23" s="1513"/>
      <c r="M23" s="1422"/>
      <c r="N23" s="3017"/>
      <c r="O23" s="1888"/>
    </row>
    <row r="24" spans="1:16" ht="18.75" customHeight="1" x14ac:dyDescent="0.2">
      <c r="A24" s="1817"/>
      <c r="B24" s="1803"/>
      <c r="C24" s="1810"/>
      <c r="D24" s="2759" t="s">
        <v>49</v>
      </c>
      <c r="E24" s="2712" t="s">
        <v>427</v>
      </c>
      <c r="F24" s="1483" t="s">
        <v>74</v>
      </c>
      <c r="G24" s="2708" t="s">
        <v>393</v>
      </c>
      <c r="H24" s="2644"/>
      <c r="I24" s="2619"/>
      <c r="J24" s="1549" t="s">
        <v>41</v>
      </c>
      <c r="K24" s="1425">
        <f>508.7-253.8</f>
        <v>254.9</v>
      </c>
      <c r="L24" s="2296">
        <f>508.7-253.8-208.9</f>
        <v>46</v>
      </c>
      <c r="M24" s="2257">
        <f>L24-K24</f>
        <v>-208.9</v>
      </c>
      <c r="N24" s="1889" t="s">
        <v>160</v>
      </c>
      <c r="O24" s="1890">
        <v>100</v>
      </c>
    </row>
    <row r="25" spans="1:16" ht="27" customHeight="1" x14ac:dyDescent="0.2">
      <c r="A25" s="1817"/>
      <c r="B25" s="1803"/>
      <c r="C25" s="1810"/>
      <c r="D25" s="2760"/>
      <c r="E25" s="2713"/>
      <c r="F25" s="2947" t="s">
        <v>180</v>
      </c>
      <c r="G25" s="2709"/>
      <c r="H25" s="2644"/>
      <c r="I25" s="2619"/>
      <c r="J25" s="1422" t="s">
        <v>261</v>
      </c>
      <c r="K25" s="1422">
        <f>850-65</f>
        <v>785</v>
      </c>
      <c r="L25" s="2256">
        <f>850-65+177.5</f>
        <v>962.5</v>
      </c>
      <c r="M25" s="2257">
        <f>L25-K25</f>
        <v>177.5</v>
      </c>
      <c r="N25" s="1891" t="s">
        <v>421</v>
      </c>
      <c r="O25" s="1892">
        <v>2</v>
      </c>
      <c r="P25" s="1093"/>
    </row>
    <row r="26" spans="1:16" ht="16.5" customHeight="1" x14ac:dyDescent="0.2">
      <c r="A26" s="1817"/>
      <c r="B26" s="1803"/>
      <c r="C26" s="1423"/>
      <c r="D26" s="1825" t="s">
        <v>50</v>
      </c>
      <c r="E26" s="2949" t="s">
        <v>372</v>
      </c>
      <c r="F26" s="2967"/>
      <c r="G26" s="2706"/>
      <c r="H26" s="1806"/>
      <c r="I26" s="2619"/>
      <c r="J26" s="1403" t="s">
        <v>71</v>
      </c>
      <c r="K26" s="1403">
        <v>25</v>
      </c>
      <c r="L26" s="1514">
        <v>25</v>
      </c>
      <c r="M26" s="1403"/>
      <c r="N26" s="1889" t="s">
        <v>173</v>
      </c>
      <c r="O26" s="1893"/>
    </row>
    <row r="27" spans="1:16" ht="15.75" customHeight="1" x14ac:dyDescent="0.2">
      <c r="A27" s="1817"/>
      <c r="B27" s="1803"/>
      <c r="C27" s="1426"/>
      <c r="D27" s="1823"/>
      <c r="E27" s="2713"/>
      <c r="F27" s="2968"/>
      <c r="G27" s="2716"/>
      <c r="H27" s="1806"/>
      <c r="I27" s="2620"/>
      <c r="J27" s="1411"/>
      <c r="K27" s="1408"/>
      <c r="L27" s="1865"/>
      <c r="M27" s="1408"/>
      <c r="N27" s="1428"/>
      <c r="O27" s="152"/>
    </row>
    <row r="28" spans="1:16" ht="41.25" customHeight="1" x14ac:dyDescent="0.2">
      <c r="A28" s="2092"/>
      <c r="B28" s="2093"/>
      <c r="C28" s="1423"/>
      <c r="D28" s="2111" t="s">
        <v>52</v>
      </c>
      <c r="E28" s="2949" t="s">
        <v>479</v>
      </c>
      <c r="F28" s="2134"/>
      <c r="G28" s="2706"/>
      <c r="H28" s="2091"/>
      <c r="I28" s="2135"/>
      <c r="J28" s="1403" t="s">
        <v>41</v>
      </c>
      <c r="K28" s="1403">
        <v>15</v>
      </c>
      <c r="L28" s="1403">
        <v>15</v>
      </c>
      <c r="M28" s="1668">
        <f>L28-K28</f>
        <v>0</v>
      </c>
      <c r="N28" s="2227" t="s">
        <v>481</v>
      </c>
      <c r="O28" s="2136"/>
    </row>
    <row r="29" spans="1:16" ht="15.75" customHeight="1" x14ac:dyDescent="0.2">
      <c r="A29" s="2092"/>
      <c r="B29" s="2093"/>
      <c r="C29" s="1426"/>
      <c r="D29" s="2100"/>
      <c r="E29" s="2713"/>
      <c r="F29" s="2134"/>
      <c r="G29" s="2716"/>
      <c r="H29" s="2091"/>
      <c r="I29" s="2135"/>
      <c r="J29" s="1411"/>
      <c r="K29" s="1673"/>
      <c r="L29" s="1408"/>
      <c r="M29" s="1669"/>
      <c r="N29" s="2233" t="s">
        <v>480</v>
      </c>
      <c r="O29" s="1892"/>
    </row>
    <row r="30" spans="1:16" ht="15" customHeight="1" thickBot="1" x14ac:dyDescent="0.25">
      <c r="A30" s="1846"/>
      <c r="B30" s="1847"/>
      <c r="C30" s="1435"/>
      <c r="D30" s="1436"/>
      <c r="E30" s="2825"/>
      <c r="F30" s="2825"/>
      <c r="G30" s="2825"/>
      <c r="H30" s="2825"/>
      <c r="I30" s="2720" t="s">
        <v>103</v>
      </c>
      <c r="J30" s="2777"/>
      <c r="K30" s="1866">
        <f>SUM(K15:K28)</f>
        <v>1636.5</v>
      </c>
      <c r="L30" s="1679">
        <f>SUM(L15:L29)</f>
        <v>1663.9</v>
      </c>
      <c r="M30" s="2133">
        <f>SUM(M15:M29)</f>
        <v>27.4</v>
      </c>
      <c r="N30" s="1452"/>
      <c r="O30" s="142"/>
    </row>
    <row r="31" spans="1:16" ht="32.25" customHeight="1" x14ac:dyDescent="0.2">
      <c r="A31" s="1845" t="s">
        <v>8</v>
      </c>
      <c r="B31" s="1844" t="s">
        <v>8</v>
      </c>
      <c r="C31" s="1843" t="s">
        <v>10</v>
      </c>
      <c r="D31" s="1441"/>
      <c r="E31" s="1602" t="s">
        <v>78</v>
      </c>
      <c r="F31" s="1608" t="s">
        <v>179</v>
      </c>
      <c r="G31" s="1575"/>
      <c r="H31" s="1639" t="s">
        <v>68</v>
      </c>
      <c r="I31" s="2738" t="s">
        <v>114</v>
      </c>
      <c r="J31" s="1442"/>
      <c r="K31" s="1902"/>
      <c r="L31" s="1903"/>
      <c r="M31" s="1670"/>
      <c r="N31" s="1444"/>
      <c r="O31" s="224"/>
    </row>
    <row r="32" spans="1:16" ht="17.25" customHeight="1" x14ac:dyDescent="0.2">
      <c r="A32" s="2951"/>
      <c r="B32" s="2698"/>
      <c r="C32" s="2732"/>
      <c r="D32" s="2696" t="s">
        <v>8</v>
      </c>
      <c r="E32" s="2946" t="s">
        <v>97</v>
      </c>
      <c r="F32" s="1604" t="s">
        <v>74</v>
      </c>
      <c r="G32" s="2623" t="s">
        <v>395</v>
      </c>
      <c r="H32" s="2644"/>
      <c r="I32" s="2703"/>
      <c r="J32" s="1403" t="s">
        <v>261</v>
      </c>
      <c r="K32" s="1671">
        <v>20</v>
      </c>
      <c r="L32" s="2255">
        <f>20-11</f>
        <v>9</v>
      </c>
      <c r="M32" s="2258">
        <f>L32-K32</f>
        <v>-11</v>
      </c>
      <c r="N32" s="2185" t="s">
        <v>72</v>
      </c>
      <c r="O32" s="1894">
        <v>1</v>
      </c>
    </row>
    <row r="33" spans="1:15" ht="26.25" customHeight="1" x14ac:dyDescent="0.2">
      <c r="A33" s="2951"/>
      <c r="B33" s="2698"/>
      <c r="C33" s="2732"/>
      <c r="D33" s="2699"/>
      <c r="E33" s="2952"/>
      <c r="F33" s="1605"/>
      <c r="G33" s="2624"/>
      <c r="H33" s="2644"/>
      <c r="I33" s="2703"/>
      <c r="J33" s="1413" t="s">
        <v>41</v>
      </c>
      <c r="K33" s="1871"/>
      <c r="L33" s="1422"/>
      <c r="M33" s="1666"/>
      <c r="N33" s="1895" t="s">
        <v>236</v>
      </c>
      <c r="O33" s="1896"/>
    </row>
    <row r="34" spans="1:15" ht="17.25" customHeight="1" x14ac:dyDescent="0.2">
      <c r="A34" s="2951"/>
      <c r="B34" s="2698"/>
      <c r="C34" s="2732"/>
      <c r="D34" s="1800" t="s">
        <v>10</v>
      </c>
      <c r="E34" s="1812" t="s">
        <v>210</v>
      </c>
      <c r="F34" s="1616" t="s">
        <v>74</v>
      </c>
      <c r="G34" s="2625" t="s">
        <v>396</v>
      </c>
      <c r="H34" s="2639"/>
      <c r="I34" s="2618"/>
      <c r="J34" s="1403" t="s">
        <v>261</v>
      </c>
      <c r="K34" s="1514">
        <f>319.7-59.7</f>
        <v>260</v>
      </c>
      <c r="L34" s="1403">
        <f>319.7-59.7</f>
        <v>260</v>
      </c>
      <c r="M34" s="1983"/>
      <c r="N34" s="2993" t="s">
        <v>394</v>
      </c>
      <c r="O34" s="1897">
        <v>100</v>
      </c>
    </row>
    <row r="35" spans="1:15" ht="14.25" customHeight="1" x14ac:dyDescent="0.2">
      <c r="A35" s="2951"/>
      <c r="B35" s="2698"/>
      <c r="C35" s="2732"/>
      <c r="D35" s="1801"/>
      <c r="E35" s="1813"/>
      <c r="F35" s="1838"/>
      <c r="G35" s="2626"/>
      <c r="H35" s="2639"/>
      <c r="I35" s="2618"/>
      <c r="J35" s="1448" t="s">
        <v>41</v>
      </c>
      <c r="K35" s="1672">
        <v>101.1</v>
      </c>
      <c r="L35" s="1448">
        <v>101.1</v>
      </c>
      <c r="M35" s="1672"/>
      <c r="N35" s="3029"/>
      <c r="O35" s="1898"/>
    </row>
    <row r="36" spans="1:15" ht="14.25" customHeight="1" x14ac:dyDescent="0.2">
      <c r="A36" s="2951"/>
      <c r="B36" s="2698"/>
      <c r="C36" s="2732"/>
      <c r="D36" s="1802"/>
      <c r="E36" s="1830"/>
      <c r="F36" s="1609"/>
      <c r="G36" s="2627"/>
      <c r="H36" s="2639"/>
      <c r="I36" s="2618"/>
      <c r="J36" s="1449" t="s">
        <v>41</v>
      </c>
      <c r="K36" s="1673"/>
      <c r="L36" s="1408"/>
      <c r="M36" s="1673"/>
      <c r="N36" s="1899" t="s">
        <v>165</v>
      </c>
      <c r="O36" s="1900">
        <v>100</v>
      </c>
    </row>
    <row r="37" spans="1:15" ht="39" customHeight="1" x14ac:dyDescent="0.2">
      <c r="A37" s="2951"/>
      <c r="B37" s="2698"/>
      <c r="C37" s="2732"/>
      <c r="D37" s="1801" t="s">
        <v>44</v>
      </c>
      <c r="E37" s="2680" t="s">
        <v>478</v>
      </c>
      <c r="F37" s="1838" t="s">
        <v>74</v>
      </c>
      <c r="G37" s="2625" t="s">
        <v>397</v>
      </c>
      <c r="H37" s="2639"/>
      <c r="I37" s="2618"/>
      <c r="J37" s="1425" t="s">
        <v>261</v>
      </c>
      <c r="K37" s="1563">
        <v>100</v>
      </c>
      <c r="L37" s="2255">
        <v>6.4</v>
      </c>
      <c r="M37" s="1983">
        <f>L37-K37</f>
        <v>-93.6</v>
      </c>
      <c r="N37" s="2270" t="s">
        <v>482</v>
      </c>
      <c r="O37" s="2271">
        <v>1</v>
      </c>
    </row>
    <row r="38" spans="1:15" ht="55.5" customHeight="1" x14ac:dyDescent="0.2">
      <c r="A38" s="2951"/>
      <c r="B38" s="2698"/>
      <c r="C38" s="2732"/>
      <c r="D38" s="1801"/>
      <c r="E38" s="2680"/>
      <c r="F38" s="1838"/>
      <c r="G38" s="2626"/>
      <c r="H38" s="2639"/>
      <c r="I38" s="2618"/>
      <c r="J38" s="1425" t="s">
        <v>41</v>
      </c>
      <c r="K38" s="1563">
        <v>130</v>
      </c>
      <c r="L38" s="1425">
        <v>130</v>
      </c>
      <c r="M38" s="1563"/>
      <c r="N38" s="2234" t="s">
        <v>483</v>
      </c>
      <c r="O38" s="2235"/>
    </row>
    <row r="39" spans="1:15" ht="39.75" customHeight="1" x14ac:dyDescent="0.2">
      <c r="A39" s="2951"/>
      <c r="B39" s="2698"/>
      <c r="C39" s="2732"/>
      <c r="D39" s="2094"/>
      <c r="E39" s="2680"/>
      <c r="F39" s="2104"/>
      <c r="G39" s="2626"/>
      <c r="H39" s="2639"/>
      <c r="I39" s="2618"/>
      <c r="J39" s="1425"/>
      <c r="K39" s="1563"/>
      <c r="L39" s="1425"/>
      <c r="M39" s="1563"/>
      <c r="N39" s="2236" t="s">
        <v>484</v>
      </c>
      <c r="O39" s="2235"/>
    </row>
    <row r="40" spans="1:15" ht="46.5" customHeight="1" x14ac:dyDescent="0.2">
      <c r="A40" s="2951"/>
      <c r="B40" s="2698"/>
      <c r="C40" s="2732"/>
      <c r="D40" s="2094"/>
      <c r="E40" s="2680"/>
      <c r="F40" s="2104"/>
      <c r="G40" s="2626"/>
      <c r="H40" s="2639"/>
      <c r="I40" s="2618"/>
      <c r="J40" s="1425"/>
      <c r="K40" s="1563"/>
      <c r="L40" s="1425"/>
      <c r="M40" s="1563"/>
      <c r="N40" s="2237" t="s">
        <v>485</v>
      </c>
      <c r="O40" s="1896"/>
    </row>
    <row r="41" spans="1:15" ht="43.5" customHeight="1" x14ac:dyDescent="0.2">
      <c r="A41" s="1832"/>
      <c r="B41" s="1803"/>
      <c r="C41" s="1818"/>
      <c r="D41" s="1859" t="s">
        <v>49</v>
      </c>
      <c r="E41" s="1812" t="s">
        <v>184</v>
      </c>
      <c r="F41" s="1616" t="s">
        <v>74</v>
      </c>
      <c r="G41" s="2188" t="s">
        <v>423</v>
      </c>
      <c r="H41" s="1805"/>
      <c r="I41" s="1643"/>
      <c r="J41" s="1722" t="s">
        <v>260</v>
      </c>
      <c r="K41" s="1904">
        <v>7.9</v>
      </c>
      <c r="L41" s="1722">
        <v>7.9</v>
      </c>
      <c r="M41" s="1904"/>
      <c r="N41" s="1905" t="s">
        <v>422</v>
      </c>
      <c r="O41" s="1901">
        <v>100</v>
      </c>
    </row>
    <row r="42" spans="1:15" ht="16.5" customHeight="1" thickBot="1" x14ac:dyDescent="0.25">
      <c r="A42" s="1451"/>
      <c r="B42" s="1847"/>
      <c r="C42" s="1435"/>
      <c r="D42" s="1436"/>
      <c r="E42" s="2825"/>
      <c r="F42" s="2825"/>
      <c r="G42" s="2825"/>
      <c r="H42" s="2825"/>
      <c r="I42" s="2720" t="s">
        <v>103</v>
      </c>
      <c r="J42" s="2701"/>
      <c r="K42" s="1545">
        <f>SUM(K32:K41)</f>
        <v>619</v>
      </c>
      <c r="L42" s="1679">
        <f>SUM(L32:L41)</f>
        <v>514.4</v>
      </c>
      <c r="M42" s="2133">
        <f>SUM(M32:M41)</f>
        <v>-104.6</v>
      </c>
      <c r="N42" s="1452"/>
      <c r="O42" s="145"/>
    </row>
    <row r="43" spans="1:15" ht="33.75" customHeight="1" x14ac:dyDescent="0.2">
      <c r="A43" s="1845" t="s">
        <v>8</v>
      </c>
      <c r="B43" s="1844" t="s">
        <v>8</v>
      </c>
      <c r="C43" s="1843" t="s">
        <v>44</v>
      </c>
      <c r="D43" s="1453"/>
      <c r="E43" s="1454" t="s">
        <v>241</v>
      </c>
      <c r="F43" s="1610" t="s">
        <v>183</v>
      </c>
      <c r="G43" s="1577"/>
      <c r="H43" s="1639" t="s">
        <v>68</v>
      </c>
      <c r="I43" s="2743" t="s">
        <v>114</v>
      </c>
      <c r="J43" s="1455"/>
      <c r="K43" s="1909"/>
      <c r="L43" s="1910"/>
      <c r="M43" s="1674"/>
      <c r="N43" s="1444"/>
      <c r="O43" s="233"/>
    </row>
    <row r="44" spans="1:15" ht="17.25" customHeight="1" x14ac:dyDescent="0.2">
      <c r="A44" s="2740"/>
      <c r="B44" s="2698"/>
      <c r="C44" s="2732"/>
      <c r="D44" s="2696" t="s">
        <v>8</v>
      </c>
      <c r="E44" s="2677" t="s">
        <v>477</v>
      </c>
      <c r="F44" s="2714" t="s">
        <v>74</v>
      </c>
      <c r="G44" s="2629" t="s">
        <v>428</v>
      </c>
      <c r="H44" s="2724"/>
      <c r="I44" s="2703"/>
      <c r="J44" s="1403" t="s">
        <v>261</v>
      </c>
      <c r="K44" s="1671">
        <v>100</v>
      </c>
      <c r="L44" s="2255">
        <v>1.7</v>
      </c>
      <c r="M44" s="2259">
        <f>L44-K44</f>
        <v>-98.3</v>
      </c>
      <c r="N44" s="2272" t="s">
        <v>286</v>
      </c>
      <c r="O44" s="2274">
        <v>1</v>
      </c>
    </row>
    <row r="45" spans="1:15" ht="25.5" customHeight="1" x14ac:dyDescent="0.2">
      <c r="A45" s="2740"/>
      <c r="B45" s="2698"/>
      <c r="C45" s="2732"/>
      <c r="D45" s="2697"/>
      <c r="E45" s="2680"/>
      <c r="F45" s="2744"/>
      <c r="G45" s="2630"/>
      <c r="H45" s="2724"/>
      <c r="I45" s="2703"/>
      <c r="J45" s="1425"/>
      <c r="K45" s="1563"/>
      <c r="L45" s="1425"/>
      <c r="M45" s="1425"/>
      <c r="N45" s="2273" t="s">
        <v>471</v>
      </c>
      <c r="O45" s="2275">
        <v>1</v>
      </c>
    </row>
    <row r="46" spans="1:15" ht="26.25" customHeight="1" x14ac:dyDescent="0.2">
      <c r="A46" s="2740"/>
      <c r="B46" s="2698"/>
      <c r="C46" s="2732"/>
      <c r="D46" s="2697"/>
      <c r="E46" s="2680"/>
      <c r="F46" s="2744"/>
      <c r="G46" s="2630"/>
      <c r="H46" s="2724"/>
      <c r="I46" s="2703"/>
      <c r="J46" s="1425" t="s">
        <v>41</v>
      </c>
      <c r="K46" s="1563">
        <v>403</v>
      </c>
      <c r="L46" s="1425">
        <v>403</v>
      </c>
      <c r="M46" s="1432"/>
      <c r="N46" s="2186" t="s">
        <v>472</v>
      </c>
      <c r="O46" s="1907"/>
    </row>
    <row r="47" spans="1:15" ht="24.75" customHeight="1" x14ac:dyDescent="0.2">
      <c r="A47" s="2172"/>
      <c r="B47" s="2168"/>
      <c r="C47" s="1456"/>
      <c r="D47" s="2696" t="s">
        <v>10</v>
      </c>
      <c r="E47" s="2677" t="s">
        <v>429</v>
      </c>
      <c r="F47" s="2714" t="s">
        <v>74</v>
      </c>
      <c r="G47" s="2632" t="s">
        <v>398</v>
      </c>
      <c r="H47" s="2724"/>
      <c r="I47" s="2772"/>
      <c r="J47" s="1403" t="s">
        <v>261</v>
      </c>
      <c r="K47" s="1671">
        <v>22</v>
      </c>
      <c r="L47" s="2255">
        <f>12+10-6.6</f>
        <v>15.4</v>
      </c>
      <c r="M47" s="2255">
        <f>L47-K47</f>
        <v>-6.6</v>
      </c>
      <c r="N47" s="2183" t="s">
        <v>72</v>
      </c>
      <c r="O47" s="2182">
        <v>2</v>
      </c>
    </row>
    <row r="48" spans="1:15" ht="20.25" customHeight="1" x14ac:dyDescent="0.2">
      <c r="A48" s="2178"/>
      <c r="B48" s="2177"/>
      <c r="C48" s="2189"/>
      <c r="D48" s="2699"/>
      <c r="E48" s="2681"/>
      <c r="F48" s="2715"/>
      <c r="G48" s="2633"/>
      <c r="H48" s="2950"/>
      <c r="I48" s="2773"/>
      <c r="J48" s="1449"/>
      <c r="K48" s="1871"/>
      <c r="L48" s="1422"/>
      <c r="M48" s="1666"/>
      <c r="N48" s="2184" t="s">
        <v>193</v>
      </c>
      <c r="O48" s="1908"/>
    </row>
    <row r="49" spans="1:20" ht="16.5" customHeight="1" thickBot="1" x14ac:dyDescent="0.25">
      <c r="A49" s="1846"/>
      <c r="B49" s="1847"/>
      <c r="C49" s="1435"/>
      <c r="D49" s="1460"/>
      <c r="E49" s="2647"/>
      <c r="F49" s="2647"/>
      <c r="G49" s="2647"/>
      <c r="H49" s="2647"/>
      <c r="I49" s="2700" t="s">
        <v>103</v>
      </c>
      <c r="J49" s="2701"/>
      <c r="K49" s="1545">
        <f>SUM(K44:K48)</f>
        <v>525</v>
      </c>
      <c r="L49" s="1679">
        <f>SUM(L44:L48)</f>
        <v>420.1</v>
      </c>
      <c r="M49" s="2133">
        <f>SUM(M44:M48)</f>
        <v>-104.9</v>
      </c>
      <c r="N49" s="1452"/>
      <c r="O49" s="149"/>
    </row>
    <row r="50" spans="1:20" ht="33" customHeight="1" x14ac:dyDescent="0.2">
      <c r="A50" s="1991" t="s">
        <v>8</v>
      </c>
      <c r="B50" s="1995" t="s">
        <v>8</v>
      </c>
      <c r="C50" s="1997" t="s">
        <v>49</v>
      </c>
      <c r="D50" s="1462"/>
      <c r="E50" s="1602" t="s">
        <v>79</v>
      </c>
      <c r="F50" s="1613" t="s">
        <v>178</v>
      </c>
      <c r="G50" s="1613"/>
      <c r="H50" s="1640" t="s">
        <v>68</v>
      </c>
      <c r="I50" s="2702" t="s">
        <v>114</v>
      </c>
      <c r="J50" s="1463"/>
      <c r="K50" s="1443"/>
      <c r="L50" s="1864"/>
      <c r="M50" s="1443"/>
      <c r="N50" s="1464"/>
      <c r="O50" s="224"/>
    </row>
    <row r="51" spans="1:20" ht="21.75" customHeight="1" x14ac:dyDescent="0.2">
      <c r="A51" s="1992"/>
      <c r="B51" s="1990"/>
      <c r="C51" s="1994"/>
      <c r="D51" s="2744" t="s">
        <v>8</v>
      </c>
      <c r="E51" s="2941" t="s">
        <v>99</v>
      </c>
      <c r="F51" s="2744" t="s">
        <v>74</v>
      </c>
      <c r="G51" s="2637" t="s">
        <v>399</v>
      </c>
      <c r="H51" s="2739"/>
      <c r="I51" s="2703"/>
      <c r="J51" s="1514" t="s">
        <v>261</v>
      </c>
      <c r="K51" s="1403">
        <f>70-33</f>
        <v>37</v>
      </c>
      <c r="L51" s="1980">
        <v>33.4</v>
      </c>
      <c r="M51" s="2255">
        <f>L51-K51</f>
        <v>-3.6</v>
      </c>
      <c r="N51" s="3026" t="s">
        <v>175</v>
      </c>
      <c r="O51" s="1911">
        <v>1</v>
      </c>
    </row>
    <row r="52" spans="1:20" ht="21.75" customHeight="1" x14ac:dyDescent="0.2">
      <c r="A52" s="1992"/>
      <c r="B52" s="1990"/>
      <c r="C52" s="1994"/>
      <c r="D52" s="2744"/>
      <c r="E52" s="2941"/>
      <c r="F52" s="2744"/>
      <c r="G52" s="2637"/>
      <c r="H52" s="2739"/>
      <c r="I52" s="2703"/>
      <c r="J52" s="1676"/>
      <c r="K52" s="1422"/>
      <c r="L52" s="1513"/>
      <c r="M52" s="1422"/>
      <c r="N52" s="3026"/>
      <c r="O52" s="1911"/>
    </row>
    <row r="53" spans="1:20" ht="18" customHeight="1" x14ac:dyDescent="0.2">
      <c r="A53" s="2740"/>
      <c r="B53" s="2698"/>
      <c r="C53" s="2732"/>
      <c r="D53" s="2696" t="s">
        <v>10</v>
      </c>
      <c r="E53" s="2946" t="s">
        <v>380</v>
      </c>
      <c r="F53" s="2651" t="s">
        <v>74</v>
      </c>
      <c r="G53" s="2636" t="s">
        <v>400</v>
      </c>
      <c r="H53" s="2942"/>
      <c r="I53" s="2634"/>
      <c r="J53" s="1514" t="s">
        <v>261</v>
      </c>
      <c r="K53" s="1403">
        <v>88.8</v>
      </c>
      <c r="L53" s="2256">
        <f>88.8-4.4</f>
        <v>84.4</v>
      </c>
      <c r="M53" s="2113">
        <f>L53-K53</f>
        <v>-4.4000000000000004</v>
      </c>
      <c r="N53" s="1883" t="s">
        <v>72</v>
      </c>
      <c r="O53" s="1912">
        <v>1</v>
      </c>
    </row>
    <row r="54" spans="1:20" ht="39.75" customHeight="1" x14ac:dyDescent="0.2">
      <c r="A54" s="2740"/>
      <c r="B54" s="2698"/>
      <c r="C54" s="2732"/>
      <c r="D54" s="2697"/>
      <c r="E54" s="2941"/>
      <c r="F54" s="2652"/>
      <c r="G54" s="2945"/>
      <c r="H54" s="2942"/>
      <c r="I54" s="2634"/>
      <c r="J54" s="1677"/>
      <c r="K54" s="1408"/>
      <c r="L54" s="1513"/>
      <c r="M54" s="1422"/>
      <c r="N54" s="2000" t="s">
        <v>381</v>
      </c>
      <c r="O54" s="1907"/>
    </row>
    <row r="55" spans="1:20" ht="15.75" customHeight="1" x14ac:dyDescent="0.2">
      <c r="A55" s="2740"/>
      <c r="B55" s="2698"/>
      <c r="C55" s="2732"/>
      <c r="D55" s="2696" t="s">
        <v>44</v>
      </c>
      <c r="E55" s="2677" t="s">
        <v>186</v>
      </c>
      <c r="F55" s="2651" t="s">
        <v>74</v>
      </c>
      <c r="G55" s="2636" t="s">
        <v>401</v>
      </c>
      <c r="H55" s="2942"/>
      <c r="I55" s="2618"/>
      <c r="J55" s="1514" t="s">
        <v>261</v>
      </c>
      <c r="K55" s="1403">
        <v>10.5</v>
      </c>
      <c r="L55" s="1980">
        <v>10.4</v>
      </c>
      <c r="M55" s="2255">
        <f>L55-K55</f>
        <v>-0.1</v>
      </c>
      <c r="N55" s="3016" t="s">
        <v>187</v>
      </c>
      <c r="O55" s="1906">
        <v>1</v>
      </c>
      <c r="P55" s="695"/>
    </row>
    <row r="56" spans="1:20" ht="12.75" customHeight="1" x14ac:dyDescent="0.2">
      <c r="A56" s="2740"/>
      <c r="B56" s="2698"/>
      <c r="C56" s="2732"/>
      <c r="D56" s="2697"/>
      <c r="E56" s="2680"/>
      <c r="F56" s="2652"/>
      <c r="G56" s="2637"/>
      <c r="H56" s="2942"/>
      <c r="I56" s="2618"/>
      <c r="J56" s="1510"/>
      <c r="K56" s="1425"/>
      <c r="L56" s="1510"/>
      <c r="M56" s="1425"/>
      <c r="N56" s="3011"/>
      <c r="O56" s="1907"/>
    </row>
    <row r="57" spans="1:20" ht="15.75" customHeight="1" x14ac:dyDescent="0.2">
      <c r="A57" s="2740"/>
      <c r="B57" s="2698"/>
      <c r="C57" s="2732"/>
      <c r="D57" s="2699"/>
      <c r="E57" s="2681"/>
      <c r="F57" s="2653"/>
      <c r="G57" s="2638"/>
      <c r="H57" s="2942"/>
      <c r="I57" s="2618"/>
      <c r="J57" s="1678"/>
      <c r="K57" s="1422"/>
      <c r="L57" s="1513"/>
      <c r="M57" s="1422"/>
      <c r="N57" s="3017"/>
      <c r="O57" s="1913">
        <v>35</v>
      </c>
    </row>
    <row r="58" spans="1:20" ht="22.5" customHeight="1" x14ac:dyDescent="0.2">
      <c r="A58" s="2740"/>
      <c r="B58" s="2698"/>
      <c r="C58" s="2732"/>
      <c r="D58" s="2696" t="s">
        <v>49</v>
      </c>
      <c r="E58" s="2677" t="s">
        <v>375</v>
      </c>
      <c r="F58" s="2651" t="s">
        <v>74</v>
      </c>
      <c r="G58" s="2943" t="s">
        <v>430</v>
      </c>
      <c r="H58" s="2942"/>
      <c r="I58" s="2634"/>
      <c r="J58" s="1514" t="s">
        <v>261</v>
      </c>
      <c r="K58" s="1403">
        <f>950-750</f>
        <v>200</v>
      </c>
      <c r="L58" s="1514">
        <v>0</v>
      </c>
      <c r="M58" s="2255">
        <f>L58-K58</f>
        <v>-200</v>
      </c>
      <c r="N58" s="3016" t="s">
        <v>305</v>
      </c>
      <c r="O58" s="1906">
        <v>20</v>
      </c>
      <c r="P58" s="1815"/>
      <c r="Q58" s="1793"/>
      <c r="R58" s="1793"/>
      <c r="S58" s="1388"/>
      <c r="T58" s="1388"/>
    </row>
    <row r="59" spans="1:20" ht="22.5" customHeight="1" x14ac:dyDescent="0.2">
      <c r="A59" s="2740"/>
      <c r="B59" s="2698"/>
      <c r="C59" s="2732"/>
      <c r="D59" s="2699"/>
      <c r="E59" s="2681"/>
      <c r="F59" s="2653"/>
      <c r="G59" s="2944"/>
      <c r="H59" s="2835"/>
      <c r="I59" s="2635"/>
      <c r="J59" s="1677"/>
      <c r="K59" s="1408"/>
      <c r="L59" s="1865"/>
      <c r="M59" s="1408"/>
      <c r="N59" s="3017"/>
      <c r="O59" s="1913"/>
      <c r="P59" s="1816"/>
      <c r="Q59" s="1793"/>
      <c r="R59" s="1793"/>
      <c r="S59" s="1388"/>
      <c r="T59" s="1388"/>
    </row>
    <row r="60" spans="1:20" ht="17.25" customHeight="1" thickBot="1" x14ac:dyDescent="0.25">
      <c r="A60" s="1993"/>
      <c r="B60" s="1996"/>
      <c r="C60" s="1467"/>
      <c r="D60" s="1460"/>
      <c r="E60" s="2647"/>
      <c r="F60" s="2647"/>
      <c r="G60" s="2647"/>
      <c r="H60" s="2647"/>
      <c r="I60" s="2700" t="s">
        <v>103</v>
      </c>
      <c r="J60" s="2777"/>
      <c r="K60" s="1679">
        <f>SUM(K51:K58)</f>
        <v>336.3</v>
      </c>
      <c r="L60" s="1866">
        <f>SUM(L51:L58)</f>
        <v>128.19999999999999</v>
      </c>
      <c r="M60" s="1679">
        <f>SUM(M51:M58)</f>
        <v>-208.1</v>
      </c>
      <c r="N60" s="1452"/>
      <c r="O60" s="149"/>
      <c r="P60" s="1569"/>
      <c r="Q60" s="1388"/>
      <c r="R60" s="1388"/>
      <c r="S60" s="1388"/>
      <c r="T60" s="1388"/>
    </row>
    <row r="61" spans="1:20" ht="34.5" customHeight="1" x14ac:dyDescent="0.2">
      <c r="A61" s="1845" t="s">
        <v>8</v>
      </c>
      <c r="B61" s="1844" t="s">
        <v>8</v>
      </c>
      <c r="C61" s="1843" t="s">
        <v>50</v>
      </c>
      <c r="D61" s="1468"/>
      <c r="E61" s="1469" t="s">
        <v>230</v>
      </c>
      <c r="F61" s="1613" t="s">
        <v>166</v>
      </c>
      <c r="G61" s="1577"/>
      <c r="H61" s="1639" t="s">
        <v>68</v>
      </c>
      <c r="I61" s="1641"/>
      <c r="J61" s="1455"/>
      <c r="K61" s="1443"/>
      <c r="L61" s="1443"/>
      <c r="M61" s="1443"/>
      <c r="N61" s="1470"/>
      <c r="O61" s="46"/>
    </row>
    <row r="62" spans="1:20" ht="13.5" customHeight="1" x14ac:dyDescent="0.2">
      <c r="A62" s="1817"/>
      <c r="B62" s="1803"/>
      <c r="C62" s="1810"/>
      <c r="D62" s="1800" t="s">
        <v>8</v>
      </c>
      <c r="E62" s="2677" t="s">
        <v>231</v>
      </c>
      <c r="F62" s="1614" t="s">
        <v>74</v>
      </c>
      <c r="G62" s="2623" t="s">
        <v>402</v>
      </c>
      <c r="H62" s="1806"/>
      <c r="I62" s="2617" t="s">
        <v>404</v>
      </c>
      <c r="J62" s="1425" t="s">
        <v>261</v>
      </c>
      <c r="K62" s="1425">
        <v>34</v>
      </c>
      <c r="L62" s="2255">
        <v>16.7</v>
      </c>
      <c r="M62" s="2259">
        <f>L62-K62</f>
        <v>-17.3</v>
      </c>
      <c r="N62" s="3025" t="s">
        <v>181</v>
      </c>
      <c r="O62" s="1914"/>
    </row>
    <row r="63" spans="1:20" ht="15" customHeight="1" x14ac:dyDescent="0.2">
      <c r="A63" s="1817"/>
      <c r="B63" s="1803"/>
      <c r="C63" s="1810"/>
      <c r="D63" s="1801"/>
      <c r="E63" s="2680"/>
      <c r="F63" s="2645"/>
      <c r="G63" s="2785"/>
      <c r="H63" s="1806"/>
      <c r="I63" s="2689"/>
      <c r="J63" s="1425" t="s">
        <v>70</v>
      </c>
      <c r="K63" s="1425"/>
      <c r="L63" s="2113"/>
      <c r="M63" s="2257"/>
      <c r="N63" s="3026"/>
      <c r="O63" s="1915"/>
    </row>
    <row r="64" spans="1:20" ht="14.25" customHeight="1" x14ac:dyDescent="0.2">
      <c r="A64" s="1817"/>
      <c r="B64" s="1803"/>
      <c r="C64" s="1810"/>
      <c r="D64" s="1802"/>
      <c r="E64" s="2778"/>
      <c r="F64" s="2646"/>
      <c r="G64" s="2786"/>
      <c r="H64" s="1806"/>
      <c r="I64" s="2782"/>
      <c r="J64" s="1449" t="s">
        <v>73</v>
      </c>
      <c r="K64" s="1465"/>
      <c r="L64" s="1982"/>
      <c r="M64" s="2260"/>
      <c r="N64" s="3027"/>
      <c r="O64" s="1896"/>
    </row>
    <row r="65" spans="1:15" ht="18" customHeight="1" x14ac:dyDescent="0.2">
      <c r="A65" s="1817"/>
      <c r="B65" s="1803"/>
      <c r="C65" s="1810"/>
      <c r="D65" s="1825" t="s">
        <v>10</v>
      </c>
      <c r="E65" s="2861" t="s">
        <v>232</v>
      </c>
      <c r="F65" s="1615"/>
      <c r="G65" s="2649" t="s">
        <v>403</v>
      </c>
      <c r="H65" s="1806"/>
      <c r="I65" s="2687" t="s">
        <v>177</v>
      </c>
      <c r="J65" s="1403" t="s">
        <v>261</v>
      </c>
      <c r="K65" s="1403">
        <v>67</v>
      </c>
      <c r="L65" s="2113">
        <f>67+2</f>
        <v>69</v>
      </c>
      <c r="M65" s="2257">
        <f>L65-K65</f>
        <v>2</v>
      </c>
      <c r="N65" s="1883" t="s">
        <v>200</v>
      </c>
      <c r="O65" s="1916">
        <v>1</v>
      </c>
    </row>
    <row r="66" spans="1:15" ht="36" customHeight="1" x14ac:dyDescent="0.2">
      <c r="A66" s="1817"/>
      <c r="B66" s="1803"/>
      <c r="C66" s="1818"/>
      <c r="D66" s="1805"/>
      <c r="E66" s="2862"/>
      <c r="F66" s="1615"/>
      <c r="G66" s="2650"/>
      <c r="H66" s="1806"/>
      <c r="I66" s="2688"/>
      <c r="J66" s="1474"/>
      <c r="K66" s="1404"/>
      <c r="L66" s="1404"/>
      <c r="M66" s="1867"/>
      <c r="N66" s="1917" t="s">
        <v>294</v>
      </c>
      <c r="O66" s="1918"/>
    </row>
    <row r="67" spans="1:15" ht="14.25" customHeight="1" x14ac:dyDescent="0.2">
      <c r="A67" s="1817"/>
      <c r="B67" s="1803"/>
      <c r="C67" s="1818"/>
      <c r="D67" s="1805"/>
      <c r="E67" s="2679" t="s">
        <v>376</v>
      </c>
      <c r="F67" s="1615"/>
      <c r="G67" s="2650"/>
      <c r="H67" s="1806"/>
      <c r="I67" s="2689"/>
      <c r="J67" s="1477" t="s">
        <v>41</v>
      </c>
      <c r="K67" s="1477">
        <v>150</v>
      </c>
      <c r="L67" s="1477">
        <v>150</v>
      </c>
      <c r="M67" s="1868"/>
      <c r="N67" s="1919" t="s">
        <v>377</v>
      </c>
      <c r="O67" s="1920">
        <v>100</v>
      </c>
    </row>
    <row r="68" spans="1:15" ht="15.75" customHeight="1" x14ac:dyDescent="0.2">
      <c r="A68" s="1817"/>
      <c r="B68" s="1803"/>
      <c r="C68" s="1818"/>
      <c r="D68" s="1532"/>
      <c r="E68" s="2678"/>
      <c r="F68" s="1680"/>
      <c r="G68" s="2631"/>
      <c r="H68" s="1835"/>
      <c r="I68" s="1841"/>
      <c r="J68" s="1422"/>
      <c r="K68" s="1408"/>
      <c r="L68" s="1408"/>
      <c r="M68" s="1865"/>
      <c r="N68" s="1820"/>
      <c r="O68" s="152"/>
    </row>
    <row r="69" spans="1:15" ht="15" customHeight="1" thickBot="1" x14ac:dyDescent="0.25">
      <c r="A69" s="1846"/>
      <c r="B69" s="1847"/>
      <c r="C69" s="1435"/>
      <c r="D69" s="1481"/>
      <c r="E69" s="2647"/>
      <c r="F69" s="2647"/>
      <c r="G69" s="2647"/>
      <c r="H69" s="2647"/>
      <c r="I69" s="2700" t="s">
        <v>103</v>
      </c>
      <c r="J69" s="2701"/>
      <c r="K69" s="1679">
        <f>SUM(K62:K68)</f>
        <v>251</v>
      </c>
      <c r="L69" s="1679">
        <f>SUM(L62:L68)</f>
        <v>235.7</v>
      </c>
      <c r="M69" s="1679">
        <f>SUM(M62:M68)</f>
        <v>-15.3</v>
      </c>
      <c r="N69" s="1452"/>
      <c r="O69" s="145"/>
    </row>
    <row r="70" spans="1:15" ht="30" customHeight="1" x14ac:dyDescent="0.2">
      <c r="A70" s="2932" t="s">
        <v>8</v>
      </c>
      <c r="B70" s="2935" t="s">
        <v>8</v>
      </c>
      <c r="C70" s="2938" t="s">
        <v>52</v>
      </c>
      <c r="D70" s="1802"/>
      <c r="E70" s="1482" t="s">
        <v>116</v>
      </c>
      <c r="F70" s="1613" t="s">
        <v>180</v>
      </c>
      <c r="G70" s="1576"/>
      <c r="H70" s="1807" t="s">
        <v>68</v>
      </c>
      <c r="I70" s="1821"/>
      <c r="J70" s="1484"/>
      <c r="K70" s="1134"/>
      <c r="L70" s="1443"/>
      <c r="M70" s="2132"/>
      <c r="N70" s="1428"/>
      <c r="O70" s="36"/>
    </row>
    <row r="71" spans="1:15" ht="21" customHeight="1" x14ac:dyDescent="0.2">
      <c r="A71" s="2933"/>
      <c r="B71" s="2936"/>
      <c r="C71" s="2939"/>
      <c r="D71" s="2761" t="s">
        <v>8</v>
      </c>
      <c r="E71" s="2677" t="s">
        <v>328</v>
      </c>
      <c r="F71" s="2761" t="s">
        <v>74</v>
      </c>
      <c r="G71" s="2763" t="s">
        <v>406</v>
      </c>
      <c r="H71" s="2644"/>
      <c r="I71" s="2787" t="s">
        <v>115</v>
      </c>
      <c r="J71" s="1839" t="s">
        <v>41</v>
      </c>
      <c r="K71" s="1514">
        <v>21.4</v>
      </c>
      <c r="L71" s="2255">
        <f>21.4+248.6</f>
        <v>270</v>
      </c>
      <c r="M71" s="2129">
        <f>L71-K71</f>
        <v>248.6</v>
      </c>
      <c r="N71" s="3023" t="s">
        <v>213</v>
      </c>
      <c r="O71" s="1925">
        <v>100</v>
      </c>
    </row>
    <row r="72" spans="1:15" ht="21.75" customHeight="1" x14ac:dyDescent="0.2">
      <c r="A72" s="2933"/>
      <c r="B72" s="2936"/>
      <c r="C72" s="2939"/>
      <c r="D72" s="2761"/>
      <c r="E72" s="2680"/>
      <c r="F72" s="2714"/>
      <c r="G72" s="2764"/>
      <c r="H72" s="2644"/>
      <c r="I72" s="2634"/>
      <c r="J72" s="1432" t="s">
        <v>75</v>
      </c>
      <c r="K72" s="1510">
        <v>270</v>
      </c>
      <c r="L72" s="2113">
        <v>0</v>
      </c>
      <c r="M72" s="2310">
        <f>L72-K72</f>
        <v>-270</v>
      </c>
      <c r="N72" s="3024"/>
      <c r="O72" s="1926"/>
    </row>
    <row r="73" spans="1:15" ht="18" customHeight="1" x14ac:dyDescent="0.2">
      <c r="A73" s="2933"/>
      <c r="B73" s="2936"/>
      <c r="C73" s="2939"/>
      <c r="D73" s="2761"/>
      <c r="E73" s="2681"/>
      <c r="F73" s="1831"/>
      <c r="G73" s="2765"/>
      <c r="H73" s="1806"/>
      <c r="I73" s="2635"/>
      <c r="J73" s="1413" t="s">
        <v>70</v>
      </c>
      <c r="K73" s="1510"/>
      <c r="L73" s="1425"/>
      <c r="M73" s="1665"/>
      <c r="N73" s="1927"/>
      <c r="O73" s="1926"/>
    </row>
    <row r="74" spans="1:15" ht="21" customHeight="1" x14ac:dyDescent="0.2">
      <c r="A74" s="2933"/>
      <c r="B74" s="2936"/>
      <c r="C74" s="2939"/>
      <c r="D74" s="2714" t="s">
        <v>10</v>
      </c>
      <c r="E74" s="2677" t="s">
        <v>322</v>
      </c>
      <c r="F74" s="1808"/>
      <c r="G74" s="2683" t="s">
        <v>431</v>
      </c>
      <c r="H74" s="2644"/>
      <c r="I74" s="2617" t="s">
        <v>177</v>
      </c>
      <c r="J74" s="2783" t="s">
        <v>75</v>
      </c>
      <c r="K74" s="1514">
        <f>758.8-465.5</f>
        <v>293.3</v>
      </c>
      <c r="L74" s="1403">
        <f>758.8-465.5</f>
        <v>293.3</v>
      </c>
      <c r="M74" s="1668"/>
      <c r="N74" s="1928" t="s">
        <v>324</v>
      </c>
      <c r="O74" s="1890">
        <v>2</v>
      </c>
    </row>
    <row r="75" spans="1:15" ht="22.5" customHeight="1" x14ac:dyDescent="0.2">
      <c r="A75" s="2933"/>
      <c r="B75" s="2936"/>
      <c r="C75" s="2939"/>
      <c r="D75" s="2715"/>
      <c r="E75" s="2681"/>
      <c r="F75" s="1831"/>
      <c r="G75" s="2685"/>
      <c r="H75" s="2644"/>
      <c r="I75" s="2618"/>
      <c r="J75" s="2784"/>
      <c r="K75" s="1513"/>
      <c r="L75" s="1422"/>
      <c r="M75" s="1666"/>
      <c r="N75" s="1895" t="s">
        <v>323</v>
      </c>
      <c r="O75" s="1892">
        <v>2</v>
      </c>
    </row>
    <row r="76" spans="1:15" ht="16.5" customHeight="1" x14ac:dyDescent="0.2">
      <c r="A76" s="2933"/>
      <c r="B76" s="2936"/>
      <c r="C76" s="2939"/>
      <c r="D76" s="1809" t="s">
        <v>44</v>
      </c>
      <c r="E76" s="2677" t="s">
        <v>334</v>
      </c>
      <c r="F76" s="1840"/>
      <c r="G76" s="1838"/>
      <c r="H76" s="1806"/>
      <c r="I76" s="2674"/>
      <c r="J76" s="1432" t="s">
        <v>75</v>
      </c>
      <c r="K76" s="1510">
        <v>60</v>
      </c>
      <c r="L76" s="1425">
        <v>60</v>
      </c>
      <c r="M76" s="1665"/>
      <c r="N76" s="1929" t="s">
        <v>72</v>
      </c>
      <c r="O76" s="1890"/>
    </row>
    <row r="77" spans="1:15" ht="16.5" customHeight="1" x14ac:dyDescent="0.2">
      <c r="A77" s="2933"/>
      <c r="B77" s="2936"/>
      <c r="C77" s="2939"/>
      <c r="D77" s="1809"/>
      <c r="E77" s="2678"/>
      <c r="F77" s="1681"/>
      <c r="G77" s="1609"/>
      <c r="H77" s="1806"/>
      <c r="I77" s="1643"/>
      <c r="J77" s="1432"/>
      <c r="K77" s="1513"/>
      <c r="L77" s="1422"/>
      <c r="M77" s="1665"/>
      <c r="N77" s="1930" t="s">
        <v>333</v>
      </c>
      <c r="O77" s="1892"/>
    </row>
    <row r="78" spans="1:15" ht="18" customHeight="1" x14ac:dyDescent="0.2">
      <c r="A78" s="2933"/>
      <c r="B78" s="2936"/>
      <c r="C78" s="2939"/>
      <c r="D78" s="2682" t="s">
        <v>49</v>
      </c>
      <c r="E78" s="2666" t="s">
        <v>233</v>
      </c>
      <c r="F78" s="1619" t="s">
        <v>74</v>
      </c>
      <c r="G78" s="2683" t="s">
        <v>405</v>
      </c>
      <c r="H78" s="2675"/>
      <c r="I78" s="2665" t="s">
        <v>115</v>
      </c>
      <c r="J78" s="1839" t="s">
        <v>71</v>
      </c>
      <c r="K78" s="1510">
        <v>29</v>
      </c>
      <c r="L78" s="1425">
        <v>29</v>
      </c>
      <c r="M78" s="2129"/>
      <c r="N78" s="3006" t="s">
        <v>348</v>
      </c>
      <c r="O78" s="3013" t="s">
        <v>163</v>
      </c>
    </row>
    <row r="79" spans="1:15" ht="18" customHeight="1" x14ac:dyDescent="0.2">
      <c r="A79" s="2934"/>
      <c r="B79" s="2937"/>
      <c r="C79" s="2940"/>
      <c r="D79" s="2682"/>
      <c r="E79" s="2666"/>
      <c r="F79" s="2066"/>
      <c r="G79" s="2684"/>
      <c r="H79" s="2644"/>
      <c r="I79" s="2665"/>
      <c r="J79" s="1432" t="s">
        <v>75</v>
      </c>
      <c r="K79" s="1510">
        <v>0</v>
      </c>
      <c r="L79" s="1425">
        <v>0</v>
      </c>
      <c r="M79" s="2130"/>
      <c r="N79" s="2992"/>
      <c r="O79" s="3014"/>
    </row>
    <row r="80" spans="1:15" ht="18" customHeight="1" x14ac:dyDescent="0.2">
      <c r="A80" s="2934"/>
      <c r="B80" s="2937"/>
      <c r="C80" s="2940"/>
      <c r="D80" s="2682"/>
      <c r="E80" s="2666"/>
      <c r="F80" s="1620"/>
      <c r="G80" s="2685"/>
      <c r="H80" s="2676"/>
      <c r="I80" s="2665"/>
      <c r="J80" s="1413" t="s">
        <v>41</v>
      </c>
      <c r="K80" s="1513">
        <f>113+82.6</f>
        <v>195.6</v>
      </c>
      <c r="L80" s="1422">
        <f>113+82.6</f>
        <v>195.6</v>
      </c>
      <c r="M80" s="2131"/>
      <c r="N80" s="3018"/>
      <c r="O80" s="3015"/>
    </row>
    <row r="81" spans="1:22" ht="15" customHeight="1" thickBot="1" x14ac:dyDescent="0.25">
      <c r="A81" s="1846"/>
      <c r="B81" s="1847"/>
      <c r="C81" s="1435"/>
      <c r="D81" s="1481"/>
      <c r="E81" s="2647"/>
      <c r="F81" s="2647"/>
      <c r="G81" s="2647"/>
      <c r="H81" s="2647"/>
      <c r="I81" s="2700" t="s">
        <v>103</v>
      </c>
      <c r="J81" s="2701"/>
      <c r="K81" s="1866">
        <f>SUM(K71:K80)</f>
        <v>869.3</v>
      </c>
      <c r="L81" s="1679">
        <f>SUM(L71:L80)</f>
        <v>847.9</v>
      </c>
      <c r="M81" s="1781">
        <f>SUM(M71:M80)</f>
        <v>-21.4</v>
      </c>
      <c r="N81" s="1452"/>
      <c r="O81" s="145"/>
    </row>
    <row r="82" spans="1:22" ht="27" customHeight="1" x14ac:dyDescent="0.2">
      <c r="A82" s="1817" t="s">
        <v>8</v>
      </c>
      <c r="B82" s="1803" t="s">
        <v>8</v>
      </c>
      <c r="C82" s="1423" t="s">
        <v>53</v>
      </c>
      <c r="D82" s="1823"/>
      <c r="E82" s="1622" t="s">
        <v>327</v>
      </c>
      <c r="F82" s="1683"/>
      <c r="G82" s="1684"/>
      <c r="H82" s="1848" t="s">
        <v>68</v>
      </c>
      <c r="I82" s="2673" t="s">
        <v>114</v>
      </c>
      <c r="J82" s="1411"/>
      <c r="K82" s="1493"/>
      <c r="L82" s="1921"/>
      <c r="M82" s="1493"/>
      <c r="N82" s="1459"/>
      <c r="O82" s="179"/>
    </row>
    <row r="83" spans="1:22" ht="45" customHeight="1" x14ac:dyDescent="0.2">
      <c r="A83" s="1817"/>
      <c r="B83" s="1803"/>
      <c r="C83" s="1426"/>
      <c r="D83" s="1823" t="s">
        <v>8</v>
      </c>
      <c r="E83" s="1822" t="s">
        <v>159</v>
      </c>
      <c r="F83" s="1827"/>
      <c r="G83" s="1689" t="s">
        <v>432</v>
      </c>
      <c r="H83" s="1805"/>
      <c r="I83" s="2689"/>
      <c r="J83" s="1924" t="s">
        <v>261</v>
      </c>
      <c r="K83" s="1690">
        <v>3</v>
      </c>
      <c r="L83" s="2308">
        <f>3+1.4</f>
        <v>4.4000000000000004</v>
      </c>
      <c r="M83" s="2309">
        <f>L83-K83</f>
        <v>1.4</v>
      </c>
      <c r="N83" s="3016" t="s">
        <v>349</v>
      </c>
      <c r="O83" s="1931">
        <v>100</v>
      </c>
    </row>
    <row r="84" spans="1:22" s="41" customFormat="1" ht="51.75" customHeight="1" x14ac:dyDescent="0.2">
      <c r="A84" s="1817"/>
      <c r="B84" s="1803"/>
      <c r="C84" s="1810"/>
      <c r="D84" s="1823" t="s">
        <v>10</v>
      </c>
      <c r="E84" s="1830" t="s">
        <v>129</v>
      </c>
      <c r="F84" s="1621"/>
      <c r="G84" s="1682" t="s">
        <v>407</v>
      </c>
      <c r="H84" s="1814"/>
      <c r="I84" s="1644"/>
      <c r="J84" s="1923" t="s">
        <v>41</v>
      </c>
      <c r="K84" s="1691">
        <v>6</v>
      </c>
      <c r="L84" s="1922">
        <v>6</v>
      </c>
      <c r="M84" s="1691"/>
      <c r="N84" s="3017"/>
      <c r="O84" s="1932"/>
    </row>
    <row r="85" spans="1:22" ht="15" customHeight="1" thickBot="1" x14ac:dyDescent="0.25">
      <c r="A85" s="1817"/>
      <c r="B85" s="1803"/>
      <c r="C85" s="1818"/>
      <c r="D85" s="1495"/>
      <c r="E85" s="1496"/>
      <c r="F85" s="1497"/>
      <c r="G85" s="1497"/>
      <c r="H85" s="1495"/>
      <c r="I85" s="2915" t="s">
        <v>103</v>
      </c>
      <c r="J85" s="2701"/>
      <c r="K85" s="1545">
        <f>SUM(K83:K84)</f>
        <v>9</v>
      </c>
      <c r="L85" s="1679">
        <f>SUM(L83:L84)</f>
        <v>10.4</v>
      </c>
      <c r="M85" s="1679">
        <f>SUM(M83:M84)</f>
        <v>1.4</v>
      </c>
      <c r="N85" s="1498"/>
      <c r="O85" s="142"/>
    </row>
    <row r="86" spans="1:22" ht="14.25" customHeight="1" thickBot="1" x14ac:dyDescent="0.25">
      <c r="A86" s="1499" t="s">
        <v>8</v>
      </c>
      <c r="B86" s="1500" t="s">
        <v>8</v>
      </c>
      <c r="C86" s="2755" t="s">
        <v>11</v>
      </c>
      <c r="D86" s="2755"/>
      <c r="E86" s="2755"/>
      <c r="F86" s="2755"/>
      <c r="G86" s="2755"/>
      <c r="H86" s="2755"/>
      <c r="I86" s="2755"/>
      <c r="J86" s="2756"/>
      <c r="K86" s="1692">
        <f>K81+K49+K42+K30+K69+K60+K85</f>
        <v>4246.1000000000004</v>
      </c>
      <c r="L86" s="1723">
        <f>L81+L49+L42+L30+L69+L60+L85</f>
        <v>3820.6</v>
      </c>
      <c r="M86" s="2128">
        <f>M81+M49+M42+M30+M69+M60+M85</f>
        <v>-425.5</v>
      </c>
      <c r="N86" s="1853"/>
      <c r="O86" s="1502"/>
    </row>
    <row r="87" spans="1:22" ht="14.25" customHeight="1" thickBot="1" x14ac:dyDescent="0.25">
      <c r="A87" s="1499" t="s">
        <v>8</v>
      </c>
      <c r="B87" s="1500" t="s">
        <v>10</v>
      </c>
      <c r="C87" s="2667" t="s">
        <v>48</v>
      </c>
      <c r="D87" s="2667"/>
      <c r="E87" s="2667"/>
      <c r="F87" s="2667"/>
      <c r="G87" s="2667"/>
      <c r="H87" s="2667"/>
      <c r="I87" s="2667"/>
      <c r="J87" s="2667"/>
      <c r="K87" s="2668"/>
      <c r="L87" s="2668"/>
      <c r="M87" s="2668"/>
      <c r="N87" s="2667"/>
      <c r="O87" s="2669"/>
    </row>
    <row r="88" spans="1:22" ht="31.5" customHeight="1" x14ac:dyDescent="0.2">
      <c r="A88" s="1845" t="s">
        <v>8</v>
      </c>
      <c r="B88" s="1844" t="s">
        <v>10</v>
      </c>
      <c r="C88" s="1843" t="s">
        <v>8</v>
      </c>
      <c r="D88" s="1503"/>
      <c r="E88" s="1622" t="s">
        <v>92</v>
      </c>
      <c r="F88" s="2028" t="s">
        <v>361</v>
      </c>
      <c r="G88" s="1623"/>
      <c r="H88" s="1639" t="s">
        <v>55</v>
      </c>
      <c r="I88" s="2673" t="s">
        <v>117</v>
      </c>
      <c r="J88" s="1504"/>
      <c r="K88" s="1506"/>
      <c r="L88" s="1506"/>
      <c r="M88" s="1869"/>
      <c r="N88" s="1505"/>
      <c r="O88" s="1507"/>
      <c r="V88" s="2034"/>
    </row>
    <row r="89" spans="1:22" ht="14.25" customHeight="1" x14ac:dyDescent="0.2">
      <c r="A89" s="1817"/>
      <c r="B89" s="1803"/>
      <c r="C89" s="1810"/>
      <c r="D89" s="1479" t="s">
        <v>8</v>
      </c>
      <c r="E89" s="2025" t="s">
        <v>81</v>
      </c>
      <c r="F89" s="1753"/>
      <c r="G89" s="3019" t="s">
        <v>433</v>
      </c>
      <c r="H89" s="2020"/>
      <c r="I89" s="2674"/>
      <c r="J89" s="1508"/>
      <c r="K89" s="1509"/>
      <c r="L89" s="1509"/>
      <c r="M89" s="1870"/>
      <c r="N89" s="1727"/>
      <c r="O89" s="1728"/>
    </row>
    <row r="90" spans="1:22" ht="26.25" customHeight="1" x14ac:dyDescent="0.2">
      <c r="A90" s="1817"/>
      <c r="B90" s="1803"/>
      <c r="C90" s="1810"/>
      <c r="D90" s="2020"/>
      <c r="E90" s="1541" t="s">
        <v>132</v>
      </c>
      <c r="F90" s="1624"/>
      <c r="G90" s="2927"/>
      <c r="H90" s="2020"/>
      <c r="I90" s="2674"/>
      <c r="J90" s="2067" t="s">
        <v>41</v>
      </c>
      <c r="K90" s="1702">
        <v>4852.3</v>
      </c>
      <c r="L90" s="1448">
        <f>4852.3</f>
        <v>4852.3</v>
      </c>
      <c r="M90" s="1979"/>
      <c r="N90" s="2030"/>
      <c r="O90" s="2029"/>
    </row>
    <row r="91" spans="1:22" ht="31.5" customHeight="1" x14ac:dyDescent="0.2">
      <c r="A91" s="1817"/>
      <c r="B91" s="1803"/>
      <c r="C91" s="1810"/>
      <c r="D91" s="2020"/>
      <c r="E91" s="3021" t="s">
        <v>464</v>
      </c>
      <c r="F91" s="1624"/>
      <c r="G91" s="2927"/>
      <c r="H91" s="2020"/>
      <c r="I91" s="2674"/>
      <c r="J91" s="1510" t="s">
        <v>112</v>
      </c>
      <c r="K91" s="1686">
        <v>30.1</v>
      </c>
      <c r="L91" s="1686">
        <v>30.1</v>
      </c>
      <c r="M91" s="2012"/>
      <c r="N91" s="2063" t="s">
        <v>462</v>
      </c>
      <c r="O91" s="1893">
        <v>36</v>
      </c>
    </row>
    <row r="92" spans="1:22" ht="31.5" customHeight="1" x14ac:dyDescent="0.2">
      <c r="A92" s="2022"/>
      <c r="B92" s="2021"/>
      <c r="C92" s="2018"/>
      <c r="D92" s="2020"/>
      <c r="E92" s="3022"/>
      <c r="F92" s="1624"/>
      <c r="G92" s="2927"/>
      <c r="H92" s="2020"/>
      <c r="I92" s="2674"/>
      <c r="J92" s="1510"/>
      <c r="K92" s="1686"/>
      <c r="L92" s="1686"/>
      <c r="M92" s="2012"/>
      <c r="N92" s="2023"/>
      <c r="O92" s="2017"/>
    </row>
    <row r="93" spans="1:22" ht="18" customHeight="1" x14ac:dyDescent="0.2">
      <c r="A93" s="1817"/>
      <c r="B93" s="1803"/>
      <c r="C93" s="1810"/>
      <c r="D93" s="2020"/>
      <c r="E93" s="2024" t="s">
        <v>133</v>
      </c>
      <c r="F93" s="1624"/>
      <c r="G93" s="2927"/>
      <c r="H93" s="2020"/>
      <c r="I93" s="2674"/>
      <c r="J93" s="1511" t="s">
        <v>41</v>
      </c>
      <c r="K93" s="1693">
        <v>13</v>
      </c>
      <c r="L93" s="1693">
        <v>13</v>
      </c>
      <c r="M93" s="2013"/>
      <c r="N93" s="2062" t="s">
        <v>204</v>
      </c>
      <c r="O93" s="1893">
        <v>3</v>
      </c>
    </row>
    <row r="94" spans="1:22" ht="19.5" customHeight="1" x14ac:dyDescent="0.2">
      <c r="A94" s="2022"/>
      <c r="B94" s="2021"/>
      <c r="C94" s="2018"/>
      <c r="D94" s="1532"/>
      <c r="E94" s="2019" t="s">
        <v>134</v>
      </c>
      <c r="F94" s="1606"/>
      <c r="G94" s="3020"/>
      <c r="H94" s="2020"/>
      <c r="I94" s="1970"/>
      <c r="J94" s="1757" t="s">
        <v>41</v>
      </c>
      <c r="K94" s="2026">
        <v>110</v>
      </c>
      <c r="L94" s="2026">
        <v>110</v>
      </c>
      <c r="M94" s="2027"/>
      <c r="N94" s="2064" t="s">
        <v>203</v>
      </c>
      <c r="O94" s="1892">
        <v>6</v>
      </c>
    </row>
    <row r="95" spans="1:22" ht="22.5" customHeight="1" x14ac:dyDescent="0.2">
      <c r="A95" s="2740"/>
      <c r="B95" s="2698"/>
      <c r="C95" s="2732"/>
      <c r="D95" s="2768" t="s">
        <v>10</v>
      </c>
      <c r="E95" s="2690" t="s">
        <v>65</v>
      </c>
      <c r="F95" s="2648"/>
      <c r="G95" s="2661" t="s">
        <v>408</v>
      </c>
      <c r="H95" s="2644"/>
      <c r="I95" s="2618"/>
      <c r="J95" s="1510" t="s">
        <v>41</v>
      </c>
      <c r="K95" s="1686">
        <v>54.8</v>
      </c>
      <c r="L95" s="1686">
        <v>54.8</v>
      </c>
      <c r="M95" s="2012"/>
      <c r="N95" s="3011" t="s">
        <v>86</v>
      </c>
      <c r="O95" s="3012">
        <v>7</v>
      </c>
      <c r="Q95" s="695"/>
    </row>
    <row r="96" spans="1:22" ht="22.5" customHeight="1" x14ac:dyDescent="0.2">
      <c r="A96" s="2740"/>
      <c r="B96" s="2698"/>
      <c r="C96" s="2732"/>
      <c r="D96" s="2768"/>
      <c r="E96" s="2690"/>
      <c r="F96" s="2648"/>
      <c r="G96" s="2662"/>
      <c r="H96" s="2644"/>
      <c r="I96" s="2618"/>
      <c r="J96" s="1513" t="s">
        <v>100</v>
      </c>
      <c r="K96" s="1687"/>
      <c r="L96" s="1687"/>
      <c r="M96" s="1982"/>
      <c r="N96" s="3011"/>
      <c r="O96" s="3012"/>
    </row>
    <row r="97" spans="1:17" ht="30" customHeight="1" x14ac:dyDescent="0.2">
      <c r="A97" s="2740"/>
      <c r="B97" s="2698"/>
      <c r="C97" s="2732"/>
      <c r="D97" s="2759" t="s">
        <v>44</v>
      </c>
      <c r="E97" s="2827" t="s">
        <v>234</v>
      </c>
      <c r="F97" s="2821"/>
      <c r="G97" s="2640" t="s">
        <v>433</v>
      </c>
      <c r="H97" s="2644"/>
      <c r="I97" s="2618"/>
      <c r="J97" s="1514" t="s">
        <v>41</v>
      </c>
      <c r="K97" s="1685">
        <v>3.4</v>
      </c>
      <c r="L97" s="1685">
        <v>3.4</v>
      </c>
      <c r="M97" s="2031"/>
      <c r="N97" s="3006" t="s">
        <v>67</v>
      </c>
      <c r="O97" s="1890">
        <v>3</v>
      </c>
    </row>
    <row r="98" spans="1:17" ht="22.5" customHeight="1" x14ac:dyDescent="0.2">
      <c r="A98" s="2740"/>
      <c r="B98" s="2698"/>
      <c r="C98" s="2732"/>
      <c r="D98" s="2760"/>
      <c r="E98" s="2828"/>
      <c r="F98" s="2822"/>
      <c r="G98" s="2929"/>
      <c r="H98" s="2644"/>
      <c r="I98" s="2618"/>
      <c r="J98" s="1513" t="s">
        <v>100</v>
      </c>
      <c r="K98" s="1687"/>
      <c r="L98" s="1687"/>
      <c r="M98" s="2032"/>
      <c r="N98" s="3007"/>
      <c r="O98" s="1892"/>
      <c r="P98" s="64"/>
    </row>
    <row r="99" spans="1:17" ht="14.25" customHeight="1" thickBot="1" x14ac:dyDescent="0.25">
      <c r="A99" s="1846"/>
      <c r="B99" s="1847"/>
      <c r="C99" s="1435"/>
      <c r="D99" s="2073"/>
      <c r="E99" s="2825"/>
      <c r="F99" s="2825"/>
      <c r="G99" s="2825"/>
      <c r="H99" s="2825"/>
      <c r="I99" s="2663" t="s">
        <v>103</v>
      </c>
      <c r="J99" s="2664"/>
      <c r="K99" s="1694">
        <f>SUM(K90:K98)</f>
        <v>5063.6000000000004</v>
      </c>
      <c r="L99" s="1694">
        <f>SUM(L90:L98)</f>
        <v>5063.6000000000004</v>
      </c>
      <c r="M99" s="2033">
        <f>SUM(M90:M98)</f>
        <v>0</v>
      </c>
      <c r="N99" s="1452"/>
      <c r="O99" s="149"/>
      <c r="P99" s="1093"/>
    </row>
    <row r="100" spans="1:17" ht="16.5" customHeight="1" x14ac:dyDescent="0.2">
      <c r="A100" s="1845" t="s">
        <v>8</v>
      </c>
      <c r="B100" s="1844" t="s">
        <v>10</v>
      </c>
      <c r="C100" s="1842" t="s">
        <v>10</v>
      </c>
      <c r="D100" s="2867"/>
      <c r="E100" s="2796" t="s">
        <v>434</v>
      </c>
      <c r="F100" s="2799" t="s">
        <v>74</v>
      </c>
      <c r="G100" s="2801" t="s">
        <v>409</v>
      </c>
      <c r="H100" s="2807" t="s">
        <v>68</v>
      </c>
      <c r="I100" s="2673" t="s">
        <v>345</v>
      </c>
      <c r="J100" s="1419" t="s">
        <v>261</v>
      </c>
      <c r="K100" s="1563">
        <v>270</v>
      </c>
      <c r="L100" s="2307">
        <f>150+120+39.2</f>
        <v>309.2</v>
      </c>
      <c r="M100" s="2130">
        <f>L100-K100</f>
        <v>39.200000000000003</v>
      </c>
      <c r="N100" s="3008" t="s">
        <v>383</v>
      </c>
      <c r="O100" s="1935">
        <v>10</v>
      </c>
    </row>
    <row r="101" spans="1:17" ht="16.5" customHeight="1" x14ac:dyDescent="0.2">
      <c r="A101" s="1832"/>
      <c r="B101" s="1803"/>
      <c r="C101" s="1806"/>
      <c r="D101" s="2639"/>
      <c r="E101" s="2797"/>
      <c r="F101" s="2800"/>
      <c r="G101" s="2802"/>
      <c r="H101" s="2644"/>
      <c r="I101" s="2618"/>
      <c r="J101" s="1419" t="s">
        <v>41</v>
      </c>
      <c r="K101" s="1563">
        <v>395.8</v>
      </c>
      <c r="L101" s="1425">
        <f>395.8</f>
        <v>395.8</v>
      </c>
      <c r="M101" s="1665">
        <f>L101-K101</f>
        <v>0</v>
      </c>
      <c r="N101" s="3009"/>
      <c r="O101" s="1893"/>
    </row>
    <row r="102" spans="1:17" ht="18.75" customHeight="1" x14ac:dyDescent="0.2">
      <c r="A102" s="1832"/>
      <c r="B102" s="1803"/>
      <c r="C102" s="1806"/>
      <c r="D102" s="2639"/>
      <c r="E102" s="2797"/>
      <c r="F102" s="2800"/>
      <c r="G102" s="2802"/>
      <c r="H102" s="2644"/>
      <c r="I102" s="2618"/>
      <c r="J102" s="1465" t="s">
        <v>112</v>
      </c>
      <c r="K102" s="1984">
        <v>116.2</v>
      </c>
      <c r="L102" s="1465">
        <v>116.2</v>
      </c>
      <c r="M102" s="1938"/>
      <c r="N102" s="3009"/>
      <c r="O102" s="1936"/>
    </row>
    <row r="103" spans="1:17" ht="18" customHeight="1" thickBot="1" x14ac:dyDescent="0.25">
      <c r="A103" s="1832"/>
      <c r="B103" s="1803"/>
      <c r="C103" s="1519"/>
      <c r="D103" s="1849"/>
      <c r="E103" s="2798"/>
      <c r="F103" s="1626"/>
      <c r="G103" s="2803"/>
      <c r="H103" s="1855"/>
      <c r="I103" s="1646"/>
      <c r="J103" s="1713" t="s">
        <v>9</v>
      </c>
      <c r="K103" s="1985">
        <f>SUM(K100:K102)</f>
        <v>782</v>
      </c>
      <c r="L103" s="1713">
        <f>SUM(L100:L102)</f>
        <v>821.2</v>
      </c>
      <c r="M103" s="2127">
        <f>SUM(M100:M102)</f>
        <v>39.200000000000003</v>
      </c>
      <c r="N103" s="3010"/>
      <c r="O103" s="1937"/>
      <c r="Q103" s="1746"/>
    </row>
    <row r="104" spans="1:17" ht="14.25" customHeight="1" thickBot="1" x14ac:dyDescent="0.25">
      <c r="A104" s="1523" t="s">
        <v>8</v>
      </c>
      <c r="B104" s="1500" t="s">
        <v>10</v>
      </c>
      <c r="C104" s="2755" t="s">
        <v>11</v>
      </c>
      <c r="D104" s="2755"/>
      <c r="E104" s="2755"/>
      <c r="F104" s="2755"/>
      <c r="G104" s="2755"/>
      <c r="H104" s="2755"/>
      <c r="I104" s="2755"/>
      <c r="J104" s="2756"/>
      <c r="K104" s="1692">
        <f t="shared" ref="K104:M104" si="0">K99+K103</f>
        <v>5845.6</v>
      </c>
      <c r="L104" s="1723">
        <f t="shared" si="0"/>
        <v>5884.8</v>
      </c>
      <c r="M104" s="2128">
        <f t="shared" si="0"/>
        <v>39.200000000000003</v>
      </c>
      <c r="N104" s="2819"/>
      <c r="O104" s="2820"/>
    </row>
    <row r="105" spans="1:17" ht="18" customHeight="1" thickBot="1" x14ac:dyDescent="0.25">
      <c r="A105" s="1499" t="s">
        <v>8</v>
      </c>
      <c r="B105" s="1500" t="s">
        <v>44</v>
      </c>
      <c r="C105" s="2752" t="s">
        <v>337</v>
      </c>
      <c r="D105" s="2753"/>
      <c r="E105" s="2753"/>
      <c r="F105" s="2753"/>
      <c r="G105" s="2753"/>
      <c r="H105" s="2753"/>
      <c r="I105" s="2753"/>
      <c r="J105" s="2753"/>
      <c r="K105" s="2753"/>
      <c r="L105" s="2753"/>
      <c r="M105" s="2753"/>
      <c r="N105" s="2753"/>
      <c r="O105" s="2754"/>
    </row>
    <row r="106" spans="1:17" ht="29.25" customHeight="1" x14ac:dyDescent="0.2">
      <c r="A106" s="1991" t="s">
        <v>8</v>
      </c>
      <c r="B106" s="1995" t="s">
        <v>44</v>
      </c>
      <c r="C106" s="1997" t="s">
        <v>8</v>
      </c>
      <c r="D106" s="1850"/>
      <c r="E106" s="1627" t="s">
        <v>313</v>
      </c>
      <c r="F106" s="1629" t="s">
        <v>127</v>
      </c>
      <c r="G106" s="1579"/>
      <c r="H106" s="1842"/>
      <c r="I106" s="1828"/>
      <c r="J106" s="1525"/>
      <c r="K106" s="1698"/>
      <c r="L106" s="1698"/>
      <c r="M106" s="1698"/>
      <c r="N106" s="1526"/>
      <c r="O106" s="1527"/>
    </row>
    <row r="107" spans="1:17" ht="17.25" customHeight="1" x14ac:dyDescent="0.2">
      <c r="A107" s="1992"/>
      <c r="B107" s="1990"/>
      <c r="C107" s="1994"/>
      <c r="D107" s="1479" t="s">
        <v>8</v>
      </c>
      <c r="E107" s="3004" t="s">
        <v>307</v>
      </c>
      <c r="F107" s="2812" t="s">
        <v>124</v>
      </c>
      <c r="G107" s="2640" t="s">
        <v>410</v>
      </c>
      <c r="H107" s="1834" t="s">
        <v>55</v>
      </c>
      <c r="I107" s="2634" t="s">
        <v>120</v>
      </c>
      <c r="J107" s="1417" t="s">
        <v>261</v>
      </c>
      <c r="K107" s="1699">
        <v>130</v>
      </c>
      <c r="L107" s="1699">
        <v>130</v>
      </c>
      <c r="M107" s="1700"/>
      <c r="N107" s="1939" t="s">
        <v>350</v>
      </c>
      <c r="O107" s="1918" t="s">
        <v>298</v>
      </c>
    </row>
    <row r="108" spans="1:17" ht="17.25" customHeight="1" x14ac:dyDescent="0.2">
      <c r="A108" s="1992"/>
      <c r="B108" s="1990"/>
      <c r="C108" s="1994"/>
      <c r="D108" s="1805"/>
      <c r="E108" s="3005"/>
      <c r="F108" s="2742"/>
      <c r="G108" s="2643"/>
      <c r="H108" s="1806"/>
      <c r="I108" s="2634"/>
      <c r="J108" s="1474" t="s">
        <v>112</v>
      </c>
      <c r="K108" s="1700">
        <v>97</v>
      </c>
      <c r="L108" s="1700">
        <v>97</v>
      </c>
      <c r="M108" s="1700"/>
      <c r="N108" s="1940" t="s">
        <v>136</v>
      </c>
      <c r="O108" s="1941">
        <v>1</v>
      </c>
    </row>
    <row r="109" spans="1:17" ht="17.25" customHeight="1" x14ac:dyDescent="0.2">
      <c r="A109" s="1992"/>
      <c r="B109" s="1990"/>
      <c r="C109" s="1994"/>
      <c r="D109" s="1805"/>
      <c r="E109" s="3005"/>
      <c r="F109" s="1630"/>
      <c r="G109" s="2643"/>
      <c r="H109" s="1806"/>
      <c r="I109" s="2634"/>
      <c r="J109" s="1530" t="s">
        <v>41</v>
      </c>
      <c r="K109" s="1701">
        <v>61</v>
      </c>
      <c r="L109" s="1701">
        <v>61</v>
      </c>
      <c r="M109" s="1701"/>
      <c r="N109" s="1940" t="s">
        <v>331</v>
      </c>
      <c r="O109" s="1942">
        <v>50</v>
      </c>
    </row>
    <row r="110" spans="1:17" ht="17.25" customHeight="1" x14ac:dyDescent="0.2">
      <c r="A110" s="2172"/>
      <c r="B110" s="2168"/>
      <c r="C110" s="2171"/>
      <c r="D110" s="1532"/>
      <c r="E110" s="1999"/>
      <c r="F110" s="1631"/>
      <c r="G110" s="1580"/>
      <c r="H110" s="1998"/>
      <c r="I110" s="2175"/>
      <c r="J110" s="1422" t="s">
        <v>121</v>
      </c>
      <c r="K110" s="1863">
        <v>14.3</v>
      </c>
      <c r="L110" s="1863">
        <v>14.3</v>
      </c>
      <c r="M110" s="1986"/>
      <c r="N110" s="1943" t="s">
        <v>56</v>
      </c>
      <c r="O110" s="1944">
        <v>69</v>
      </c>
    </row>
    <row r="111" spans="1:17" ht="16.5" customHeight="1" x14ac:dyDescent="0.2">
      <c r="A111" s="1992"/>
      <c r="B111" s="1990"/>
      <c r="C111" s="1994"/>
      <c r="D111" s="1805" t="s">
        <v>10</v>
      </c>
      <c r="E111" s="2283" t="s">
        <v>107</v>
      </c>
      <c r="F111" s="1714"/>
      <c r="G111" s="2641" t="s">
        <v>411</v>
      </c>
      <c r="H111" s="1806" t="s">
        <v>55</v>
      </c>
      <c r="I111" s="2175"/>
      <c r="J111" s="1419" t="s">
        <v>261</v>
      </c>
      <c r="K111" s="1686">
        <v>150</v>
      </c>
      <c r="L111" s="1686">
        <v>150</v>
      </c>
      <c r="M111" s="1686"/>
      <c r="N111" s="1930" t="s">
        <v>143</v>
      </c>
      <c r="O111" s="1911" t="s">
        <v>299</v>
      </c>
    </row>
    <row r="112" spans="1:17" ht="16.5" customHeight="1" x14ac:dyDescent="0.2">
      <c r="A112" s="2278"/>
      <c r="B112" s="2279"/>
      <c r="C112" s="2280"/>
      <c r="D112" s="2276"/>
      <c r="E112" s="2001"/>
      <c r="F112" s="1714"/>
      <c r="G112" s="2641"/>
      <c r="H112" s="2282"/>
      <c r="I112" s="2281"/>
      <c r="J112" s="1474" t="s">
        <v>112</v>
      </c>
      <c r="K112" s="1702"/>
      <c r="L112" s="1979">
        <v>37.200000000000003</v>
      </c>
      <c r="M112" s="1979">
        <f>L112-K112</f>
        <v>37.200000000000003</v>
      </c>
      <c r="N112" s="2002"/>
      <c r="O112" s="1918"/>
    </row>
    <row r="113" spans="1:17" ht="44.25" customHeight="1" x14ac:dyDescent="0.2">
      <c r="A113" s="1992"/>
      <c r="B113" s="1990"/>
      <c r="C113" s="1994"/>
      <c r="D113" s="1805"/>
      <c r="E113" s="1854" t="s">
        <v>435</v>
      </c>
      <c r="F113" s="1715"/>
      <c r="G113" s="2804"/>
      <c r="H113" s="1835"/>
      <c r="I113" s="1836"/>
      <c r="J113" s="1411" t="s">
        <v>261</v>
      </c>
      <c r="K113" s="1687">
        <v>10</v>
      </c>
      <c r="L113" s="1687">
        <v>10</v>
      </c>
      <c r="M113" s="1687"/>
      <c r="N113" s="1945" t="s">
        <v>384</v>
      </c>
      <c r="O113" s="1908" t="s">
        <v>329</v>
      </c>
    </row>
    <row r="114" spans="1:17" ht="17.25" customHeight="1" x14ac:dyDescent="0.2">
      <c r="A114" s="1992"/>
      <c r="B114" s="1990"/>
      <c r="C114" s="1994"/>
      <c r="D114" s="1536" t="s">
        <v>44</v>
      </c>
      <c r="E114" s="2964" t="s">
        <v>436</v>
      </c>
      <c r="F114" s="1716"/>
      <c r="G114" s="2763" t="s">
        <v>412</v>
      </c>
      <c r="H114" s="1806" t="s">
        <v>55</v>
      </c>
      <c r="I114" s="2772"/>
      <c r="J114" s="1403" t="s">
        <v>41</v>
      </c>
      <c r="K114" s="1685">
        <v>3</v>
      </c>
      <c r="L114" s="1685">
        <v>3</v>
      </c>
      <c r="M114" s="1685"/>
      <c r="N114" s="2993" t="s">
        <v>351</v>
      </c>
      <c r="O114" s="2999" t="s">
        <v>330</v>
      </c>
    </row>
    <row r="115" spans="1:17" ht="17.25" customHeight="1" x14ac:dyDescent="0.2">
      <c r="A115" s="1992"/>
      <c r="B115" s="1990"/>
      <c r="C115" s="1994"/>
      <c r="D115" s="1537"/>
      <c r="E115" s="2965"/>
      <c r="F115" s="1716"/>
      <c r="G115" s="2805"/>
      <c r="H115" s="1806"/>
      <c r="I115" s="2703"/>
      <c r="J115" s="1448" t="s">
        <v>112</v>
      </c>
      <c r="K115" s="1702">
        <v>5.0999999999999996</v>
      </c>
      <c r="L115" s="1702">
        <v>5.0999999999999996</v>
      </c>
      <c r="M115" s="1702"/>
      <c r="N115" s="2998"/>
      <c r="O115" s="3000"/>
    </row>
    <row r="116" spans="1:17" ht="17.25" customHeight="1" x14ac:dyDescent="0.2">
      <c r="A116" s="1992"/>
      <c r="B116" s="1990"/>
      <c r="C116" s="1994"/>
      <c r="D116" s="1538"/>
      <c r="E116" s="2966"/>
      <c r="F116" s="1717"/>
      <c r="G116" s="2806"/>
      <c r="H116" s="1835"/>
      <c r="I116" s="1740"/>
      <c r="J116" s="1741" t="s">
        <v>112</v>
      </c>
      <c r="K116" s="1741">
        <v>0.5</v>
      </c>
      <c r="L116" s="1741">
        <v>0.5</v>
      </c>
      <c r="M116" s="1757"/>
      <c r="N116" s="1946" t="s">
        <v>352</v>
      </c>
      <c r="O116" s="1947" t="s">
        <v>325</v>
      </c>
    </row>
    <row r="117" spans="1:17" ht="16.5" customHeight="1" x14ac:dyDescent="0.2">
      <c r="A117" s="1817"/>
      <c r="B117" s="1803"/>
      <c r="C117" s="1810"/>
      <c r="D117" s="1751" t="s">
        <v>49</v>
      </c>
      <c r="E117" s="3001" t="s">
        <v>438</v>
      </c>
      <c r="F117" s="1752"/>
      <c r="G117" s="2958" t="s">
        <v>437</v>
      </c>
      <c r="H117" s="1753" t="s">
        <v>55</v>
      </c>
      <c r="I117" s="2617" t="s">
        <v>459</v>
      </c>
      <c r="J117" s="1403" t="s">
        <v>112</v>
      </c>
      <c r="K117" s="1685">
        <v>8</v>
      </c>
      <c r="L117" s="1685">
        <v>8</v>
      </c>
      <c r="M117" s="1514"/>
      <c r="N117" s="1948" t="s">
        <v>353</v>
      </c>
      <c r="O117" s="1949">
        <v>1</v>
      </c>
    </row>
    <row r="118" spans="1:17" ht="16.5" customHeight="1" x14ac:dyDescent="0.2">
      <c r="A118" s="1817"/>
      <c r="B118" s="1803"/>
      <c r="C118" s="1810"/>
      <c r="D118" s="1539"/>
      <c r="E118" s="3002"/>
      <c r="F118" s="2007"/>
      <c r="G118" s="2959"/>
      <c r="H118" s="1624"/>
      <c r="I118" s="2618"/>
      <c r="J118" s="1420" t="s">
        <v>112</v>
      </c>
      <c r="K118" s="1693">
        <v>40</v>
      </c>
      <c r="L118" s="2013">
        <f>50-10-17.2</f>
        <v>22.8</v>
      </c>
      <c r="M118" s="2305">
        <f>L118-K118</f>
        <v>-17.2</v>
      </c>
      <c r="N118" s="2074" t="s">
        <v>458</v>
      </c>
      <c r="O118" s="2075">
        <v>100</v>
      </c>
      <c r="Q118" s="695"/>
    </row>
    <row r="119" spans="1:17" ht="16.5" customHeight="1" x14ac:dyDescent="0.2">
      <c r="A119" s="2006"/>
      <c r="B119" s="2003"/>
      <c r="C119" s="2004"/>
      <c r="D119" s="1539"/>
      <c r="E119" s="3002"/>
      <c r="F119" s="2007"/>
      <c r="G119" s="2959"/>
      <c r="H119" s="1624"/>
      <c r="I119" s="2618"/>
      <c r="J119" s="1477" t="s">
        <v>112</v>
      </c>
      <c r="K119" s="1868">
        <v>10</v>
      </c>
      <c r="L119" s="1868">
        <v>10</v>
      </c>
      <c r="M119" s="2008"/>
      <c r="N119" s="2076" t="s">
        <v>460</v>
      </c>
      <c r="O119" s="2077">
        <v>1</v>
      </c>
      <c r="Q119" s="695"/>
    </row>
    <row r="120" spans="1:17" ht="16.5" customHeight="1" x14ac:dyDescent="0.2">
      <c r="A120" s="1817"/>
      <c r="B120" s="1803"/>
      <c r="C120" s="1810"/>
      <c r="D120" s="1755"/>
      <c r="E120" s="1833"/>
      <c r="F120" s="1827"/>
      <c r="G120" s="2960"/>
      <c r="H120" s="1606"/>
      <c r="I120" s="3003"/>
      <c r="J120" s="1741" t="s">
        <v>112</v>
      </c>
      <c r="K120" s="1757">
        <v>122</v>
      </c>
      <c r="L120" s="2306">
        <f>122-20</f>
        <v>102</v>
      </c>
      <c r="M120" s="2306">
        <f>L120-K120</f>
        <v>-20</v>
      </c>
      <c r="N120" s="1899" t="s">
        <v>354</v>
      </c>
      <c r="O120" s="1950">
        <v>100</v>
      </c>
      <c r="P120" s="2149"/>
    </row>
    <row r="121" spans="1:17" ht="15.75" customHeight="1" x14ac:dyDescent="0.2">
      <c r="A121" s="1817"/>
      <c r="B121" s="1803"/>
      <c r="C121" s="1810"/>
      <c r="D121" s="1805" t="s">
        <v>50</v>
      </c>
      <c r="E121" s="2766" t="s">
        <v>308</v>
      </c>
      <c r="F121" s="1826"/>
      <c r="G121" s="2779" t="s">
        <v>413</v>
      </c>
      <c r="H121" s="1624" t="s">
        <v>55</v>
      </c>
      <c r="I121" s="2618" t="s">
        <v>447</v>
      </c>
      <c r="J121" s="1425" t="s">
        <v>112</v>
      </c>
      <c r="K121" s="1510">
        <v>450</v>
      </c>
      <c r="L121" s="1510">
        <v>450</v>
      </c>
      <c r="M121" s="1510"/>
      <c r="N121" s="2992" t="s">
        <v>378</v>
      </c>
      <c r="O121" s="2996">
        <v>165</v>
      </c>
    </row>
    <row r="122" spans="1:17" ht="15.75" customHeight="1" x14ac:dyDescent="0.2">
      <c r="A122" s="1817"/>
      <c r="B122" s="1803"/>
      <c r="C122" s="1810"/>
      <c r="D122" s="1805"/>
      <c r="E122" s="2790"/>
      <c r="F122" s="1826"/>
      <c r="G122" s="2780"/>
      <c r="H122" s="1624"/>
      <c r="I122" s="2689"/>
      <c r="J122" s="1425" t="s">
        <v>121</v>
      </c>
      <c r="K122" s="1510"/>
      <c r="L122" s="1510"/>
      <c r="M122" s="1510"/>
      <c r="N122" s="2992"/>
      <c r="O122" s="2997"/>
    </row>
    <row r="123" spans="1:17" ht="18" customHeight="1" x14ac:dyDescent="0.2">
      <c r="A123" s="1817"/>
      <c r="B123" s="1803"/>
      <c r="C123" s="1810"/>
      <c r="D123" s="1805"/>
      <c r="E123" s="1852"/>
      <c r="F123" s="1630"/>
      <c r="G123" s="2780"/>
      <c r="H123" s="1624"/>
      <c r="I123" s="2995" t="s">
        <v>120</v>
      </c>
      <c r="J123" s="1420" t="s">
        <v>112</v>
      </c>
      <c r="K123" s="1703">
        <v>50</v>
      </c>
      <c r="L123" s="1703">
        <v>50</v>
      </c>
      <c r="M123" s="1703"/>
      <c r="N123" s="1933" t="s">
        <v>355</v>
      </c>
      <c r="O123" s="1951" t="s">
        <v>316</v>
      </c>
    </row>
    <row r="124" spans="1:17" ht="17.25" customHeight="1" x14ac:dyDescent="0.2">
      <c r="A124" s="1817"/>
      <c r="B124" s="1803"/>
      <c r="C124" s="1810"/>
      <c r="D124" s="1805"/>
      <c r="E124" s="1829"/>
      <c r="F124" s="1630"/>
      <c r="G124" s="2780"/>
      <c r="H124" s="1624"/>
      <c r="I124" s="2618"/>
      <c r="J124" s="1425" t="s">
        <v>112</v>
      </c>
      <c r="K124" s="1686">
        <v>9</v>
      </c>
      <c r="L124" s="1477">
        <f>9</f>
        <v>9</v>
      </c>
      <c r="M124" s="1477"/>
      <c r="N124" s="2248" t="s">
        <v>297</v>
      </c>
      <c r="O124" s="1893" t="s">
        <v>91</v>
      </c>
      <c r="Q124" s="695"/>
    </row>
    <row r="125" spans="1:17" ht="17.25" customHeight="1" x14ac:dyDescent="0.2">
      <c r="A125" s="2244"/>
      <c r="B125" s="2245"/>
      <c r="C125" s="2246"/>
      <c r="D125" s="2242"/>
      <c r="E125" s="2243"/>
      <c r="F125" s="1630"/>
      <c r="G125" s="2780"/>
      <c r="H125" s="1624"/>
      <c r="I125" s="2618"/>
      <c r="J125" s="1448" t="s">
        <v>121</v>
      </c>
      <c r="K125" s="1702">
        <v>0.5</v>
      </c>
      <c r="L125" s="1702">
        <v>0.5</v>
      </c>
      <c r="M125" s="1979"/>
      <c r="N125" s="1952"/>
      <c r="O125" s="1934"/>
      <c r="Q125" s="695"/>
    </row>
    <row r="126" spans="1:17" ht="17.25" customHeight="1" x14ac:dyDescent="0.2">
      <c r="A126" s="1817"/>
      <c r="B126" s="1803"/>
      <c r="C126" s="1810"/>
      <c r="D126" s="1805"/>
      <c r="E126" s="1829"/>
      <c r="F126" s="1630"/>
      <c r="G126" s="2780"/>
      <c r="H126" s="1624"/>
      <c r="I126" s="2618"/>
      <c r="J126" s="1448" t="s">
        <v>121</v>
      </c>
      <c r="K126" s="1702">
        <v>2.8</v>
      </c>
      <c r="L126" s="1702">
        <v>2.8</v>
      </c>
      <c r="M126" s="1979"/>
      <c r="N126" s="1952" t="s">
        <v>445</v>
      </c>
      <c r="O126" s="1934">
        <v>1</v>
      </c>
      <c r="Q126" s="695"/>
    </row>
    <row r="127" spans="1:17" ht="17.25" customHeight="1" x14ac:dyDescent="0.2">
      <c r="A127" s="1817"/>
      <c r="B127" s="1803"/>
      <c r="C127" s="1810"/>
      <c r="D127" s="1532"/>
      <c r="E127" s="2176"/>
      <c r="F127" s="1633"/>
      <c r="G127" s="1581"/>
      <c r="H127" s="1835"/>
      <c r="I127" s="1841"/>
      <c r="J127" s="1425" t="s">
        <v>41</v>
      </c>
      <c r="K127" s="1686">
        <v>92.5</v>
      </c>
      <c r="L127" s="2012">
        <f>92.5-30</f>
        <v>62.5</v>
      </c>
      <c r="M127" s="2012">
        <f>L127-K127</f>
        <v>-30</v>
      </c>
      <c r="N127" s="2181"/>
      <c r="O127" s="1893"/>
    </row>
    <row r="128" spans="1:17" ht="17.25" customHeight="1" x14ac:dyDescent="0.2">
      <c r="A128" s="1832"/>
      <c r="B128" s="1803"/>
      <c r="C128" s="1544"/>
      <c r="D128" s="1797" t="s">
        <v>52</v>
      </c>
      <c r="E128" s="2827" t="s">
        <v>439</v>
      </c>
      <c r="F128" s="1471"/>
      <c r="G128" s="1708" t="s">
        <v>414</v>
      </c>
      <c r="H128" s="1834" t="s">
        <v>55</v>
      </c>
      <c r="I128" s="2617" t="s">
        <v>120</v>
      </c>
      <c r="J128" s="1403" t="s">
        <v>261</v>
      </c>
      <c r="K128" s="1549">
        <v>0</v>
      </c>
      <c r="L128" s="1403">
        <v>0</v>
      </c>
      <c r="M128" s="1980"/>
      <c r="N128" s="2988" t="s">
        <v>456</v>
      </c>
      <c r="O128" s="2078">
        <v>16</v>
      </c>
    </row>
    <row r="129" spans="1:17" ht="17.25" customHeight="1" x14ac:dyDescent="0.2">
      <c r="A129" s="1832"/>
      <c r="B129" s="1803"/>
      <c r="C129" s="1544"/>
      <c r="D129" s="1797"/>
      <c r="E129" s="2690"/>
      <c r="F129" s="1747"/>
      <c r="G129" s="1748"/>
      <c r="H129" s="1806"/>
      <c r="I129" s="2618"/>
      <c r="J129" s="1420" t="s">
        <v>121</v>
      </c>
      <c r="K129" s="1530">
        <f>41.6-0.5</f>
        <v>41.1</v>
      </c>
      <c r="L129" s="1530">
        <f>41.6-0.5</f>
        <v>41.1</v>
      </c>
      <c r="M129" s="1978"/>
      <c r="N129" s="2989"/>
      <c r="O129" s="1953"/>
    </row>
    <row r="130" spans="1:17" ht="17.25" customHeight="1" x14ac:dyDescent="0.2">
      <c r="A130" s="1832"/>
      <c r="B130" s="1803"/>
      <c r="C130" s="1544"/>
      <c r="D130" s="1858"/>
      <c r="E130" s="2828"/>
      <c r="F130" s="1634"/>
      <c r="G130" s="1582"/>
      <c r="H130" s="1835"/>
      <c r="I130" s="2791"/>
      <c r="J130" s="1422" t="s">
        <v>41</v>
      </c>
      <c r="K130" s="1704">
        <v>55</v>
      </c>
      <c r="L130" s="1704">
        <v>55</v>
      </c>
      <c r="M130" s="1704"/>
      <c r="N130" s="2990"/>
      <c r="O130" s="1954"/>
    </row>
    <row r="131" spans="1:17" ht="28.5" customHeight="1" x14ac:dyDescent="0.2">
      <c r="A131" s="1832"/>
      <c r="B131" s="1803"/>
      <c r="C131" s="1544"/>
      <c r="D131" s="1797" t="s">
        <v>53</v>
      </c>
      <c r="E131" s="2827" t="s">
        <v>446</v>
      </c>
      <c r="F131" s="1744"/>
      <c r="G131" s="1779"/>
      <c r="H131" s="1834" t="s">
        <v>55</v>
      </c>
      <c r="I131" s="2617" t="s">
        <v>145</v>
      </c>
      <c r="J131" s="1403" t="s">
        <v>121</v>
      </c>
      <c r="K131" s="1403">
        <v>53.3</v>
      </c>
      <c r="L131" s="1403">
        <v>53.3</v>
      </c>
      <c r="M131" s="2080"/>
      <c r="N131" s="2993" t="s">
        <v>457</v>
      </c>
      <c r="O131" s="2079">
        <v>9</v>
      </c>
      <c r="P131" s="1746"/>
    </row>
    <row r="132" spans="1:17" ht="13.5" customHeight="1" x14ac:dyDescent="0.2">
      <c r="A132" s="1832"/>
      <c r="B132" s="1803"/>
      <c r="C132" s="1544"/>
      <c r="D132" s="1858"/>
      <c r="E132" s="2828"/>
      <c r="F132" s="1745"/>
      <c r="G132" s="1780"/>
      <c r="H132" s="1835"/>
      <c r="I132" s="2991"/>
      <c r="J132" s="1425"/>
      <c r="K132" s="1687"/>
      <c r="L132" s="1687"/>
      <c r="M132" s="1687"/>
      <c r="N132" s="2994"/>
      <c r="O132" s="1954"/>
      <c r="P132" s="1093"/>
      <c r="Q132" s="1093"/>
    </row>
    <row r="133" spans="1:17" ht="15.75" customHeight="1" thickBot="1" x14ac:dyDescent="0.25">
      <c r="A133" s="1451"/>
      <c r="B133" s="1847"/>
      <c r="C133" s="1545"/>
      <c r="D133" s="1546"/>
      <c r="E133" s="1546"/>
      <c r="F133" s="1635"/>
      <c r="G133" s="1546"/>
      <c r="H133" s="1546"/>
      <c r="I133" s="2663" t="s">
        <v>103</v>
      </c>
      <c r="J133" s="2664"/>
      <c r="K133" s="1679">
        <f>SUM(K107:K132)</f>
        <v>1405.1</v>
      </c>
      <c r="L133" s="1679">
        <f>SUM(L107:L132)</f>
        <v>1375.1</v>
      </c>
      <c r="M133" s="1679">
        <f>SUM(M107:M132)</f>
        <v>-30</v>
      </c>
      <c r="N133" s="1547"/>
      <c r="O133" s="1596"/>
    </row>
    <row r="134" spans="1:17" ht="18" customHeight="1" x14ac:dyDescent="0.2">
      <c r="A134" s="2740" t="s">
        <v>8</v>
      </c>
      <c r="B134" s="2698" t="s">
        <v>44</v>
      </c>
      <c r="C134" s="2639" t="s">
        <v>10</v>
      </c>
      <c r="D134" s="1848"/>
      <c r="E134" s="2846" t="s">
        <v>440</v>
      </c>
      <c r="F134" s="1837" t="s">
        <v>74</v>
      </c>
      <c r="G134" s="2788" t="s">
        <v>415</v>
      </c>
      <c r="H134" s="1842" t="s">
        <v>55</v>
      </c>
      <c r="I134" s="2673" t="s">
        <v>146</v>
      </c>
      <c r="J134" s="1417" t="s">
        <v>112</v>
      </c>
      <c r="K134" s="871">
        <f>34.6-2.7</f>
        <v>31.9</v>
      </c>
      <c r="L134" s="1969">
        <f>34.6-2.7</f>
        <v>31.9</v>
      </c>
      <c r="M134" s="2123"/>
      <c r="N134" s="2126" t="s">
        <v>151</v>
      </c>
      <c r="O134" s="1957">
        <v>1</v>
      </c>
    </row>
    <row r="135" spans="1:17" ht="17.25" customHeight="1" x14ac:dyDescent="0.2">
      <c r="A135" s="2740"/>
      <c r="B135" s="2698"/>
      <c r="C135" s="2639"/>
      <c r="D135" s="1805"/>
      <c r="E135" s="2766"/>
      <c r="F135" s="1838"/>
      <c r="G135" s="2789"/>
      <c r="H135" s="1806"/>
      <c r="I135" s="2618"/>
      <c r="J135" s="1759" t="s">
        <v>121</v>
      </c>
      <c r="K135" s="2266"/>
      <c r="L135" s="1420"/>
      <c r="M135" s="1989"/>
      <c r="N135" s="1930" t="s">
        <v>357</v>
      </c>
      <c r="O135" s="1911">
        <v>1</v>
      </c>
    </row>
    <row r="136" spans="1:17" ht="16.5" customHeight="1" x14ac:dyDescent="0.2">
      <c r="A136" s="2740"/>
      <c r="B136" s="2698"/>
      <c r="C136" s="2639"/>
      <c r="D136" s="1805"/>
      <c r="E136" s="2874"/>
      <c r="F136" s="2808" t="s">
        <v>365</v>
      </c>
      <c r="G136" s="2789"/>
      <c r="H136" s="1806"/>
      <c r="I136" s="2618"/>
      <c r="J136" s="1955" t="s">
        <v>41</v>
      </c>
      <c r="K136" s="2267">
        <f>14.5-2.5</f>
        <v>12</v>
      </c>
      <c r="L136" s="1741">
        <f>14.5-2.5</f>
        <v>12</v>
      </c>
      <c r="M136" s="2124"/>
      <c r="N136" s="2977" t="s">
        <v>356</v>
      </c>
      <c r="O136" s="1893">
        <v>2</v>
      </c>
    </row>
    <row r="137" spans="1:17" ht="15.75" customHeight="1" thickBot="1" x14ac:dyDescent="0.25">
      <c r="A137" s="1451"/>
      <c r="B137" s="1847"/>
      <c r="C137" s="1551"/>
      <c r="D137" s="1851"/>
      <c r="E137" s="1628"/>
      <c r="F137" s="2809"/>
      <c r="G137" s="1583"/>
      <c r="H137" s="1855"/>
      <c r="I137" s="1651"/>
      <c r="J137" s="1713" t="s">
        <v>9</v>
      </c>
      <c r="K137" s="2268">
        <f>K136+K135+K134</f>
        <v>43.9</v>
      </c>
      <c r="L137" s="1713">
        <f>L136+L135+L134</f>
        <v>43.9</v>
      </c>
      <c r="M137" s="2125"/>
      <c r="N137" s="2987"/>
      <c r="O137" s="1956"/>
    </row>
    <row r="138" spans="1:17" ht="18" customHeight="1" x14ac:dyDescent="0.2">
      <c r="A138" s="2829" t="s">
        <v>8</v>
      </c>
      <c r="B138" s="2816" t="s">
        <v>44</v>
      </c>
      <c r="C138" s="2867" t="s">
        <v>44</v>
      </c>
      <c r="D138" s="2869"/>
      <c r="E138" s="2846" t="s">
        <v>76</v>
      </c>
      <c r="F138" s="2871" t="s">
        <v>122</v>
      </c>
      <c r="G138" s="2801" t="s">
        <v>441</v>
      </c>
      <c r="H138" s="2807" t="s">
        <v>91</v>
      </c>
      <c r="I138" s="2673" t="s">
        <v>104</v>
      </c>
      <c r="J138" s="1554" t="s">
        <v>41</v>
      </c>
      <c r="K138" s="1510">
        <v>148.19999999999999</v>
      </c>
      <c r="L138" s="1969">
        <v>148.19999999999999</v>
      </c>
      <c r="M138" s="1969"/>
      <c r="N138" s="1959" t="s">
        <v>111</v>
      </c>
      <c r="O138" s="1957">
        <v>18</v>
      </c>
      <c r="P138" s="11"/>
    </row>
    <row r="139" spans="1:17" ht="14.25" customHeight="1" x14ac:dyDescent="0.2">
      <c r="A139" s="2740"/>
      <c r="B139" s="2698"/>
      <c r="C139" s="2639"/>
      <c r="D139" s="2768"/>
      <c r="E139" s="2766"/>
      <c r="F139" s="2872"/>
      <c r="G139" s="2802"/>
      <c r="H139" s="2644"/>
      <c r="I139" s="2618"/>
      <c r="J139" s="1465" t="s">
        <v>100</v>
      </c>
      <c r="K139" s="1865"/>
      <c r="L139" s="1408"/>
      <c r="M139" s="1408"/>
      <c r="N139" s="2971" t="s">
        <v>149</v>
      </c>
      <c r="O139" s="1893">
        <v>2</v>
      </c>
      <c r="P139" s="11"/>
    </row>
    <row r="140" spans="1:17" ht="14.25" customHeight="1" thickBot="1" x14ac:dyDescent="0.25">
      <c r="A140" s="2865"/>
      <c r="B140" s="2866"/>
      <c r="C140" s="2868"/>
      <c r="D140" s="2870"/>
      <c r="E140" s="2847"/>
      <c r="F140" s="2873"/>
      <c r="G140" s="2851"/>
      <c r="H140" s="2855"/>
      <c r="I140" s="2854"/>
      <c r="J140" s="1521" t="s">
        <v>9</v>
      </c>
      <c r="K140" s="2150">
        <f>SUM(K138:K139)</f>
        <v>148.19999999999999</v>
      </c>
      <c r="L140" s="1713">
        <f>SUM(L138:L139)</f>
        <v>148.19999999999999</v>
      </c>
      <c r="M140" s="1713"/>
      <c r="N140" s="2982"/>
      <c r="O140" s="1958"/>
      <c r="P140" s="11"/>
    </row>
    <row r="141" spans="1:17" ht="21" customHeight="1" x14ac:dyDescent="0.2">
      <c r="A141" s="2829" t="s">
        <v>8</v>
      </c>
      <c r="B141" s="2816" t="s">
        <v>44</v>
      </c>
      <c r="C141" s="2867" t="s">
        <v>49</v>
      </c>
      <c r="D141" s="2869"/>
      <c r="E141" s="2846" t="s">
        <v>466</v>
      </c>
      <c r="F141" s="2848" t="s">
        <v>125</v>
      </c>
      <c r="G141" s="2801"/>
      <c r="H141" s="2466">
        <v>5</v>
      </c>
      <c r="I141" s="2673" t="s">
        <v>345</v>
      </c>
      <c r="J141" s="1554" t="s">
        <v>70</v>
      </c>
      <c r="K141" s="1981">
        <v>5</v>
      </c>
      <c r="L141" s="1981">
        <v>5</v>
      </c>
      <c r="M141" s="1969"/>
      <c r="N141" s="2263" t="s">
        <v>487</v>
      </c>
      <c r="O141" s="2081">
        <v>1</v>
      </c>
      <c r="P141" s="11"/>
    </row>
    <row r="142" spans="1:17" ht="21" customHeight="1" x14ac:dyDescent="0.2">
      <c r="A142" s="2740"/>
      <c r="B142" s="2698"/>
      <c r="C142" s="2639"/>
      <c r="D142" s="2768"/>
      <c r="E142" s="2766"/>
      <c r="F142" s="2849"/>
      <c r="G142" s="2802"/>
      <c r="H142" s="2433"/>
      <c r="I142" s="2618"/>
      <c r="J142" s="1419" t="s">
        <v>41</v>
      </c>
      <c r="K142" s="1686"/>
      <c r="L142" s="2012"/>
      <c r="M142" s="2113"/>
      <c r="N142" s="2261"/>
      <c r="O142" s="2262"/>
      <c r="P142" s="11"/>
    </row>
    <row r="143" spans="1:17" ht="16.5" customHeight="1" thickBot="1" x14ac:dyDescent="0.25">
      <c r="A143" s="2865"/>
      <c r="B143" s="2866"/>
      <c r="C143" s="2868"/>
      <c r="D143" s="2870"/>
      <c r="E143" s="2847"/>
      <c r="F143" s="2850"/>
      <c r="G143" s="2851"/>
      <c r="H143" s="2856"/>
      <c r="I143" s="2857"/>
      <c r="J143" s="1521" t="s">
        <v>9</v>
      </c>
      <c r="K143" s="1705">
        <f>SUM(K141:K141)</f>
        <v>5</v>
      </c>
      <c r="L143" s="1705">
        <f>L142+L141</f>
        <v>5</v>
      </c>
      <c r="M143" s="1705">
        <f>M142+M141</f>
        <v>0</v>
      </c>
      <c r="N143" s="2187"/>
      <c r="O143" s="2082"/>
      <c r="P143" s="11"/>
    </row>
    <row r="144" spans="1:17" ht="21" customHeight="1" x14ac:dyDescent="0.2">
      <c r="A144" s="2829" t="s">
        <v>8</v>
      </c>
      <c r="B144" s="2816" t="s">
        <v>44</v>
      </c>
      <c r="C144" s="2451" t="s">
        <v>50</v>
      </c>
      <c r="D144" s="2869"/>
      <c r="E144" s="2846" t="s">
        <v>488</v>
      </c>
      <c r="F144" s="2848" t="s">
        <v>125</v>
      </c>
      <c r="G144" s="2801"/>
      <c r="H144" s="2466">
        <v>5</v>
      </c>
      <c r="I144" s="2673" t="s">
        <v>345</v>
      </c>
      <c r="J144" s="1554" t="s">
        <v>70</v>
      </c>
      <c r="K144" s="1981"/>
      <c r="L144" s="1981"/>
      <c r="M144" s="1969"/>
      <c r="N144" s="2263" t="s">
        <v>487</v>
      </c>
      <c r="O144" s="2081">
        <v>1</v>
      </c>
      <c r="P144" s="11"/>
    </row>
    <row r="145" spans="1:22" ht="21" customHeight="1" x14ac:dyDescent="0.2">
      <c r="A145" s="2740"/>
      <c r="B145" s="2698"/>
      <c r="C145" s="2434"/>
      <c r="D145" s="2768"/>
      <c r="E145" s="2766"/>
      <c r="F145" s="2849"/>
      <c r="G145" s="2802"/>
      <c r="H145" s="2433"/>
      <c r="I145" s="2618"/>
      <c r="J145" s="1419" t="s">
        <v>41</v>
      </c>
      <c r="K145" s="1686"/>
      <c r="L145" s="2012">
        <v>5</v>
      </c>
      <c r="M145" s="2113">
        <f>L145-K145</f>
        <v>5</v>
      </c>
      <c r="N145" s="2261"/>
      <c r="O145" s="2262"/>
      <c r="P145" s="11"/>
    </row>
    <row r="146" spans="1:22" ht="16.5" customHeight="1" thickBot="1" x14ac:dyDescent="0.25">
      <c r="A146" s="2865"/>
      <c r="B146" s="2866"/>
      <c r="C146" s="2459"/>
      <c r="D146" s="2870"/>
      <c r="E146" s="2847"/>
      <c r="F146" s="2850"/>
      <c r="G146" s="2851"/>
      <c r="H146" s="2856"/>
      <c r="I146" s="2857"/>
      <c r="J146" s="1521" t="s">
        <v>9</v>
      </c>
      <c r="K146" s="1705">
        <f>SUM(K144:K144)</f>
        <v>0</v>
      </c>
      <c r="L146" s="1705">
        <f>L145+L144</f>
        <v>5</v>
      </c>
      <c r="M146" s="1705">
        <f>M145+M144</f>
        <v>5</v>
      </c>
      <c r="N146" s="2187"/>
      <c r="O146" s="2082"/>
      <c r="P146" s="11"/>
    </row>
    <row r="147" spans="1:22" ht="14.25" customHeight="1" thickBot="1" x14ac:dyDescent="0.25">
      <c r="A147" s="1523" t="s">
        <v>8</v>
      </c>
      <c r="B147" s="1500" t="s">
        <v>44</v>
      </c>
      <c r="C147" s="2755" t="s">
        <v>11</v>
      </c>
      <c r="D147" s="2755"/>
      <c r="E147" s="2755"/>
      <c r="F147" s="2755"/>
      <c r="G147" s="2755"/>
      <c r="H147" s="2755"/>
      <c r="I147" s="2755"/>
      <c r="J147" s="2756"/>
      <c r="K147" s="1707">
        <f>K140+K137+K133+K143</f>
        <v>1602.2</v>
      </c>
      <c r="L147" s="1707">
        <f>L140+L137+L133+L143+L146</f>
        <v>1577.2</v>
      </c>
      <c r="M147" s="1707">
        <f>M140+M137+M133+M143+M146</f>
        <v>-25</v>
      </c>
      <c r="N147" s="2819"/>
      <c r="O147" s="2820"/>
      <c r="P147" s="11"/>
    </row>
    <row r="148" spans="1:22" ht="14.25" customHeight="1" thickBot="1" x14ac:dyDescent="0.25">
      <c r="A148" s="1499" t="s">
        <v>8</v>
      </c>
      <c r="B148" s="1500" t="s">
        <v>49</v>
      </c>
      <c r="C148" s="2752" t="s">
        <v>346</v>
      </c>
      <c r="D148" s="2753"/>
      <c r="E148" s="2753"/>
      <c r="F148" s="2753"/>
      <c r="G148" s="2753"/>
      <c r="H148" s="2753"/>
      <c r="I148" s="2753"/>
      <c r="J148" s="2753"/>
      <c r="K148" s="2753"/>
      <c r="L148" s="2753"/>
      <c r="M148" s="2753"/>
      <c r="N148" s="2753"/>
      <c r="O148" s="2754"/>
    </row>
    <row r="149" spans="1:22" ht="24" customHeight="1" x14ac:dyDescent="0.2">
      <c r="A149" s="1845" t="s">
        <v>8</v>
      </c>
      <c r="B149" s="1844" t="s">
        <v>49</v>
      </c>
      <c r="C149" s="1555" t="s">
        <v>8</v>
      </c>
      <c r="D149" s="1556"/>
      <c r="E149" s="1637" t="s">
        <v>465</v>
      </c>
      <c r="F149" s="1683"/>
      <c r="G149" s="1578"/>
      <c r="H149" s="1842" t="s">
        <v>55</v>
      </c>
      <c r="I149" s="1824" t="s">
        <v>271</v>
      </c>
      <c r="J149" s="1525"/>
      <c r="K149" s="1492"/>
      <c r="L149" s="1492"/>
      <c r="M149" s="1110"/>
      <c r="N149" s="1557"/>
      <c r="O149" s="28"/>
    </row>
    <row r="150" spans="1:22" ht="14.25" customHeight="1" x14ac:dyDescent="0.2">
      <c r="A150" s="1817"/>
      <c r="B150" s="1803"/>
      <c r="C150" s="1423"/>
      <c r="D150" s="1805" t="s">
        <v>8</v>
      </c>
      <c r="E150" s="1829" t="s">
        <v>277</v>
      </c>
      <c r="F150" s="1826"/>
      <c r="G150" s="2640" t="s">
        <v>444</v>
      </c>
      <c r="H150" s="1806"/>
      <c r="I150" s="1652"/>
      <c r="J150" s="1403" t="s">
        <v>261</v>
      </c>
      <c r="K150" s="1721">
        <f>290+224.4-131.3</f>
        <v>383.1</v>
      </c>
      <c r="L150" s="1721">
        <f>290+224.4-131.3</f>
        <v>383.1</v>
      </c>
      <c r="M150" s="1721">
        <f>+L150-K150</f>
        <v>0</v>
      </c>
      <c r="N150" s="2984" t="s">
        <v>110</v>
      </c>
      <c r="O150" s="1960">
        <v>2.9</v>
      </c>
      <c r="P150" s="64"/>
    </row>
    <row r="151" spans="1:22" ht="30" customHeight="1" x14ac:dyDescent="0.2">
      <c r="A151" s="1817"/>
      <c r="B151" s="1803"/>
      <c r="C151" s="1423"/>
      <c r="D151" s="1805"/>
      <c r="E151" s="2055" t="s">
        <v>454</v>
      </c>
      <c r="F151" s="1826"/>
      <c r="G151" s="2641"/>
      <c r="H151" s="1806"/>
      <c r="I151" s="1836"/>
      <c r="J151" s="1425"/>
      <c r="K151" s="1425"/>
      <c r="L151" s="1425"/>
      <c r="M151" s="1425"/>
      <c r="N151" s="2985"/>
      <c r="O151" s="1936"/>
      <c r="P151" s="64"/>
    </row>
    <row r="152" spans="1:22" ht="25.5" customHeight="1" x14ac:dyDescent="0.2">
      <c r="A152" s="1992"/>
      <c r="B152" s="1990"/>
      <c r="C152" s="1426"/>
      <c r="D152" s="1805"/>
      <c r="E152" s="1819" t="s">
        <v>310</v>
      </c>
      <c r="F152" s="1826"/>
      <c r="G152" s="2641"/>
      <c r="H152" s="1806"/>
      <c r="I152" s="1836"/>
      <c r="J152" s="1425"/>
      <c r="K152" s="1425"/>
      <c r="L152" s="1425"/>
      <c r="M152" s="1425"/>
      <c r="N152" s="1961"/>
      <c r="O152" s="1936"/>
      <c r="P152" s="64"/>
      <c r="T152" s="11"/>
    </row>
    <row r="153" spans="1:22" ht="24.75" customHeight="1" x14ac:dyDescent="0.2">
      <c r="A153" s="1992"/>
      <c r="B153" s="1990"/>
      <c r="C153" s="1426"/>
      <c r="D153" s="1805"/>
      <c r="E153" s="2226" t="s">
        <v>311</v>
      </c>
      <c r="F153" s="1826"/>
      <c r="G153" s="2641"/>
      <c r="H153" s="1806"/>
      <c r="I153" s="1836"/>
      <c r="J153" s="1448"/>
      <c r="K153" s="1448"/>
      <c r="L153" s="1448"/>
      <c r="M153" s="1448"/>
      <c r="N153" s="1961"/>
      <c r="O153" s="1936"/>
      <c r="P153" s="64"/>
    </row>
    <row r="154" spans="1:22" ht="39.75" customHeight="1" x14ac:dyDescent="0.2">
      <c r="A154" s="2092"/>
      <c r="B154" s="2093"/>
      <c r="C154" s="1426"/>
      <c r="D154" s="2089"/>
      <c r="E154" s="2226" t="s">
        <v>475</v>
      </c>
      <c r="F154" s="2101"/>
      <c r="G154" s="2641"/>
      <c r="H154" s="2091"/>
      <c r="I154" s="2090"/>
      <c r="J154" s="1448" t="s">
        <v>41</v>
      </c>
      <c r="K154" s="1448">
        <v>65</v>
      </c>
      <c r="L154" s="1989">
        <f>65-25</f>
        <v>40</v>
      </c>
      <c r="M154" s="1989">
        <f>L154-K154</f>
        <v>-25</v>
      </c>
      <c r="N154" s="2238" t="s">
        <v>476</v>
      </c>
      <c r="O154" s="2239">
        <v>100</v>
      </c>
      <c r="P154" s="64"/>
      <c r="V154" s="2304"/>
    </row>
    <row r="155" spans="1:22" ht="14.25" customHeight="1" x14ac:dyDescent="0.2">
      <c r="A155" s="1992"/>
      <c r="B155" s="1990"/>
      <c r="C155" s="1426"/>
      <c r="D155" s="1805"/>
      <c r="E155" s="2810" t="s">
        <v>312</v>
      </c>
      <c r="F155" s="1826"/>
      <c r="G155" s="2641"/>
      <c r="H155" s="1806"/>
      <c r="I155" s="1836"/>
      <c r="J155" s="1425" t="s">
        <v>41</v>
      </c>
      <c r="K155" s="1425">
        <f>75.2-31.1</f>
        <v>44.1</v>
      </c>
      <c r="L155" s="1425">
        <f>75.2-31.1</f>
        <v>44.1</v>
      </c>
      <c r="M155" s="1425"/>
      <c r="N155" s="1962" t="s">
        <v>217</v>
      </c>
      <c r="O155" s="1963" t="s">
        <v>194</v>
      </c>
      <c r="P155" s="64"/>
    </row>
    <row r="156" spans="1:22" ht="16.5" customHeight="1" x14ac:dyDescent="0.2">
      <c r="A156" s="1992"/>
      <c r="B156" s="1990"/>
      <c r="C156" s="1426"/>
      <c r="D156" s="1782"/>
      <c r="E156" s="2986"/>
      <c r="F156" s="1972"/>
      <c r="G156" s="2983"/>
      <c r="H156" s="1973"/>
      <c r="I156" s="1974"/>
      <c r="J156" s="1448"/>
      <c r="K156" s="1448"/>
      <c r="L156" s="1448"/>
      <c r="M156" s="1448"/>
      <c r="N156" s="1975" t="s">
        <v>217</v>
      </c>
      <c r="O156" s="1976" t="s">
        <v>194</v>
      </c>
      <c r="P156" s="64"/>
    </row>
    <row r="157" spans="1:22" ht="29.25" customHeight="1" x14ac:dyDescent="0.2">
      <c r="A157" s="2740"/>
      <c r="B157" s="2698"/>
      <c r="C157" s="2732"/>
      <c r="D157" s="1537" t="s">
        <v>10</v>
      </c>
      <c r="E157" s="2680" t="s">
        <v>302</v>
      </c>
      <c r="F157" s="2173"/>
      <c r="G157" s="2641" t="s">
        <v>416</v>
      </c>
      <c r="H157" s="2167"/>
      <c r="I157" s="2190"/>
      <c r="J157" s="1425" t="s">
        <v>261</v>
      </c>
      <c r="K157" s="1425">
        <f>600+131.3</f>
        <v>731.3</v>
      </c>
      <c r="L157" s="2113">
        <f>600+131.3+60.8</f>
        <v>792.1</v>
      </c>
      <c r="M157" s="2113">
        <f>+L157-K157</f>
        <v>60.8</v>
      </c>
      <c r="N157" s="2249" t="s">
        <v>62</v>
      </c>
      <c r="O157" s="1964" t="s">
        <v>301</v>
      </c>
    </row>
    <row r="158" spans="1:22" ht="34.5" customHeight="1" x14ac:dyDescent="0.2">
      <c r="A158" s="2740"/>
      <c r="B158" s="2698"/>
      <c r="C158" s="2732"/>
      <c r="D158" s="1537"/>
      <c r="E158" s="2680"/>
      <c r="F158" s="2173"/>
      <c r="G158" s="2643"/>
      <c r="H158" s="2167"/>
      <c r="I158" s="2190"/>
      <c r="J158" s="1425"/>
      <c r="K158" s="1656"/>
      <c r="L158" s="1656"/>
      <c r="M158" s="1656"/>
      <c r="N158" s="2250" t="s">
        <v>61</v>
      </c>
      <c r="O158" s="2251" t="s">
        <v>486</v>
      </c>
      <c r="Q158" s="2149"/>
    </row>
    <row r="159" spans="1:22" ht="27" customHeight="1" x14ac:dyDescent="0.2">
      <c r="A159" s="2740"/>
      <c r="B159" s="2698"/>
      <c r="C159" s="2732"/>
      <c r="D159" s="1537"/>
      <c r="E159" s="2680" t="s">
        <v>82</v>
      </c>
      <c r="F159" s="2173"/>
      <c r="G159" s="2863" t="s">
        <v>416</v>
      </c>
      <c r="H159" s="2167"/>
      <c r="I159" s="2191"/>
      <c r="J159" s="1425" t="s">
        <v>41</v>
      </c>
      <c r="K159" s="1425">
        <v>144.80000000000001</v>
      </c>
      <c r="L159" s="2113">
        <f>144.8+55</f>
        <v>199.8</v>
      </c>
      <c r="M159" s="2113">
        <f>L159-K159</f>
        <v>55</v>
      </c>
      <c r="N159" s="2977" t="s">
        <v>60</v>
      </c>
      <c r="O159" s="1964">
        <v>0.6</v>
      </c>
    </row>
    <row r="160" spans="1:22" ht="22.5" customHeight="1" x14ac:dyDescent="0.2">
      <c r="A160" s="2979"/>
      <c r="B160" s="2980"/>
      <c r="C160" s="2981"/>
      <c r="D160" s="1538"/>
      <c r="E160" s="2681"/>
      <c r="F160" s="2174"/>
      <c r="G160" s="2864"/>
      <c r="H160" s="2170"/>
      <c r="I160" s="2193"/>
      <c r="J160" s="1422" t="s">
        <v>112</v>
      </c>
      <c r="K160" s="1422"/>
      <c r="L160" s="1982"/>
      <c r="M160" s="1982"/>
      <c r="N160" s="2978"/>
      <c r="O160" s="1965"/>
      <c r="P160" s="1093"/>
    </row>
    <row r="161" spans="1:23" ht="15.75" customHeight="1" x14ac:dyDescent="0.2">
      <c r="A161" s="2740"/>
      <c r="B161" s="2698"/>
      <c r="C161" s="2732"/>
      <c r="D161" s="2768" t="s">
        <v>44</v>
      </c>
      <c r="E161" s="2690" t="s">
        <v>284</v>
      </c>
      <c r="F161" s="2813"/>
      <c r="G161" s="2641" t="s">
        <v>417</v>
      </c>
      <c r="H161" s="2644"/>
      <c r="I161" s="2192"/>
      <c r="J161" s="1425" t="s">
        <v>112</v>
      </c>
      <c r="K161" s="1425">
        <v>336.8</v>
      </c>
      <c r="L161" s="1425">
        <v>336.8</v>
      </c>
      <c r="M161" s="1425"/>
      <c r="N161" s="2285" t="s">
        <v>59</v>
      </c>
      <c r="O161" s="1936">
        <v>2.9</v>
      </c>
    </row>
    <row r="162" spans="1:23" ht="15" customHeight="1" x14ac:dyDescent="0.2">
      <c r="A162" s="2740"/>
      <c r="B162" s="2698"/>
      <c r="C162" s="2732"/>
      <c r="D162" s="2768"/>
      <c r="E162" s="2690"/>
      <c r="F162" s="2813"/>
      <c r="G162" s="2641"/>
      <c r="H162" s="2644"/>
      <c r="I162" s="2192"/>
      <c r="J162" s="1425" t="s">
        <v>41</v>
      </c>
      <c r="K162" s="1425">
        <v>121.7</v>
      </c>
      <c r="L162" s="1425">
        <v>121.7</v>
      </c>
      <c r="M162" s="1425"/>
      <c r="N162" s="2285"/>
      <c r="O162" s="1936"/>
    </row>
    <row r="163" spans="1:23" ht="15.75" customHeight="1" x14ac:dyDescent="0.2">
      <c r="A163" s="2740"/>
      <c r="B163" s="2698"/>
      <c r="C163" s="2732"/>
      <c r="D163" s="2768"/>
      <c r="E163" s="2690"/>
      <c r="F163" s="2813"/>
      <c r="G163" s="2641"/>
      <c r="H163" s="2644"/>
      <c r="I163" s="2192"/>
      <c r="J163" s="1448" t="s">
        <v>261</v>
      </c>
      <c r="K163" s="1448">
        <v>120</v>
      </c>
      <c r="L163" s="1989">
        <f>120-60.8</f>
        <v>59.2</v>
      </c>
      <c r="M163" s="1989">
        <f>L163-K163</f>
        <v>-60.8</v>
      </c>
      <c r="N163" s="2288"/>
      <c r="O163" s="1750"/>
    </row>
    <row r="164" spans="1:23" ht="57" customHeight="1" x14ac:dyDescent="0.2">
      <c r="A164" s="2740"/>
      <c r="B164" s="2698"/>
      <c r="C164" s="2732"/>
      <c r="D164" s="2768"/>
      <c r="E164" s="2690"/>
      <c r="F164" s="2813"/>
      <c r="G164" s="2641"/>
      <c r="H164" s="2644"/>
      <c r="I164" s="2192"/>
      <c r="J164" s="1860" t="s">
        <v>121</v>
      </c>
      <c r="K164" s="1860">
        <v>65.599999999999994</v>
      </c>
      <c r="L164" s="2301">
        <f>65.6+15.4</f>
        <v>81</v>
      </c>
      <c r="M164" s="2301">
        <f>L164-K164</f>
        <v>15.4</v>
      </c>
      <c r="N164" s="2289" t="s">
        <v>448</v>
      </c>
      <c r="O164" s="2290">
        <v>100</v>
      </c>
      <c r="T164" s="6" t="s">
        <v>346</v>
      </c>
    </row>
    <row r="165" spans="1:23" ht="26.25" customHeight="1" x14ac:dyDescent="0.2">
      <c r="A165" s="2740"/>
      <c r="B165" s="2698"/>
      <c r="C165" s="2732"/>
      <c r="D165" s="2760"/>
      <c r="E165" s="2828"/>
      <c r="F165" s="2814"/>
      <c r="G165" s="2929"/>
      <c r="H165" s="2644"/>
      <c r="I165" s="2192"/>
      <c r="J165" s="1861" t="s">
        <v>121</v>
      </c>
      <c r="K165" s="1862">
        <v>84.2</v>
      </c>
      <c r="L165" s="2302">
        <f>84.2-15.4</f>
        <v>68.8</v>
      </c>
      <c r="M165" s="2303">
        <f>L165-K165</f>
        <v>-15.4</v>
      </c>
      <c r="N165" s="2286" t="s">
        <v>449</v>
      </c>
      <c r="O165" s="2287" t="s">
        <v>450</v>
      </c>
      <c r="P165" s="1746"/>
    </row>
    <row r="166" spans="1:23" ht="27" customHeight="1" x14ac:dyDescent="0.2">
      <c r="A166" s="1817"/>
      <c r="B166" s="1803"/>
      <c r="C166" s="1810"/>
      <c r="D166" s="1805" t="s">
        <v>49</v>
      </c>
      <c r="E166" s="2766" t="s">
        <v>278</v>
      </c>
      <c r="F166" s="1826"/>
      <c r="G166" s="2924" t="s">
        <v>418</v>
      </c>
      <c r="H166" s="1806"/>
      <c r="I166" s="1804"/>
      <c r="J166" s="1425" t="s">
        <v>41</v>
      </c>
      <c r="K166" s="1425">
        <v>109.6</v>
      </c>
      <c r="L166" s="1425">
        <f>109.6</f>
        <v>109.6</v>
      </c>
      <c r="M166" s="2113"/>
      <c r="N166" s="2973" t="s">
        <v>285</v>
      </c>
      <c r="O166" s="1893">
        <v>18</v>
      </c>
      <c r="P166" s="2748"/>
      <c r="Q166" s="2429"/>
      <c r="R166" s="2429"/>
      <c r="S166" s="2429"/>
      <c r="T166" s="2429"/>
      <c r="U166" s="2429"/>
      <c r="V166" s="2429"/>
      <c r="W166" s="2429"/>
    </row>
    <row r="167" spans="1:23" ht="27" customHeight="1" x14ac:dyDescent="0.2">
      <c r="A167" s="1817"/>
      <c r="B167" s="1803"/>
      <c r="C167" s="1810"/>
      <c r="D167" s="1532"/>
      <c r="E167" s="2767"/>
      <c r="F167" s="1827"/>
      <c r="G167" s="2925"/>
      <c r="H167" s="1806"/>
      <c r="I167" s="1804"/>
      <c r="J167" s="1422"/>
      <c r="K167" s="1422"/>
      <c r="L167" s="1422"/>
      <c r="M167" s="1422"/>
      <c r="N167" s="2974"/>
      <c r="O167" s="1892"/>
      <c r="P167" s="2749"/>
      <c r="Q167" s="2429"/>
      <c r="R167" s="2429"/>
      <c r="S167" s="2429"/>
      <c r="T167" s="2429"/>
      <c r="U167" s="2429"/>
      <c r="V167" s="2429"/>
      <c r="W167" s="2429"/>
    </row>
    <row r="168" spans="1:23" ht="22.5" customHeight="1" x14ac:dyDescent="0.2">
      <c r="A168" s="1817"/>
      <c r="B168" s="1803"/>
      <c r="C168" s="1810"/>
      <c r="D168" s="2099" t="s">
        <v>50</v>
      </c>
      <c r="E168" s="2975" t="s">
        <v>58</v>
      </c>
      <c r="F168" s="2098"/>
      <c r="G168" s="2833" t="s">
        <v>442</v>
      </c>
      <c r="H168" s="2091"/>
      <c r="I168" s="2097"/>
      <c r="J168" s="1549" t="s">
        <v>261</v>
      </c>
      <c r="K168" s="1403">
        <v>92.1</v>
      </c>
      <c r="L168" s="1403">
        <v>92.1</v>
      </c>
      <c r="M168" s="1403"/>
      <c r="N168" s="2112"/>
      <c r="O168" s="2105"/>
      <c r="Q168" s="1093"/>
    </row>
    <row r="169" spans="1:23" ht="27" customHeight="1" x14ac:dyDescent="0.2">
      <c r="A169" s="2092"/>
      <c r="B169" s="2093"/>
      <c r="C169" s="1426"/>
      <c r="D169" s="1532"/>
      <c r="E169" s="2976"/>
      <c r="F169" s="2102"/>
      <c r="G169" s="2804"/>
      <c r="H169" s="2095"/>
      <c r="I169" s="2109"/>
      <c r="J169" s="1422" t="s">
        <v>41</v>
      </c>
      <c r="K169" s="1422">
        <v>31.1</v>
      </c>
      <c r="L169" s="1422">
        <v>31.1</v>
      </c>
      <c r="M169" s="1982"/>
      <c r="N169" s="2240" t="s">
        <v>474</v>
      </c>
      <c r="O169" s="1892">
        <v>100</v>
      </c>
      <c r="P169" s="64"/>
    </row>
    <row r="170" spans="1:23" ht="14.25" customHeight="1" thickBot="1" x14ac:dyDescent="0.25">
      <c r="A170" s="1451"/>
      <c r="B170" s="1847"/>
      <c r="C170" s="1435"/>
      <c r="D170" s="1545"/>
      <c r="E170" s="1560"/>
      <c r="F170" s="1561"/>
      <c r="G170" s="1561"/>
      <c r="H170" s="1545"/>
      <c r="I170" s="2915" t="s">
        <v>103</v>
      </c>
      <c r="J170" s="2701"/>
      <c r="K170" s="1679">
        <f>SUM(K150:K169)</f>
        <v>2329.4</v>
      </c>
      <c r="L170" s="1679">
        <f>SUM(L150:L169)</f>
        <v>2359.4</v>
      </c>
      <c r="M170" s="1679">
        <f>SUM(M150:M169)</f>
        <v>30</v>
      </c>
      <c r="N170" s="1562"/>
      <c r="O170" s="1461"/>
      <c r="P170" s="695"/>
      <c r="Q170" s="695"/>
      <c r="R170" s="695"/>
      <c r="S170" s="695"/>
      <c r="T170" s="695"/>
      <c r="U170" s="695"/>
    </row>
    <row r="171" spans="1:23" ht="26.25" customHeight="1" x14ac:dyDescent="0.2">
      <c r="A171" s="1832" t="s">
        <v>8</v>
      </c>
      <c r="B171" s="1803" t="s">
        <v>49</v>
      </c>
      <c r="C171" s="1539" t="s">
        <v>10</v>
      </c>
      <c r="D171" s="2768"/>
      <c r="E171" s="2921" t="s">
        <v>443</v>
      </c>
      <c r="F171" s="2831"/>
      <c r="G171" s="2926" t="s">
        <v>419</v>
      </c>
      <c r="H171" s="2835" t="s">
        <v>68</v>
      </c>
      <c r="I171" s="2920" t="s">
        <v>420</v>
      </c>
      <c r="J171" s="1425" t="s">
        <v>41</v>
      </c>
      <c r="K171" s="1425">
        <v>30</v>
      </c>
      <c r="L171" s="1425">
        <v>30</v>
      </c>
      <c r="M171" s="1969"/>
      <c r="N171" s="1966" t="s">
        <v>320</v>
      </c>
      <c r="O171" s="1893">
        <v>1</v>
      </c>
      <c r="P171" s="695"/>
      <c r="Q171" s="695"/>
      <c r="R171" s="695"/>
      <c r="S171" s="695"/>
      <c r="T171" s="695"/>
      <c r="U171" s="695"/>
    </row>
    <row r="172" spans="1:23" ht="15.75" customHeight="1" x14ac:dyDescent="0.2">
      <c r="A172" s="1832"/>
      <c r="B172" s="1803"/>
      <c r="C172" s="1539"/>
      <c r="D172" s="2768"/>
      <c r="E172" s="2922"/>
      <c r="F172" s="2831"/>
      <c r="G172" s="2927"/>
      <c r="H172" s="2836"/>
      <c r="I172" s="2634"/>
      <c r="J172" s="1422"/>
      <c r="K172" s="1422"/>
      <c r="L172" s="1422"/>
      <c r="M172" s="1422"/>
      <c r="N172" s="2971" t="s">
        <v>358</v>
      </c>
      <c r="O172" s="1967">
        <v>50</v>
      </c>
    </row>
    <row r="173" spans="1:23" ht="17.25" customHeight="1" thickBot="1" x14ac:dyDescent="0.25">
      <c r="A173" s="1451"/>
      <c r="B173" s="1847"/>
      <c r="C173" s="1551"/>
      <c r="D173" s="1564"/>
      <c r="E173" s="2923"/>
      <c r="F173" s="2832"/>
      <c r="G173" s="2928"/>
      <c r="H173" s="2837"/>
      <c r="I173" s="2854"/>
      <c r="J173" s="1713" t="s">
        <v>9</v>
      </c>
      <c r="K173" s="1713">
        <f>K171</f>
        <v>30</v>
      </c>
      <c r="L173" s="1713">
        <f>SUM(L171:L172)</f>
        <v>30</v>
      </c>
      <c r="M173" s="1713"/>
      <c r="N173" s="2972"/>
      <c r="O173" s="1968"/>
    </row>
    <row r="174" spans="1:23" ht="14.25" customHeight="1" thickBot="1" x14ac:dyDescent="0.25">
      <c r="A174" s="1451" t="s">
        <v>8</v>
      </c>
      <c r="B174" s="1847" t="s">
        <v>49</v>
      </c>
      <c r="C174" s="2916" t="s">
        <v>11</v>
      </c>
      <c r="D174" s="2916"/>
      <c r="E174" s="2916"/>
      <c r="F174" s="2916"/>
      <c r="G174" s="2916"/>
      <c r="H174" s="2916"/>
      <c r="I174" s="2755"/>
      <c r="J174" s="2756"/>
      <c r="K174" s="1723">
        <f>K173+K170</f>
        <v>2359.4</v>
      </c>
      <c r="L174" s="1723">
        <f>L173+L170</f>
        <v>2389.4</v>
      </c>
      <c r="M174" s="1723">
        <f>M173+M170</f>
        <v>30</v>
      </c>
      <c r="N174" s="2819"/>
      <c r="O174" s="2820"/>
    </row>
    <row r="175" spans="1:23" ht="14.25" customHeight="1" thickBot="1" x14ac:dyDescent="0.25">
      <c r="A175" s="1523" t="s">
        <v>8</v>
      </c>
      <c r="B175" s="2841" t="s">
        <v>12</v>
      </c>
      <c r="C175" s="2842"/>
      <c r="D175" s="2842"/>
      <c r="E175" s="2842"/>
      <c r="F175" s="2842"/>
      <c r="G175" s="2842"/>
      <c r="H175" s="2842"/>
      <c r="I175" s="2842"/>
      <c r="J175" s="2843"/>
      <c r="K175" s="1724">
        <f>K174+K147+K104+K86</f>
        <v>14053.3</v>
      </c>
      <c r="L175" s="1724">
        <f>L174+L147+L104+L86</f>
        <v>13672</v>
      </c>
      <c r="M175" s="1724">
        <f>M174+M147+M104+M86</f>
        <v>-381.3</v>
      </c>
      <c r="N175" s="2907"/>
      <c r="O175" s="2908"/>
    </row>
    <row r="176" spans="1:23" ht="14.25" customHeight="1" thickBot="1" x14ac:dyDescent="0.25">
      <c r="A176" s="1565" t="s">
        <v>52</v>
      </c>
      <c r="B176" s="2917" t="s">
        <v>94</v>
      </c>
      <c r="C176" s="2918"/>
      <c r="D176" s="2918"/>
      <c r="E176" s="2918"/>
      <c r="F176" s="2918"/>
      <c r="G176" s="2918"/>
      <c r="H176" s="2918"/>
      <c r="I176" s="2918"/>
      <c r="J176" s="2919"/>
      <c r="K176" s="1725">
        <f t="shared" ref="K176:M176" si="1">SUM(K175)</f>
        <v>14053.3</v>
      </c>
      <c r="L176" s="1725">
        <f t="shared" si="1"/>
        <v>13672</v>
      </c>
      <c r="M176" s="1725">
        <f t="shared" si="1"/>
        <v>-381.3</v>
      </c>
      <c r="N176" s="2930"/>
      <c r="O176" s="2931"/>
    </row>
    <row r="177" spans="1:31" s="19" customFormat="1" ht="17.25" customHeight="1" x14ac:dyDescent="0.2">
      <c r="A177" s="2906" t="s">
        <v>489</v>
      </c>
      <c r="B177" s="2906"/>
      <c r="C177" s="2906"/>
      <c r="D177" s="2906"/>
      <c r="E177" s="2906"/>
      <c r="F177" s="2906"/>
      <c r="G177" s="2906"/>
      <c r="H177" s="2906"/>
      <c r="I177" s="2906"/>
      <c r="J177" s="2906"/>
      <c r="K177" s="2906"/>
      <c r="L177" s="2906"/>
      <c r="M177" s="2906"/>
      <c r="N177" s="2906"/>
      <c r="O177" s="2906"/>
      <c r="P177" s="18"/>
      <c r="Q177" s="18"/>
      <c r="R177" s="18"/>
      <c r="S177" s="18"/>
      <c r="T177" s="18"/>
      <c r="U177" s="18"/>
      <c r="V177" s="18"/>
      <c r="W177" s="18"/>
      <c r="X177" s="18"/>
      <c r="Y177" s="18"/>
      <c r="Z177" s="18"/>
      <c r="AA177" s="18"/>
      <c r="AB177" s="18"/>
      <c r="AC177" s="18"/>
      <c r="AD177" s="18"/>
      <c r="AE177" s="18"/>
    </row>
    <row r="178" spans="1:31" s="19" customFormat="1" ht="15" customHeight="1" thickBot="1" x14ac:dyDescent="0.25">
      <c r="A178" s="2902" t="s">
        <v>17</v>
      </c>
      <c r="B178" s="2902"/>
      <c r="C178" s="2902"/>
      <c r="D178" s="2902"/>
      <c r="E178" s="2902"/>
      <c r="F178" s="2902"/>
      <c r="G178" s="2902"/>
      <c r="H178" s="2902"/>
      <c r="I178" s="2902"/>
      <c r="J178" s="2902"/>
      <c r="K178" s="2902"/>
      <c r="L178" s="1872"/>
      <c r="M178" s="1872"/>
      <c r="N178" s="1566"/>
      <c r="O178" s="1566"/>
      <c r="P178" s="18"/>
      <c r="Q178" s="18"/>
      <c r="R178" s="18"/>
      <c r="S178" s="18"/>
      <c r="T178" s="18"/>
      <c r="U178" s="18"/>
      <c r="V178" s="18"/>
      <c r="W178" s="18"/>
      <c r="X178" s="18"/>
      <c r="Y178" s="18"/>
      <c r="Z178" s="18"/>
      <c r="AA178" s="18"/>
      <c r="AB178" s="18"/>
      <c r="AC178" s="18"/>
      <c r="AD178" s="18"/>
      <c r="AE178" s="18"/>
    </row>
    <row r="179" spans="1:31" ht="66.75" customHeight="1" thickBot="1" x14ac:dyDescent="0.25">
      <c r="A179" s="2912" t="s">
        <v>13</v>
      </c>
      <c r="B179" s="2913"/>
      <c r="C179" s="2913"/>
      <c r="D179" s="2913"/>
      <c r="E179" s="2913"/>
      <c r="F179" s="2913"/>
      <c r="G179" s="2913"/>
      <c r="H179" s="2913"/>
      <c r="I179" s="2913"/>
      <c r="J179" s="2914"/>
      <c r="K179" s="1658" t="s">
        <v>339</v>
      </c>
      <c r="L179" s="1658" t="s">
        <v>453</v>
      </c>
      <c r="M179" s="1658" t="s">
        <v>451</v>
      </c>
      <c r="N179" s="1873"/>
      <c r="O179" s="92"/>
    </row>
    <row r="180" spans="1:31" ht="14.25" customHeight="1" x14ac:dyDescent="0.2">
      <c r="A180" s="2909" t="s">
        <v>18</v>
      </c>
      <c r="B180" s="2910"/>
      <c r="C180" s="2910"/>
      <c r="D180" s="2910"/>
      <c r="E180" s="2910"/>
      <c r="F180" s="2910"/>
      <c r="G180" s="2910"/>
      <c r="H180" s="2910"/>
      <c r="I180" s="2910"/>
      <c r="J180" s="2911"/>
      <c r="K180" s="1709">
        <f>K181+K187+K188+K189+K186</f>
        <v>13371</v>
      </c>
      <c r="L180" s="1709">
        <f t="shared" ref="L180:M180" si="2">L181+L187+L188+L189</f>
        <v>13259.7</v>
      </c>
      <c r="M180" s="1709">
        <f t="shared" si="2"/>
        <v>-111.3</v>
      </c>
      <c r="N180" s="92"/>
      <c r="O180" s="92"/>
    </row>
    <row r="181" spans="1:31" ht="14.25" customHeight="1" x14ac:dyDescent="0.2">
      <c r="A181" s="2903" t="s">
        <v>191</v>
      </c>
      <c r="B181" s="2904"/>
      <c r="C181" s="2904"/>
      <c r="D181" s="2904"/>
      <c r="E181" s="2904"/>
      <c r="F181" s="2904"/>
      <c r="G181" s="2904"/>
      <c r="H181" s="2904"/>
      <c r="I181" s="2904"/>
      <c r="J181" s="2905"/>
      <c r="K181" s="1710">
        <f>SUM(K182:K185)</f>
        <v>9397.5</v>
      </c>
      <c r="L181" s="1710">
        <f t="shared" ref="L181:M181" si="3">SUM(L182:L186)</f>
        <v>12990</v>
      </c>
      <c r="M181" s="1710">
        <f t="shared" si="3"/>
        <v>-111.3</v>
      </c>
      <c r="N181" s="92"/>
      <c r="O181" s="92"/>
    </row>
    <row r="182" spans="1:31" ht="14.25" customHeight="1" x14ac:dyDescent="0.2">
      <c r="A182" s="2899" t="s">
        <v>33</v>
      </c>
      <c r="B182" s="2900"/>
      <c r="C182" s="2900"/>
      <c r="D182" s="2900"/>
      <c r="E182" s="2900"/>
      <c r="F182" s="2900"/>
      <c r="G182" s="2900"/>
      <c r="H182" s="2900"/>
      <c r="I182" s="2900"/>
      <c r="J182" s="2901"/>
      <c r="K182" s="1660">
        <f>SUMIF(J14:J176,"SB",K14:K176)</f>
        <v>8090.9</v>
      </c>
      <c r="L182" s="1660">
        <f>SUMIF(J14:J176,"SB",L14:L176)</f>
        <v>8090.9</v>
      </c>
      <c r="M182" s="1660">
        <f>L182-K182</f>
        <v>0</v>
      </c>
      <c r="N182" s="92"/>
      <c r="O182" s="92"/>
    </row>
    <row r="183" spans="1:31" ht="14.25" customHeight="1" x14ac:dyDescent="0.2">
      <c r="A183" s="2878" t="s">
        <v>34</v>
      </c>
      <c r="B183" s="2879"/>
      <c r="C183" s="2879"/>
      <c r="D183" s="2879"/>
      <c r="E183" s="2879"/>
      <c r="F183" s="2879"/>
      <c r="G183" s="2879"/>
      <c r="H183" s="2879"/>
      <c r="I183" s="2879"/>
      <c r="J183" s="2880"/>
      <c r="K183" s="1480">
        <f>SUMIF(J14:J176,"SB(P)",K14:K176)</f>
        <v>0</v>
      </c>
      <c r="L183" s="1480">
        <f>SUMIF(J14:J176,"SB(P)",L14:L176)</f>
        <v>0</v>
      </c>
      <c r="M183" s="1660">
        <f t="shared" ref="M183:M189" si="4">L183-K183</f>
        <v>0</v>
      </c>
      <c r="N183" s="92"/>
      <c r="O183" s="92"/>
    </row>
    <row r="184" spans="1:31" ht="14.25" customHeight="1" x14ac:dyDescent="0.2">
      <c r="A184" s="2878" t="s">
        <v>113</v>
      </c>
      <c r="B184" s="2879"/>
      <c r="C184" s="2879"/>
      <c r="D184" s="2879"/>
      <c r="E184" s="2879"/>
      <c r="F184" s="2879"/>
      <c r="G184" s="2879"/>
      <c r="H184" s="2879"/>
      <c r="I184" s="2879"/>
      <c r="J184" s="2880"/>
      <c r="K184" s="1660">
        <f>SUMIF(J14:J176,"SB(VR)",K14:K176)</f>
        <v>1306.5999999999999</v>
      </c>
      <c r="L184" s="1660">
        <f>SUMIF(J14:J176,"SB(VR)",L14:L176)</f>
        <v>1306.5999999999999</v>
      </c>
      <c r="M184" s="1660">
        <f t="shared" si="4"/>
        <v>0</v>
      </c>
      <c r="N184" s="92"/>
      <c r="O184" s="92"/>
    </row>
    <row r="185" spans="1:31" ht="14.25" customHeight="1" x14ac:dyDescent="0.2">
      <c r="A185" s="2881" t="s">
        <v>131</v>
      </c>
      <c r="B185" s="2882"/>
      <c r="C185" s="2882"/>
      <c r="D185" s="2882"/>
      <c r="E185" s="2882"/>
      <c r="F185" s="2882"/>
      <c r="G185" s="2882"/>
      <c r="H185" s="2882"/>
      <c r="I185" s="2882"/>
      <c r="J185" s="2883"/>
      <c r="K185" s="1480">
        <f>SUMIF(J12:J174,"SB(L)",K12:K174)</f>
        <v>0</v>
      </c>
      <c r="L185" s="1480">
        <f>SUMIF(J12:J174,"SB(L)",L12:L174)</f>
        <v>0</v>
      </c>
      <c r="M185" s="1660">
        <f t="shared" si="4"/>
        <v>0</v>
      </c>
      <c r="N185" s="92"/>
      <c r="O185" s="92"/>
    </row>
    <row r="186" spans="1:31" ht="14.25" customHeight="1" x14ac:dyDescent="0.2">
      <c r="A186" s="2893" t="s">
        <v>259</v>
      </c>
      <c r="B186" s="2894"/>
      <c r="C186" s="2894"/>
      <c r="D186" s="2894"/>
      <c r="E186" s="2894"/>
      <c r="F186" s="2894"/>
      <c r="G186" s="2894"/>
      <c r="H186" s="2894"/>
      <c r="I186" s="2894"/>
      <c r="J186" s="2895"/>
      <c r="K186" s="1660">
        <f>SUMIF(J13:J175,"SB(KPP)",K13:K175)</f>
        <v>3703.8</v>
      </c>
      <c r="L186" s="1660">
        <f>SUMIF(J13:J175,"SB(KPP)",L13:L175)</f>
        <v>3592.5</v>
      </c>
      <c r="M186" s="1660">
        <f t="shared" si="4"/>
        <v>-111.3</v>
      </c>
      <c r="N186" s="92"/>
      <c r="O186" s="92"/>
    </row>
    <row r="187" spans="1:31" ht="14.25" customHeight="1" x14ac:dyDescent="0.2">
      <c r="A187" s="2890" t="s">
        <v>257</v>
      </c>
      <c r="B187" s="2891"/>
      <c r="C187" s="2891"/>
      <c r="D187" s="2891"/>
      <c r="E187" s="2891"/>
      <c r="F187" s="2891"/>
      <c r="G187" s="2891"/>
      <c r="H187" s="2891"/>
      <c r="I187" s="2891"/>
      <c r="J187" s="2892"/>
      <c r="K187" s="1659">
        <f>SUMIF(J13:J175,"SB(VRL)",K13:K175)</f>
        <v>261.8</v>
      </c>
      <c r="L187" s="1659">
        <f>SUMIF(J13:J175,"SB(VRL)",L13:L175)</f>
        <v>261.8</v>
      </c>
      <c r="M187" s="1659">
        <f t="shared" si="4"/>
        <v>0</v>
      </c>
      <c r="N187" s="92"/>
      <c r="O187" s="92"/>
    </row>
    <row r="188" spans="1:31" ht="14.25" customHeight="1" x14ac:dyDescent="0.2">
      <c r="A188" s="2887" t="s">
        <v>258</v>
      </c>
      <c r="B188" s="2891"/>
      <c r="C188" s="2891"/>
      <c r="D188" s="2891"/>
      <c r="E188" s="2891"/>
      <c r="F188" s="2891"/>
      <c r="G188" s="2891"/>
      <c r="H188" s="2891"/>
      <c r="I188" s="2891"/>
      <c r="J188" s="2892"/>
      <c r="K188" s="1659">
        <f>SUMIF(J14:J176,"SB(ŽPL)",K14:K176)</f>
        <v>7.9</v>
      </c>
      <c r="L188" s="1659">
        <f>SUMIF(J14:J176,"SB(ŽPL)",L14:L176)</f>
        <v>7.9</v>
      </c>
      <c r="M188" s="1659">
        <f t="shared" si="4"/>
        <v>0</v>
      </c>
      <c r="N188" s="92"/>
      <c r="O188" s="92"/>
    </row>
    <row r="189" spans="1:31" ht="14.25" customHeight="1" x14ac:dyDescent="0.2">
      <c r="A189" s="2887" t="s">
        <v>126</v>
      </c>
      <c r="B189" s="2888"/>
      <c r="C189" s="2888"/>
      <c r="D189" s="2888"/>
      <c r="E189" s="2888"/>
      <c r="F189" s="2888"/>
      <c r="G189" s="2888"/>
      <c r="H189" s="2888"/>
      <c r="I189" s="2888"/>
      <c r="J189" s="2889"/>
      <c r="K189" s="1659">
        <f>SUMIF(J15:J176,"PF",K15:K176)</f>
        <v>0</v>
      </c>
      <c r="L189" s="1659">
        <f>SUMIF(J15:J176,"PF",L15:L176)</f>
        <v>0</v>
      </c>
      <c r="M189" s="1659">
        <f t="shared" si="4"/>
        <v>0</v>
      </c>
      <c r="N189" s="92"/>
      <c r="O189" s="92"/>
    </row>
    <row r="190" spans="1:31" ht="14.25" customHeight="1" x14ac:dyDescent="0.2">
      <c r="A190" s="2896" t="s">
        <v>19</v>
      </c>
      <c r="B190" s="2897"/>
      <c r="C190" s="2897"/>
      <c r="D190" s="2897"/>
      <c r="E190" s="2897"/>
      <c r="F190" s="2897"/>
      <c r="G190" s="2897"/>
      <c r="H190" s="2897"/>
      <c r="I190" s="2897"/>
      <c r="J190" s="2898"/>
      <c r="K190" s="1711">
        <f>SUM(K191:K195)</f>
        <v>682.3</v>
      </c>
      <c r="L190" s="1711">
        <f>SUM(L191:L195)</f>
        <v>412.3</v>
      </c>
      <c r="M190" s="1711">
        <f>SUM(M191:M195)</f>
        <v>-270</v>
      </c>
      <c r="N190" s="92"/>
      <c r="O190" s="92"/>
    </row>
    <row r="191" spans="1:31" ht="14.25" customHeight="1" x14ac:dyDescent="0.2">
      <c r="A191" s="2884" t="s">
        <v>35</v>
      </c>
      <c r="B191" s="2885"/>
      <c r="C191" s="2885"/>
      <c r="D191" s="2885"/>
      <c r="E191" s="2885"/>
      <c r="F191" s="2885"/>
      <c r="G191" s="2885"/>
      <c r="H191" s="2885"/>
      <c r="I191" s="2885"/>
      <c r="J191" s="2886"/>
      <c r="K191" s="1480">
        <f>SUMIF(J14:J176,"ES",K14:K176)</f>
        <v>5</v>
      </c>
      <c r="L191" s="1480">
        <f>SUMIF(J14:J176,"ES",L14:L176)</f>
        <v>5</v>
      </c>
      <c r="M191" s="1480">
        <f>L191-K191</f>
        <v>0</v>
      </c>
      <c r="N191" s="92"/>
      <c r="O191" s="92"/>
    </row>
    <row r="192" spans="1:31" ht="14.25" customHeight="1" x14ac:dyDescent="0.2">
      <c r="A192" s="2881" t="s">
        <v>36</v>
      </c>
      <c r="B192" s="2882"/>
      <c r="C192" s="2882"/>
      <c r="D192" s="2882"/>
      <c r="E192" s="2882"/>
      <c r="F192" s="2882"/>
      <c r="G192" s="2882"/>
      <c r="H192" s="2882"/>
      <c r="I192" s="2882"/>
      <c r="J192" s="2883"/>
      <c r="K192" s="1480">
        <f>SUMIF(J14:J176,"KPP",K14:K176)</f>
        <v>0</v>
      </c>
      <c r="L192" s="1480">
        <f>SUMIF(J14:J176,"KPP",L14:L176)</f>
        <v>0</v>
      </c>
      <c r="M192" s="1480">
        <f t="shared" ref="M192:M195" si="5">L192-K192</f>
        <v>0</v>
      </c>
      <c r="N192" s="92"/>
      <c r="O192" s="92"/>
    </row>
    <row r="193" spans="1:15" ht="14.25" customHeight="1" x14ac:dyDescent="0.2">
      <c r="A193" s="2881" t="s">
        <v>37</v>
      </c>
      <c r="B193" s="2882"/>
      <c r="C193" s="2882"/>
      <c r="D193" s="2882"/>
      <c r="E193" s="2882"/>
      <c r="F193" s="2882"/>
      <c r="G193" s="2882"/>
      <c r="H193" s="2882"/>
      <c r="I193" s="2882"/>
      <c r="J193" s="2883"/>
      <c r="K193" s="1480">
        <f>SUMIF(J14:J176,"KVJUD",K14:K176)</f>
        <v>623.29999999999995</v>
      </c>
      <c r="L193" s="1480">
        <f>SUMIF(J14:J176,"KVJUD",L14:L176)</f>
        <v>353.3</v>
      </c>
      <c r="M193" s="1480">
        <f t="shared" si="5"/>
        <v>-270</v>
      </c>
      <c r="N193" s="1093"/>
      <c r="O193" s="1093"/>
    </row>
    <row r="194" spans="1:15" ht="14.25" customHeight="1" x14ac:dyDescent="0.2">
      <c r="A194" s="2878" t="s">
        <v>38</v>
      </c>
      <c r="B194" s="2879"/>
      <c r="C194" s="2879"/>
      <c r="D194" s="2879"/>
      <c r="E194" s="2879"/>
      <c r="F194" s="2879"/>
      <c r="G194" s="2879"/>
      <c r="H194" s="2879"/>
      <c r="I194" s="2879"/>
      <c r="J194" s="2880"/>
      <c r="K194" s="1480">
        <f>SUMIF(J14:J176,"LRVB",K14:K176)</f>
        <v>0</v>
      </c>
      <c r="L194" s="1480">
        <f>SUMIF(J14:J176,"LRVB",L14:L176)</f>
        <v>0</v>
      </c>
      <c r="M194" s="1480">
        <f t="shared" si="5"/>
        <v>0</v>
      </c>
      <c r="N194" s="1093"/>
      <c r="O194" s="1093"/>
    </row>
    <row r="195" spans="1:15" ht="14.25" customHeight="1" x14ac:dyDescent="0.2">
      <c r="A195" s="2878" t="s">
        <v>39</v>
      </c>
      <c r="B195" s="2879"/>
      <c r="C195" s="2879"/>
      <c r="D195" s="2879"/>
      <c r="E195" s="2879"/>
      <c r="F195" s="2879"/>
      <c r="G195" s="2879"/>
      <c r="H195" s="2879"/>
      <c r="I195" s="2879"/>
      <c r="J195" s="2880"/>
      <c r="K195" s="1480">
        <f>SUMIF(J14:J176,"Kt",K14:K176)</f>
        <v>54</v>
      </c>
      <c r="L195" s="1480">
        <f>SUMIF(J14:J176,"Kt",L14:L176)</f>
        <v>54</v>
      </c>
      <c r="M195" s="1480">
        <f t="shared" si="5"/>
        <v>0</v>
      </c>
      <c r="N195" s="1093"/>
      <c r="O195" s="1093"/>
    </row>
    <row r="196" spans="1:15" ht="14.25" customHeight="1" thickBot="1" x14ac:dyDescent="0.25">
      <c r="A196" s="2875" t="s">
        <v>20</v>
      </c>
      <c r="B196" s="2876"/>
      <c r="C196" s="2876"/>
      <c r="D196" s="2876"/>
      <c r="E196" s="2876"/>
      <c r="F196" s="2876"/>
      <c r="G196" s="2876"/>
      <c r="H196" s="2876"/>
      <c r="I196" s="2876"/>
      <c r="J196" s="2877"/>
      <c r="K196" s="1712">
        <f>SUM(K180,K190)</f>
        <v>14053.3</v>
      </c>
      <c r="L196" s="1712">
        <f>SUM(L180,L190)</f>
        <v>13672</v>
      </c>
      <c r="M196" s="1712">
        <f>SUM(M180,M190)</f>
        <v>-381.3</v>
      </c>
      <c r="N196" s="1093"/>
      <c r="O196" s="1093"/>
    </row>
    <row r="197" spans="1:15" x14ac:dyDescent="0.2">
      <c r="K197" s="1856"/>
      <c r="L197" s="1856"/>
      <c r="M197" s="1856"/>
    </row>
    <row r="200" spans="1:15" x14ac:dyDescent="0.2">
      <c r="A200" s="6"/>
      <c r="B200" s="6"/>
      <c r="C200" s="6"/>
      <c r="D200" s="6"/>
      <c r="E200" s="6"/>
      <c r="F200" s="6"/>
      <c r="G200" s="6"/>
      <c r="H200" s="6"/>
      <c r="I200" s="6"/>
      <c r="J200" s="6"/>
      <c r="K200" s="1093"/>
      <c r="L200" s="1093"/>
      <c r="M200" s="1093"/>
      <c r="N200" s="6"/>
      <c r="O200" s="6"/>
    </row>
    <row r="201" spans="1:15" x14ac:dyDescent="0.2">
      <c r="A201" s="6"/>
      <c r="B201" s="6"/>
      <c r="C201" s="6"/>
      <c r="D201" s="6"/>
      <c r="E201" s="6"/>
      <c r="F201" s="6"/>
      <c r="G201" s="6"/>
      <c r="H201" s="6"/>
      <c r="I201" s="6"/>
      <c r="J201" s="6"/>
      <c r="K201" s="6"/>
      <c r="L201" s="6"/>
      <c r="M201" s="6"/>
      <c r="N201" s="6"/>
      <c r="O201" s="6"/>
    </row>
    <row r="205" spans="1:15" x14ac:dyDescent="0.2">
      <c r="M205" s="92"/>
    </row>
  </sheetData>
  <mergeCells count="339">
    <mergeCell ref="A144:A146"/>
    <mergeCell ref="B144:B146"/>
    <mergeCell ref="C144:C146"/>
    <mergeCell ref="D144:D146"/>
    <mergeCell ref="E144:E146"/>
    <mergeCell ref="F144:F146"/>
    <mergeCell ref="G144:G146"/>
    <mergeCell ref="H144:H146"/>
    <mergeCell ref="I144:I146"/>
    <mergeCell ref="N34:N35"/>
    <mergeCell ref="E37:E40"/>
    <mergeCell ref="H141:H143"/>
    <mergeCell ref="I141:I143"/>
    <mergeCell ref="E30:H30"/>
    <mergeCell ref="I30:J30"/>
    <mergeCell ref="I31:I33"/>
    <mergeCell ref="A32:A33"/>
    <mergeCell ref="B32:B33"/>
    <mergeCell ref="C32:C33"/>
    <mergeCell ref="D32:D33"/>
    <mergeCell ref="E32:E33"/>
    <mergeCell ref="G32:G33"/>
    <mergeCell ref="H32:H33"/>
    <mergeCell ref="I42:J42"/>
    <mergeCell ref="I34:I40"/>
    <mergeCell ref="I43:I46"/>
    <mergeCell ref="N51:N52"/>
    <mergeCell ref="E49:H49"/>
    <mergeCell ref="I49:J49"/>
    <mergeCell ref="I50:I52"/>
    <mergeCell ref="D51:D52"/>
    <mergeCell ref="E51:E52"/>
    <mergeCell ref="F51:F52"/>
    <mergeCell ref="E28:E29"/>
    <mergeCell ref="G28:G29"/>
    <mergeCell ref="A141:A143"/>
    <mergeCell ref="B141:B143"/>
    <mergeCell ref="C141:C143"/>
    <mergeCell ref="D141:D143"/>
    <mergeCell ref="E141:E143"/>
    <mergeCell ref="F141:F143"/>
    <mergeCell ref="G141:G143"/>
    <mergeCell ref="G37:G40"/>
    <mergeCell ref="E42:H42"/>
    <mergeCell ref="A34:A40"/>
    <mergeCell ref="B34:B40"/>
    <mergeCell ref="C34:C40"/>
    <mergeCell ref="G34:G36"/>
    <mergeCell ref="H34:H40"/>
    <mergeCell ref="A44:A46"/>
    <mergeCell ref="B44:B46"/>
    <mergeCell ref="C44:C46"/>
    <mergeCell ref="D44:D46"/>
    <mergeCell ref="E44:E46"/>
    <mergeCell ref="F44:F46"/>
    <mergeCell ref="G44:G46"/>
    <mergeCell ref="H44:H46"/>
    <mergeCell ref="A3:O3"/>
    <mergeCell ref="A4:O4"/>
    <mergeCell ref="A5:O5"/>
    <mergeCell ref="N6:O6"/>
    <mergeCell ref="A7:A9"/>
    <mergeCell ref="B7:B9"/>
    <mergeCell ref="C7:C9"/>
    <mergeCell ref="D7:D9"/>
    <mergeCell ref="E7:E9"/>
    <mergeCell ref="N7:O7"/>
    <mergeCell ref="N8:N9"/>
    <mergeCell ref="A10:O10"/>
    <mergeCell ref="A11:O11"/>
    <mergeCell ref="B12:O12"/>
    <mergeCell ref="C13:O13"/>
    <mergeCell ref="F7:F9"/>
    <mergeCell ref="G7:G9"/>
    <mergeCell ref="H7:H9"/>
    <mergeCell ref="I7:I9"/>
    <mergeCell ref="J7:J9"/>
    <mergeCell ref="K7:K9"/>
    <mergeCell ref="H15:H19"/>
    <mergeCell ref="I15:I19"/>
    <mergeCell ref="F16:F18"/>
    <mergeCell ref="E18:E19"/>
    <mergeCell ref="N18:N19"/>
    <mergeCell ref="A20:A21"/>
    <mergeCell ref="B20:B21"/>
    <mergeCell ref="C20:C21"/>
    <mergeCell ref="D20:D21"/>
    <mergeCell ref="E20:E21"/>
    <mergeCell ref="A15:A19"/>
    <mergeCell ref="B15:B19"/>
    <mergeCell ref="C15:C19"/>
    <mergeCell ref="D15:D19"/>
    <mergeCell ref="E15:E16"/>
    <mergeCell ref="G15:G18"/>
    <mergeCell ref="F20:F21"/>
    <mergeCell ref="G20:G21"/>
    <mergeCell ref="H20:H21"/>
    <mergeCell ref="I20:I27"/>
    <mergeCell ref="A22:A23"/>
    <mergeCell ref="B22:B23"/>
    <mergeCell ref="C22:C23"/>
    <mergeCell ref="D22:D23"/>
    <mergeCell ref="E22:E23"/>
    <mergeCell ref="F22:F23"/>
    <mergeCell ref="G22:G23"/>
    <mergeCell ref="H22:H23"/>
    <mergeCell ref="N22:N23"/>
    <mergeCell ref="D24:D25"/>
    <mergeCell ref="E24:E25"/>
    <mergeCell ref="G24:G25"/>
    <mergeCell ref="H24:H25"/>
    <mergeCell ref="F25:F27"/>
    <mergeCell ref="E26:E27"/>
    <mergeCell ref="G26:G27"/>
    <mergeCell ref="G51:G52"/>
    <mergeCell ref="H51:H52"/>
    <mergeCell ref="D47:D48"/>
    <mergeCell ref="E47:E48"/>
    <mergeCell ref="F47:F48"/>
    <mergeCell ref="G47:G48"/>
    <mergeCell ref="H47:H48"/>
    <mergeCell ref="I47:I48"/>
    <mergeCell ref="A53:A54"/>
    <mergeCell ref="B53:B54"/>
    <mergeCell ref="C53:C54"/>
    <mergeCell ref="D53:D54"/>
    <mergeCell ref="E53:E54"/>
    <mergeCell ref="F53:F54"/>
    <mergeCell ref="G53:G54"/>
    <mergeCell ref="H53:H54"/>
    <mergeCell ref="I53:I54"/>
    <mergeCell ref="A58:A59"/>
    <mergeCell ref="B58:B59"/>
    <mergeCell ref="C58:C59"/>
    <mergeCell ref="D58:D59"/>
    <mergeCell ref="E58:E59"/>
    <mergeCell ref="F58:F59"/>
    <mergeCell ref="A55:A57"/>
    <mergeCell ref="B55:B57"/>
    <mergeCell ref="C55:C57"/>
    <mergeCell ref="D55:D57"/>
    <mergeCell ref="E55:E57"/>
    <mergeCell ref="F55:F57"/>
    <mergeCell ref="G58:G59"/>
    <mergeCell ref="H58:H59"/>
    <mergeCell ref="I58:I59"/>
    <mergeCell ref="N58:N59"/>
    <mergeCell ref="E60:H60"/>
    <mergeCell ref="I60:J60"/>
    <mergeCell ref="G55:G57"/>
    <mergeCell ref="H55:H57"/>
    <mergeCell ref="I55:I57"/>
    <mergeCell ref="N55:N57"/>
    <mergeCell ref="E62:E64"/>
    <mergeCell ref="G62:G64"/>
    <mergeCell ref="I62:I64"/>
    <mergeCell ref="N62:N64"/>
    <mergeCell ref="F63:F64"/>
    <mergeCell ref="E65:E66"/>
    <mergeCell ref="G65:G68"/>
    <mergeCell ref="I65:I67"/>
    <mergeCell ref="E67:E68"/>
    <mergeCell ref="E69:H69"/>
    <mergeCell ref="I69:J69"/>
    <mergeCell ref="A70:A80"/>
    <mergeCell ref="B70:B80"/>
    <mergeCell ref="C70:C80"/>
    <mergeCell ref="D71:D73"/>
    <mergeCell ref="E71:E73"/>
    <mergeCell ref="F71:F72"/>
    <mergeCell ref="G71:G73"/>
    <mergeCell ref="H71:H72"/>
    <mergeCell ref="I71:I73"/>
    <mergeCell ref="N71:N72"/>
    <mergeCell ref="D74:D75"/>
    <mergeCell ref="E74:E75"/>
    <mergeCell ref="G74:G75"/>
    <mergeCell ref="H74:H75"/>
    <mergeCell ref="I74:I76"/>
    <mergeCell ref="J74:J75"/>
    <mergeCell ref="E76:E77"/>
    <mergeCell ref="C86:J86"/>
    <mergeCell ref="C87:O87"/>
    <mergeCell ref="I88:I93"/>
    <mergeCell ref="O78:O80"/>
    <mergeCell ref="E81:H81"/>
    <mergeCell ref="I81:J81"/>
    <mergeCell ref="I82:I83"/>
    <mergeCell ref="N83:N84"/>
    <mergeCell ref="I85:J85"/>
    <mergeCell ref="D78:D80"/>
    <mergeCell ref="E78:E80"/>
    <mergeCell ref="G78:G80"/>
    <mergeCell ref="H78:H80"/>
    <mergeCell ref="I78:I80"/>
    <mergeCell ref="N78:N80"/>
    <mergeCell ref="G89:G94"/>
    <mergeCell ref="E91:E92"/>
    <mergeCell ref="N95:N96"/>
    <mergeCell ref="O95:O96"/>
    <mergeCell ref="A97:A98"/>
    <mergeCell ref="B97:B98"/>
    <mergeCell ref="C97:C98"/>
    <mergeCell ref="D97:D98"/>
    <mergeCell ref="E97:E98"/>
    <mergeCell ref="A95:A96"/>
    <mergeCell ref="B95:B96"/>
    <mergeCell ref="C95:C96"/>
    <mergeCell ref="D95:D96"/>
    <mergeCell ref="E95:E96"/>
    <mergeCell ref="F95:F96"/>
    <mergeCell ref="G95:G96"/>
    <mergeCell ref="H95:H96"/>
    <mergeCell ref="I95:I98"/>
    <mergeCell ref="E99:H99"/>
    <mergeCell ref="I99:J99"/>
    <mergeCell ref="F97:F98"/>
    <mergeCell ref="G97:G98"/>
    <mergeCell ref="H97:H98"/>
    <mergeCell ref="N97:N98"/>
    <mergeCell ref="N100:N103"/>
    <mergeCell ref="C104:J104"/>
    <mergeCell ref="N104:O104"/>
    <mergeCell ref="C105:O105"/>
    <mergeCell ref="F107:F108"/>
    <mergeCell ref="G107:G109"/>
    <mergeCell ref="G111:G113"/>
    <mergeCell ref="D100:D102"/>
    <mergeCell ref="E100:E103"/>
    <mergeCell ref="F100:F102"/>
    <mergeCell ref="G100:G103"/>
    <mergeCell ref="H100:H102"/>
    <mergeCell ref="I100:I102"/>
    <mergeCell ref="I107:I109"/>
    <mergeCell ref="E107:E109"/>
    <mergeCell ref="O121:O122"/>
    <mergeCell ref="E114:E116"/>
    <mergeCell ref="G114:G116"/>
    <mergeCell ref="I114:I115"/>
    <mergeCell ref="N114:N115"/>
    <mergeCell ref="O114:O115"/>
    <mergeCell ref="G117:G120"/>
    <mergeCell ref="E117:E119"/>
    <mergeCell ref="I117:I120"/>
    <mergeCell ref="E128:E130"/>
    <mergeCell ref="I128:I130"/>
    <mergeCell ref="N128:N130"/>
    <mergeCell ref="E131:E132"/>
    <mergeCell ref="I131:I132"/>
    <mergeCell ref="I133:J133"/>
    <mergeCell ref="E121:E122"/>
    <mergeCell ref="G121:G126"/>
    <mergeCell ref="I121:I122"/>
    <mergeCell ref="N121:N122"/>
    <mergeCell ref="N131:N132"/>
    <mergeCell ref="I123:I126"/>
    <mergeCell ref="N139:N140"/>
    <mergeCell ref="C147:J147"/>
    <mergeCell ref="N147:O147"/>
    <mergeCell ref="C148:O148"/>
    <mergeCell ref="G150:G156"/>
    <mergeCell ref="N150:N151"/>
    <mergeCell ref="E155:E156"/>
    <mergeCell ref="N136:N137"/>
    <mergeCell ref="A138:A140"/>
    <mergeCell ref="B138:B140"/>
    <mergeCell ref="C138:C140"/>
    <mergeCell ref="D138:D140"/>
    <mergeCell ref="E138:E140"/>
    <mergeCell ref="F138:F140"/>
    <mergeCell ref="G138:G140"/>
    <mergeCell ref="H138:H140"/>
    <mergeCell ref="I138:I140"/>
    <mergeCell ref="A134:A136"/>
    <mergeCell ref="B134:B136"/>
    <mergeCell ref="C134:C136"/>
    <mergeCell ref="E134:E136"/>
    <mergeCell ref="G134:G136"/>
    <mergeCell ref="I134:I136"/>
    <mergeCell ref="F136:F137"/>
    <mergeCell ref="P166:W167"/>
    <mergeCell ref="I170:J170"/>
    <mergeCell ref="D171:D172"/>
    <mergeCell ref="E171:E173"/>
    <mergeCell ref="F171:F173"/>
    <mergeCell ref="G171:G173"/>
    <mergeCell ref="H171:H173"/>
    <mergeCell ref="N159:N160"/>
    <mergeCell ref="A161:A165"/>
    <mergeCell ref="B161:B165"/>
    <mergeCell ref="C161:C165"/>
    <mergeCell ref="D161:D165"/>
    <mergeCell ref="E161:E165"/>
    <mergeCell ref="F161:F165"/>
    <mergeCell ref="G161:G165"/>
    <mergeCell ref="H161:H165"/>
    <mergeCell ref="A157:A160"/>
    <mergeCell ref="B157:B160"/>
    <mergeCell ref="C157:C160"/>
    <mergeCell ref="E157:E158"/>
    <mergeCell ref="G157:G158"/>
    <mergeCell ref="E159:E160"/>
    <mergeCell ref="G159:G160"/>
    <mergeCell ref="A180:J180"/>
    <mergeCell ref="I171:I173"/>
    <mergeCell ref="N172:N173"/>
    <mergeCell ref="C174:J174"/>
    <mergeCell ref="N174:O174"/>
    <mergeCell ref="B175:J175"/>
    <mergeCell ref="N175:O175"/>
    <mergeCell ref="E166:E167"/>
    <mergeCell ref="G166:G167"/>
    <mergeCell ref="N166:N167"/>
    <mergeCell ref="E168:E169"/>
    <mergeCell ref="G168:G169"/>
    <mergeCell ref="N1:O1"/>
    <mergeCell ref="A193:J193"/>
    <mergeCell ref="A194:J194"/>
    <mergeCell ref="A195:J195"/>
    <mergeCell ref="A196:J196"/>
    <mergeCell ref="L7:L9"/>
    <mergeCell ref="M7:M9"/>
    <mergeCell ref="A187:J187"/>
    <mergeCell ref="A188:J188"/>
    <mergeCell ref="A189:J189"/>
    <mergeCell ref="A190:J190"/>
    <mergeCell ref="A191:J191"/>
    <mergeCell ref="A192:J192"/>
    <mergeCell ref="A181:J181"/>
    <mergeCell ref="A182:J182"/>
    <mergeCell ref="A183:J183"/>
    <mergeCell ref="A184:J184"/>
    <mergeCell ref="A185:J185"/>
    <mergeCell ref="A186:J186"/>
    <mergeCell ref="B176:J176"/>
    <mergeCell ref="N176:O176"/>
    <mergeCell ref="A177:O177"/>
    <mergeCell ref="A178:K178"/>
    <mergeCell ref="A179:J179"/>
  </mergeCells>
  <printOptions horizontalCentered="1"/>
  <pageMargins left="0.78740157480314965" right="0.19685039370078741" top="0.39370078740157483" bottom="0.39370078740157483" header="0" footer="0"/>
  <pageSetup paperSize="9" scale="65" orientation="portrait" r:id="rId1"/>
  <headerFooter alignWithMargins="0"/>
  <rowBreaks count="3" manualBreakCount="3">
    <brk id="48" max="14" man="1"/>
    <brk id="99" max="14" man="1"/>
    <brk id="156" max="1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M18" sqref="M18"/>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3030" t="s">
        <v>23</v>
      </c>
      <c r="B1" s="3030"/>
    </row>
    <row r="2" spans="1:2" ht="31.5" x14ac:dyDescent="0.25">
      <c r="A2" s="2" t="s">
        <v>4</v>
      </c>
      <c r="B2" s="1" t="s">
        <v>21</v>
      </c>
    </row>
    <row r="3" spans="1:2" ht="15.75" customHeight="1" x14ac:dyDescent="0.25">
      <c r="A3" s="61">
        <v>1</v>
      </c>
      <c r="B3" s="1" t="s">
        <v>24</v>
      </c>
    </row>
    <row r="4" spans="1:2" ht="15.75" customHeight="1" x14ac:dyDescent="0.25">
      <c r="A4" s="61">
        <v>2</v>
      </c>
      <c r="B4" s="1" t="s">
        <v>25</v>
      </c>
    </row>
    <row r="5" spans="1:2" ht="15.75" customHeight="1" x14ac:dyDescent="0.25">
      <c r="A5" s="61">
        <v>3</v>
      </c>
      <c r="B5" s="1" t="s">
        <v>26</v>
      </c>
    </row>
    <row r="6" spans="1:2" ht="15.75" customHeight="1" x14ac:dyDescent="0.25">
      <c r="A6" s="61">
        <v>4</v>
      </c>
      <c r="B6" s="1" t="s">
        <v>27</v>
      </c>
    </row>
    <row r="7" spans="1:2" ht="15.75" customHeight="1" x14ac:dyDescent="0.25">
      <c r="A7" s="61">
        <v>5</v>
      </c>
      <c r="B7" s="1" t="s">
        <v>28</v>
      </c>
    </row>
    <row r="8" spans="1:2" ht="15.75" customHeight="1" x14ac:dyDescent="0.25">
      <c r="A8" s="61">
        <v>6</v>
      </c>
      <c r="B8" s="1" t="s">
        <v>29</v>
      </c>
    </row>
    <row r="9" spans="1:2" ht="15.75" customHeight="1" x14ac:dyDescent="0.25"/>
    <row r="10" spans="1:2" ht="15.75" customHeight="1" x14ac:dyDescent="0.25">
      <c r="A10" s="3031" t="s">
        <v>32</v>
      </c>
      <c r="B10" s="3031"/>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05"/>
  <sheetViews>
    <sheetView topLeftCell="A43" workbookViewId="0">
      <selection activeCell="AD10" sqref="AD10"/>
    </sheetView>
  </sheetViews>
  <sheetFormatPr defaultRowHeight="12.75" x14ac:dyDescent="0.2"/>
  <cols>
    <col min="1" max="4" width="2.7109375" style="7" customWidth="1"/>
    <col min="5" max="5" width="34.85546875" style="7" customWidth="1"/>
    <col min="6" max="6" width="2.7109375" style="37" customWidth="1"/>
    <col min="7" max="7" width="2.7109375" style="7" customWidth="1"/>
    <col min="8" max="8" width="2.7109375" style="58" customWidth="1"/>
    <col min="9" max="9" width="14.42578125" style="58" customWidth="1"/>
    <col min="10" max="10" width="7.7109375" style="8" customWidth="1"/>
    <col min="11" max="12" width="10.140625" style="7" customWidth="1"/>
    <col min="13" max="14" width="7.7109375" style="7" customWidth="1"/>
    <col min="15" max="15" width="6.7109375" style="7" customWidth="1"/>
    <col min="16" max="16" width="7.5703125" style="7" customWidth="1"/>
    <col min="17" max="17" width="8.42578125" style="7" hidden="1" customWidth="1"/>
    <col min="18" max="18" width="7.140625" style="7" hidden="1" customWidth="1"/>
    <col min="19" max="19" width="6" style="7" hidden="1" customWidth="1"/>
    <col min="20" max="20" width="7.7109375" style="7" hidden="1" customWidth="1"/>
    <col min="21" max="21" width="9.42578125" style="7" customWidth="1"/>
    <col min="22" max="22" width="10.140625" style="7" customWidth="1"/>
    <col min="23" max="23" width="27.85546875" style="7" customWidth="1"/>
    <col min="24" max="26" width="3.7109375" style="7" customWidth="1"/>
    <col min="27" max="16384" width="9.140625" style="6"/>
  </cols>
  <sheetData>
    <row r="1" spans="1:29" ht="15.75" x14ac:dyDescent="0.2">
      <c r="A1" s="2560" t="s">
        <v>267</v>
      </c>
      <c r="B1" s="2560"/>
      <c r="C1" s="2560"/>
      <c r="D1" s="2560"/>
      <c r="E1" s="2560"/>
      <c r="F1" s="2560"/>
      <c r="G1" s="2560"/>
      <c r="H1" s="2560"/>
      <c r="I1" s="2560"/>
      <c r="J1" s="2560"/>
      <c r="K1" s="2560"/>
      <c r="L1" s="2560"/>
      <c r="M1" s="2560"/>
      <c r="N1" s="2560"/>
      <c r="O1" s="2560"/>
      <c r="P1" s="2560"/>
      <c r="Q1" s="2560"/>
      <c r="R1" s="2560"/>
      <c r="S1" s="2560"/>
      <c r="T1" s="2560"/>
      <c r="U1" s="2560"/>
      <c r="V1" s="2560"/>
      <c r="W1" s="2560"/>
      <c r="X1" s="2560"/>
      <c r="Y1" s="2560"/>
      <c r="Z1" s="2560"/>
    </row>
    <row r="2" spans="1:29" ht="15.75" x14ac:dyDescent="0.2">
      <c r="A2" s="2561" t="s">
        <v>45</v>
      </c>
      <c r="B2" s="2561"/>
      <c r="C2" s="2561"/>
      <c r="D2" s="2561"/>
      <c r="E2" s="2561"/>
      <c r="F2" s="2561"/>
      <c r="G2" s="2561"/>
      <c r="H2" s="2561"/>
      <c r="I2" s="2561"/>
      <c r="J2" s="2561"/>
      <c r="K2" s="2561"/>
      <c r="L2" s="2561"/>
      <c r="M2" s="2561"/>
      <c r="N2" s="2561"/>
      <c r="O2" s="2561"/>
      <c r="P2" s="2561"/>
      <c r="Q2" s="2561"/>
      <c r="R2" s="2561"/>
      <c r="S2" s="2561"/>
      <c r="T2" s="2561"/>
      <c r="U2" s="2561"/>
      <c r="V2" s="2561"/>
      <c r="W2" s="2561"/>
      <c r="X2" s="2561"/>
      <c r="Y2" s="2561"/>
      <c r="Z2" s="2561"/>
    </row>
    <row r="3" spans="1:29" ht="15.75" x14ac:dyDescent="0.2">
      <c r="A3" s="2562" t="s">
        <v>30</v>
      </c>
      <c r="B3" s="2562"/>
      <c r="C3" s="2562"/>
      <c r="D3" s="2562"/>
      <c r="E3" s="2562"/>
      <c r="F3" s="2562"/>
      <c r="G3" s="2562"/>
      <c r="H3" s="2562"/>
      <c r="I3" s="2562"/>
      <c r="J3" s="2562"/>
      <c r="K3" s="2562"/>
      <c r="L3" s="2562"/>
      <c r="M3" s="2562"/>
      <c r="N3" s="2562"/>
      <c r="O3" s="2562"/>
      <c r="P3" s="2562"/>
      <c r="Q3" s="2562"/>
      <c r="R3" s="2562"/>
      <c r="S3" s="2562"/>
      <c r="T3" s="2562"/>
      <c r="U3" s="2562"/>
      <c r="V3" s="2562"/>
      <c r="W3" s="2562"/>
      <c r="X3" s="2562"/>
      <c r="Y3" s="2562"/>
      <c r="Z3" s="2562"/>
      <c r="AA3" s="4"/>
      <c r="AB3" s="4"/>
      <c r="AC3" s="4"/>
    </row>
    <row r="4" spans="1:29" ht="13.5" thickBot="1" x14ac:dyDescent="0.25">
      <c r="A4" s="127"/>
      <c r="B4" s="127"/>
      <c r="C4" s="127"/>
      <c r="D4" s="127"/>
      <c r="E4" s="127"/>
      <c r="F4" s="128"/>
      <c r="G4" s="127"/>
      <c r="H4" s="129"/>
      <c r="I4" s="129"/>
      <c r="J4" s="982"/>
      <c r="K4" s="127"/>
      <c r="L4" s="127"/>
      <c r="M4" s="127"/>
      <c r="N4" s="127"/>
      <c r="O4" s="127"/>
      <c r="P4" s="127"/>
      <c r="Q4" s="127"/>
      <c r="R4" s="127"/>
      <c r="S4" s="127"/>
      <c r="T4" s="127"/>
      <c r="U4" s="127"/>
      <c r="V4" s="127"/>
      <c r="W4" s="127"/>
      <c r="X4" s="2563" t="s">
        <v>0</v>
      </c>
      <c r="Y4" s="2563"/>
      <c r="Z4" s="2563"/>
    </row>
    <row r="5" spans="1:29" ht="48" x14ac:dyDescent="0.2">
      <c r="A5" s="2564" t="s">
        <v>31</v>
      </c>
      <c r="B5" s="2567" t="s">
        <v>1</v>
      </c>
      <c r="C5" s="2567" t="s">
        <v>2</v>
      </c>
      <c r="D5" s="2567" t="s">
        <v>43</v>
      </c>
      <c r="E5" s="2570" t="s">
        <v>15</v>
      </c>
      <c r="F5" s="2573" t="s">
        <v>3</v>
      </c>
      <c r="G5" s="2567" t="s">
        <v>40</v>
      </c>
      <c r="H5" s="3257" t="s">
        <v>4</v>
      </c>
      <c r="I5" s="3260" t="s">
        <v>102</v>
      </c>
      <c r="J5" s="2579" t="s">
        <v>5</v>
      </c>
      <c r="K5" s="745" t="s">
        <v>198</v>
      </c>
      <c r="L5" s="745" t="s">
        <v>262</v>
      </c>
      <c r="M5" s="3058" t="s">
        <v>263</v>
      </c>
      <c r="N5" s="3059"/>
      <c r="O5" s="3059"/>
      <c r="P5" s="3060"/>
      <c r="Q5" s="3263" t="s">
        <v>139</v>
      </c>
      <c r="R5" s="3264"/>
      <c r="S5" s="3264"/>
      <c r="T5" s="3265"/>
      <c r="U5" s="3246" t="s">
        <v>140</v>
      </c>
      <c r="V5" s="3246" t="s">
        <v>264</v>
      </c>
      <c r="W5" s="2585" t="s">
        <v>14</v>
      </c>
      <c r="X5" s="2586"/>
      <c r="Y5" s="2586"/>
      <c r="Z5" s="2587"/>
    </row>
    <row r="6" spans="1:29" x14ac:dyDescent="0.2">
      <c r="A6" s="2565"/>
      <c r="B6" s="2568"/>
      <c r="C6" s="2568"/>
      <c r="D6" s="2568"/>
      <c r="E6" s="2571"/>
      <c r="F6" s="2574"/>
      <c r="G6" s="2568"/>
      <c r="H6" s="3258"/>
      <c r="I6" s="3261"/>
      <c r="J6" s="2580"/>
      <c r="K6" s="3249" t="s">
        <v>6</v>
      </c>
      <c r="L6" s="3249" t="s">
        <v>6</v>
      </c>
      <c r="M6" s="3251" t="s">
        <v>6</v>
      </c>
      <c r="N6" s="3253" t="s">
        <v>7</v>
      </c>
      <c r="O6" s="3254"/>
      <c r="P6" s="3255" t="s">
        <v>22</v>
      </c>
      <c r="Q6" s="3251" t="s">
        <v>6</v>
      </c>
      <c r="R6" s="3253" t="s">
        <v>7</v>
      </c>
      <c r="S6" s="3254"/>
      <c r="T6" s="3255" t="s">
        <v>22</v>
      </c>
      <c r="U6" s="3247"/>
      <c r="V6" s="3247"/>
      <c r="W6" s="2588" t="s">
        <v>15</v>
      </c>
      <c r="X6" s="2590" t="s">
        <v>225</v>
      </c>
      <c r="Y6" s="2591"/>
      <c r="Z6" s="2592"/>
    </row>
    <row r="7" spans="1:29" ht="61.5" thickBot="1" x14ac:dyDescent="0.25">
      <c r="A7" s="2566"/>
      <c r="B7" s="2569"/>
      <c r="C7" s="2569"/>
      <c r="D7" s="2569"/>
      <c r="E7" s="2572"/>
      <c r="F7" s="2575"/>
      <c r="G7" s="2569"/>
      <c r="H7" s="3259"/>
      <c r="I7" s="3262"/>
      <c r="J7" s="2581"/>
      <c r="K7" s="3250"/>
      <c r="L7" s="3250"/>
      <c r="M7" s="3252"/>
      <c r="N7" s="746" t="s">
        <v>6</v>
      </c>
      <c r="O7" s="747" t="s">
        <v>16</v>
      </c>
      <c r="P7" s="3256"/>
      <c r="Q7" s="3252"/>
      <c r="R7" s="746" t="s">
        <v>6</v>
      </c>
      <c r="S7" s="747" t="s">
        <v>16</v>
      </c>
      <c r="T7" s="3256"/>
      <c r="U7" s="3248"/>
      <c r="V7" s="3248"/>
      <c r="W7" s="2589"/>
      <c r="X7" s="748" t="s">
        <v>105</v>
      </c>
      <c r="Y7" s="748" t="s">
        <v>141</v>
      </c>
      <c r="Z7" s="749" t="s">
        <v>265</v>
      </c>
    </row>
    <row r="8" spans="1:29" s="53" customFormat="1" x14ac:dyDescent="0.2">
      <c r="A8" s="2593" t="s">
        <v>101</v>
      </c>
      <c r="B8" s="2594"/>
      <c r="C8" s="2594"/>
      <c r="D8" s="2594"/>
      <c r="E8" s="2594"/>
      <c r="F8" s="2594"/>
      <c r="G8" s="2594"/>
      <c r="H8" s="2594"/>
      <c r="I8" s="2594"/>
      <c r="J8" s="2594"/>
      <c r="K8" s="2594"/>
      <c r="L8" s="2594"/>
      <c r="M8" s="2594"/>
      <c r="N8" s="2594"/>
      <c r="O8" s="2594"/>
      <c r="P8" s="2594"/>
      <c r="Q8" s="2594"/>
      <c r="R8" s="2594"/>
      <c r="S8" s="2594"/>
      <c r="T8" s="2594"/>
      <c r="U8" s="2594"/>
      <c r="V8" s="2594"/>
      <c r="W8" s="2594"/>
      <c r="X8" s="2594"/>
      <c r="Y8" s="2594"/>
      <c r="Z8" s="2595"/>
    </row>
    <row r="9" spans="1:29" s="53" customFormat="1" x14ac:dyDescent="0.2">
      <c r="A9" s="2596" t="s">
        <v>42</v>
      </c>
      <c r="B9" s="2597"/>
      <c r="C9" s="2597"/>
      <c r="D9" s="2597"/>
      <c r="E9" s="2597"/>
      <c r="F9" s="2597"/>
      <c r="G9" s="2597"/>
      <c r="H9" s="2597"/>
      <c r="I9" s="2597"/>
      <c r="J9" s="2597"/>
      <c r="K9" s="2597"/>
      <c r="L9" s="2597"/>
      <c r="M9" s="2597"/>
      <c r="N9" s="2597"/>
      <c r="O9" s="2597"/>
      <c r="P9" s="2597"/>
      <c r="Q9" s="2597"/>
      <c r="R9" s="2597"/>
      <c r="S9" s="2597"/>
      <c r="T9" s="2597"/>
      <c r="U9" s="2597"/>
      <c r="V9" s="2597"/>
      <c r="W9" s="2597"/>
      <c r="X9" s="2597"/>
      <c r="Y9" s="2597"/>
      <c r="Z9" s="2598"/>
    </row>
    <row r="10" spans="1:29" ht="25.5" x14ac:dyDescent="0.2">
      <c r="A10" s="135" t="s">
        <v>8</v>
      </c>
      <c r="B10" s="2599" t="s">
        <v>46</v>
      </c>
      <c r="C10" s="2600"/>
      <c r="D10" s="2600"/>
      <c r="E10" s="2600"/>
      <c r="F10" s="2600"/>
      <c r="G10" s="2600"/>
      <c r="H10" s="2600"/>
      <c r="I10" s="2600"/>
      <c r="J10" s="2600"/>
      <c r="K10" s="2600"/>
      <c r="L10" s="2600"/>
      <c r="M10" s="2600"/>
      <c r="N10" s="2600"/>
      <c r="O10" s="2600"/>
      <c r="P10" s="2600"/>
      <c r="Q10" s="2600"/>
      <c r="R10" s="2600"/>
      <c r="S10" s="2600"/>
      <c r="T10" s="2600"/>
      <c r="U10" s="2600"/>
      <c r="V10" s="2600"/>
      <c r="W10" s="2600"/>
      <c r="X10" s="2600"/>
      <c r="Y10" s="2600"/>
      <c r="Z10" s="2601"/>
    </row>
    <row r="11" spans="1:29" x14ac:dyDescent="0.2">
      <c r="A11" s="136" t="s">
        <v>8</v>
      </c>
      <c r="B11" s="83" t="s">
        <v>8</v>
      </c>
      <c r="C11" s="2602" t="s">
        <v>47</v>
      </c>
      <c r="D11" s="2603"/>
      <c r="E11" s="2603"/>
      <c r="F11" s="2603"/>
      <c r="G11" s="2603"/>
      <c r="H11" s="2603"/>
      <c r="I11" s="2603"/>
      <c r="J11" s="2603"/>
      <c r="K11" s="2603"/>
      <c r="L11" s="2603"/>
      <c r="M11" s="2603"/>
      <c r="N11" s="2603"/>
      <c r="O11" s="2603"/>
      <c r="P11" s="2603"/>
      <c r="Q11" s="2603"/>
      <c r="R11" s="2603"/>
      <c r="S11" s="2603"/>
      <c r="T11" s="2603"/>
      <c r="U11" s="2603"/>
      <c r="V11" s="2603"/>
      <c r="W11" s="2603"/>
      <c r="X11" s="2603"/>
      <c r="Y11" s="2603"/>
      <c r="Z11" s="2604"/>
    </row>
    <row r="12" spans="1:29" ht="34.5" x14ac:dyDescent="0.2">
      <c r="A12" s="925" t="s">
        <v>8</v>
      </c>
      <c r="B12" s="932" t="s">
        <v>8</v>
      </c>
      <c r="C12" s="929" t="s">
        <v>8</v>
      </c>
      <c r="D12" s="77"/>
      <c r="E12" s="363" t="s">
        <v>77</v>
      </c>
      <c r="F12" s="285" t="s">
        <v>176</v>
      </c>
      <c r="G12" s="926" t="s">
        <v>49</v>
      </c>
      <c r="H12" s="921" t="s">
        <v>68</v>
      </c>
      <c r="I12" s="121"/>
      <c r="J12" s="10"/>
      <c r="K12" s="373"/>
      <c r="L12" s="776"/>
      <c r="M12" s="20"/>
      <c r="N12" s="108"/>
      <c r="O12" s="108"/>
      <c r="P12" s="91"/>
      <c r="Q12" s="117"/>
      <c r="R12" s="118"/>
      <c r="S12" s="118"/>
      <c r="T12" s="119"/>
      <c r="U12" s="107"/>
      <c r="V12" s="98"/>
      <c r="W12" s="34"/>
      <c r="X12" s="51"/>
      <c r="Y12" s="68"/>
      <c r="Z12" s="69"/>
    </row>
    <row r="13" spans="1:29" ht="38.25" x14ac:dyDescent="0.2">
      <c r="A13" s="2431"/>
      <c r="B13" s="2432"/>
      <c r="C13" s="3074"/>
      <c r="D13" s="3089" t="s">
        <v>8</v>
      </c>
      <c r="E13" s="972" t="s">
        <v>201</v>
      </c>
      <c r="F13" s="3229" t="s">
        <v>74</v>
      </c>
      <c r="G13" s="3097" t="s">
        <v>49</v>
      </c>
      <c r="H13" s="3098" t="s">
        <v>68</v>
      </c>
      <c r="I13" s="3242" t="s">
        <v>115</v>
      </c>
      <c r="J13" s="242"/>
      <c r="K13" s="750"/>
      <c r="L13" s="721"/>
      <c r="M13" s="489"/>
      <c r="N13" s="493"/>
      <c r="O13" s="493"/>
      <c r="P13" s="494"/>
      <c r="Q13" s="422"/>
      <c r="R13" s="495"/>
      <c r="S13" s="495"/>
      <c r="T13" s="496"/>
      <c r="U13" s="423"/>
      <c r="V13" s="424"/>
      <c r="W13" s="910"/>
      <c r="X13" s="54"/>
      <c r="Y13" s="236"/>
      <c r="Z13" s="72"/>
    </row>
    <row r="14" spans="1:29" ht="25.5" x14ac:dyDescent="0.2">
      <c r="A14" s="2431"/>
      <c r="B14" s="2432"/>
      <c r="C14" s="3074"/>
      <c r="D14" s="3198"/>
      <c r="E14" s="367" t="s">
        <v>202</v>
      </c>
      <c r="F14" s="3244"/>
      <c r="G14" s="3065"/>
      <c r="H14" s="2504"/>
      <c r="I14" s="3068"/>
      <c r="J14" s="324" t="s">
        <v>260</v>
      </c>
      <c r="K14" s="738">
        <v>132414</v>
      </c>
      <c r="L14" s="770">
        <v>132414</v>
      </c>
      <c r="M14" s="497">
        <f>N14+P14</f>
        <v>0</v>
      </c>
      <c r="N14" s="500"/>
      <c r="O14" s="500"/>
      <c r="P14" s="501"/>
      <c r="Q14" s="412">
        <f>R14+T14</f>
        <v>0</v>
      </c>
      <c r="R14" s="502"/>
      <c r="S14" s="502"/>
      <c r="T14" s="503"/>
      <c r="U14" s="413"/>
      <c r="V14" s="414"/>
      <c r="W14" s="328" t="s">
        <v>190</v>
      </c>
      <c r="X14" s="329"/>
      <c r="Y14" s="330"/>
      <c r="Z14" s="331">
        <v>1</v>
      </c>
    </row>
    <row r="15" spans="1:29" ht="25.5" x14ac:dyDescent="0.2">
      <c r="A15" s="2431"/>
      <c r="B15" s="2432"/>
      <c r="C15" s="3074"/>
      <c r="D15" s="3090"/>
      <c r="E15" s="984" t="s">
        <v>206</v>
      </c>
      <c r="F15" s="3245"/>
      <c r="G15" s="3066"/>
      <c r="H15" s="3067"/>
      <c r="I15" s="3243"/>
      <c r="J15" s="326" t="s">
        <v>41</v>
      </c>
      <c r="K15" s="751"/>
      <c r="L15" s="394"/>
      <c r="M15" s="504"/>
      <c r="N15" s="508"/>
      <c r="O15" s="508"/>
      <c r="P15" s="700"/>
      <c r="Q15" s="701"/>
      <c r="R15" s="560"/>
      <c r="S15" s="560"/>
      <c r="T15" s="561"/>
      <c r="U15" s="702">
        <v>500</v>
      </c>
      <c r="V15" s="777">
        <v>567</v>
      </c>
      <c r="W15" s="911"/>
      <c r="X15" s="70"/>
      <c r="Y15" s="327"/>
      <c r="Z15" s="71"/>
    </row>
    <row r="16" spans="1:29" ht="51" x14ac:dyDescent="0.2">
      <c r="A16" s="925"/>
      <c r="B16" s="932"/>
      <c r="C16" s="929"/>
      <c r="D16" s="978" t="s">
        <v>10</v>
      </c>
      <c r="E16" s="290" t="s">
        <v>207</v>
      </c>
      <c r="F16" s="988"/>
      <c r="G16" s="926" t="s">
        <v>49</v>
      </c>
      <c r="H16" s="921" t="s">
        <v>68</v>
      </c>
      <c r="I16" s="963"/>
      <c r="J16" s="10" t="s">
        <v>260</v>
      </c>
      <c r="K16" s="517">
        <v>5792</v>
      </c>
      <c r="L16" s="421">
        <v>5792</v>
      </c>
      <c r="M16" s="512">
        <f>P16</f>
        <v>0</v>
      </c>
      <c r="N16" s="513"/>
      <c r="O16" s="513"/>
      <c r="P16" s="516"/>
      <c r="Q16" s="512"/>
      <c r="R16" s="513"/>
      <c r="S16" s="513"/>
      <c r="T16" s="514"/>
      <c r="U16" s="421">
        <v>50</v>
      </c>
      <c r="V16" s="517"/>
      <c r="W16" s="307" t="s">
        <v>216</v>
      </c>
      <c r="X16" s="94"/>
      <c r="Y16" s="94">
        <v>1</v>
      </c>
      <c r="Z16" s="95"/>
    </row>
    <row r="17" spans="1:28" x14ac:dyDescent="0.2">
      <c r="A17" s="2431"/>
      <c r="B17" s="2432"/>
      <c r="C17" s="3074"/>
      <c r="D17" s="3089" t="s">
        <v>44</v>
      </c>
      <c r="E17" s="2483" t="s">
        <v>167</v>
      </c>
      <c r="F17" s="3208"/>
      <c r="G17" s="3193" t="s">
        <v>49</v>
      </c>
      <c r="H17" s="3098" t="s">
        <v>68</v>
      </c>
      <c r="I17" s="3235" t="s">
        <v>114</v>
      </c>
      <c r="J17" s="242" t="s">
        <v>260</v>
      </c>
      <c r="K17" s="750">
        <v>14481</v>
      </c>
      <c r="L17" s="721">
        <v>14481</v>
      </c>
      <c r="M17" s="489">
        <f>P17</f>
        <v>0</v>
      </c>
      <c r="N17" s="490"/>
      <c r="O17" s="490"/>
      <c r="P17" s="518"/>
      <c r="Q17" s="489"/>
      <c r="R17" s="490"/>
      <c r="S17" s="490"/>
      <c r="T17" s="491"/>
      <c r="U17" s="519">
        <v>300</v>
      </c>
      <c r="V17" s="424"/>
      <c r="W17" s="249" t="s">
        <v>200</v>
      </c>
      <c r="X17" s="323">
        <v>1</v>
      </c>
      <c r="Y17" s="321"/>
      <c r="Z17" s="322"/>
    </row>
    <row r="18" spans="1:28" ht="25.5" x14ac:dyDescent="0.2">
      <c r="A18" s="2431"/>
      <c r="B18" s="2432"/>
      <c r="C18" s="3074"/>
      <c r="D18" s="3198"/>
      <c r="E18" s="2419"/>
      <c r="F18" s="3209"/>
      <c r="G18" s="3187"/>
      <c r="H18" s="2504"/>
      <c r="I18" s="3236"/>
      <c r="J18" s="109" t="s">
        <v>261</v>
      </c>
      <c r="K18" s="751"/>
      <c r="L18" s="394"/>
      <c r="M18" s="598"/>
      <c r="N18" s="508"/>
      <c r="O18" s="508"/>
      <c r="P18" s="509"/>
      <c r="Q18" s="418"/>
      <c r="R18" s="510"/>
      <c r="S18" s="510"/>
      <c r="T18" s="511"/>
      <c r="U18" s="378"/>
      <c r="V18" s="419"/>
      <c r="W18" s="900" t="s">
        <v>168</v>
      </c>
      <c r="X18" s="304"/>
      <c r="Y18" s="25">
        <v>1</v>
      </c>
      <c r="Z18" s="26"/>
    </row>
    <row r="19" spans="1:28" ht="25.5" x14ac:dyDescent="0.2">
      <c r="A19" s="2431"/>
      <c r="B19" s="2432"/>
      <c r="C19" s="3074"/>
      <c r="D19" s="945" t="s">
        <v>49</v>
      </c>
      <c r="E19" s="2483" t="s">
        <v>208</v>
      </c>
      <c r="F19" s="3237" t="s">
        <v>74</v>
      </c>
      <c r="G19" s="302" t="s">
        <v>49</v>
      </c>
      <c r="H19" s="346" t="s">
        <v>68</v>
      </c>
      <c r="I19" s="3109" t="s">
        <v>114</v>
      </c>
      <c r="J19" s="324" t="s">
        <v>260</v>
      </c>
      <c r="K19" s="752">
        <v>14481</v>
      </c>
      <c r="L19" s="771">
        <v>14481</v>
      </c>
      <c r="M19" s="597">
        <f>P19</f>
        <v>0</v>
      </c>
      <c r="N19" s="524"/>
      <c r="O19" s="524"/>
      <c r="P19" s="525"/>
      <c r="Q19" s="521">
        <f>R19+T19</f>
        <v>0</v>
      </c>
      <c r="R19" s="522"/>
      <c r="S19" s="522"/>
      <c r="T19" s="523">
        <v>0</v>
      </c>
      <c r="U19" s="526"/>
      <c r="V19" s="426"/>
      <c r="W19" s="319" t="s">
        <v>199</v>
      </c>
      <c r="X19" s="320">
        <v>100</v>
      </c>
      <c r="Y19" s="321"/>
      <c r="Z19" s="322"/>
    </row>
    <row r="20" spans="1:28" x14ac:dyDescent="0.2">
      <c r="A20" s="2431"/>
      <c r="B20" s="2432"/>
      <c r="C20" s="3074"/>
      <c r="D20" s="978"/>
      <c r="E20" s="2419"/>
      <c r="F20" s="3238"/>
      <c r="G20" s="347"/>
      <c r="H20" s="348"/>
      <c r="I20" s="3240"/>
      <c r="J20" s="17" t="s">
        <v>261</v>
      </c>
      <c r="K20" s="753"/>
      <c r="L20" s="772"/>
      <c r="M20" s="539"/>
      <c r="N20" s="530"/>
      <c r="O20" s="530"/>
      <c r="P20" s="531"/>
      <c r="Q20" s="527"/>
      <c r="R20" s="528"/>
      <c r="S20" s="528"/>
      <c r="T20" s="529"/>
      <c r="U20" s="532">
        <v>50</v>
      </c>
      <c r="V20" s="417">
        <v>527</v>
      </c>
      <c r="W20" s="2608" t="s">
        <v>222</v>
      </c>
      <c r="X20" s="339"/>
      <c r="Y20" s="340">
        <v>1</v>
      </c>
      <c r="Z20" s="341"/>
    </row>
    <row r="21" spans="1:28" x14ac:dyDescent="0.2">
      <c r="A21" s="2431"/>
      <c r="B21" s="2432"/>
      <c r="C21" s="3074"/>
      <c r="D21" s="946"/>
      <c r="E21" s="368"/>
      <c r="F21" s="3239"/>
      <c r="G21" s="349"/>
      <c r="H21" s="350"/>
      <c r="I21" s="3110"/>
      <c r="J21" s="351" t="s">
        <v>41</v>
      </c>
      <c r="K21" s="754"/>
      <c r="L21" s="773"/>
      <c r="M21" s="504"/>
      <c r="N21" s="505"/>
      <c r="O21" s="505"/>
      <c r="P21" s="536"/>
      <c r="Q21" s="533"/>
      <c r="R21" s="534"/>
      <c r="S21" s="534"/>
      <c r="T21" s="535"/>
      <c r="U21" s="537"/>
      <c r="V21" s="419">
        <v>30</v>
      </c>
      <c r="W21" s="3147"/>
      <c r="X21" s="35"/>
      <c r="Y21" s="250"/>
      <c r="Z21" s="251">
        <v>100</v>
      </c>
    </row>
    <row r="22" spans="1:28" ht="38.25" x14ac:dyDescent="0.2">
      <c r="A22" s="925"/>
      <c r="B22" s="932"/>
      <c r="C22" s="160"/>
      <c r="D22" s="934" t="s">
        <v>50</v>
      </c>
      <c r="E22" s="352" t="s">
        <v>209</v>
      </c>
      <c r="F22" s="353"/>
      <c r="G22" s="354"/>
      <c r="H22" s="348"/>
      <c r="I22" s="3241"/>
      <c r="J22" s="17" t="s">
        <v>261</v>
      </c>
      <c r="K22" s="755">
        <v>61081</v>
      </c>
      <c r="L22" s="774">
        <v>61081</v>
      </c>
      <c r="M22" s="539">
        <f>P22</f>
        <v>0</v>
      </c>
      <c r="N22" s="530"/>
      <c r="O22" s="530"/>
      <c r="P22" s="531"/>
      <c r="Q22" s="539"/>
      <c r="R22" s="530"/>
      <c r="S22" s="530"/>
      <c r="T22" s="538"/>
      <c r="U22" s="532"/>
      <c r="V22" s="417"/>
      <c r="W22" s="337" t="s">
        <v>196</v>
      </c>
      <c r="X22" s="338" t="s">
        <v>194</v>
      </c>
      <c r="Y22" s="345"/>
      <c r="Z22" s="177"/>
      <c r="AB22" s="11"/>
    </row>
    <row r="23" spans="1:28" x14ac:dyDescent="0.2">
      <c r="A23" s="2431"/>
      <c r="B23" s="2432"/>
      <c r="C23" s="3074"/>
      <c r="D23" s="3089" t="s">
        <v>52</v>
      </c>
      <c r="E23" s="2483" t="s">
        <v>240</v>
      </c>
      <c r="F23" s="3229" t="s">
        <v>74</v>
      </c>
      <c r="G23" s="3193" t="s">
        <v>49</v>
      </c>
      <c r="H23" s="3098" t="s">
        <v>68</v>
      </c>
      <c r="I23" s="3231" t="s">
        <v>114</v>
      </c>
      <c r="J23" s="17" t="s">
        <v>261</v>
      </c>
      <c r="K23" s="750"/>
      <c r="L23" s="721"/>
      <c r="M23" s="599"/>
      <c r="N23" s="541"/>
      <c r="O23" s="541"/>
      <c r="P23" s="542"/>
      <c r="Q23" s="422"/>
      <c r="R23" s="495"/>
      <c r="S23" s="495"/>
      <c r="T23" s="496"/>
      <c r="U23" s="423">
        <v>76</v>
      </c>
      <c r="V23" s="424"/>
      <c r="W23" s="2333" t="s">
        <v>235</v>
      </c>
      <c r="X23" s="131"/>
      <c r="Y23" s="43">
        <v>1</v>
      </c>
      <c r="Z23" s="44"/>
    </row>
    <row r="24" spans="1:28" x14ac:dyDescent="0.2">
      <c r="A24" s="2431"/>
      <c r="B24" s="2432"/>
      <c r="C24" s="3074"/>
      <c r="D24" s="3090"/>
      <c r="E24" s="3207"/>
      <c r="F24" s="3230"/>
      <c r="G24" s="3194"/>
      <c r="H24" s="3067"/>
      <c r="I24" s="3232"/>
      <c r="J24" s="23" t="s">
        <v>41</v>
      </c>
      <c r="K24" s="751"/>
      <c r="L24" s="394"/>
      <c r="M24" s="598"/>
      <c r="N24" s="508"/>
      <c r="O24" s="508"/>
      <c r="P24" s="509"/>
      <c r="Q24" s="418"/>
      <c r="R24" s="510"/>
      <c r="S24" s="510"/>
      <c r="T24" s="511"/>
      <c r="U24" s="378"/>
      <c r="V24" s="419"/>
      <c r="W24" s="3147"/>
      <c r="X24" s="243"/>
      <c r="Y24" s="35"/>
      <c r="Z24" s="36"/>
    </row>
    <row r="25" spans="1:28" x14ac:dyDescent="0.2">
      <c r="A25" s="2431"/>
      <c r="B25" s="2432"/>
      <c r="C25" s="3074"/>
      <c r="D25" s="3075" t="s">
        <v>53</v>
      </c>
      <c r="E25" s="2445" t="s">
        <v>128</v>
      </c>
      <c r="F25" s="2489" t="s">
        <v>74</v>
      </c>
      <c r="G25" s="3187" t="s">
        <v>49</v>
      </c>
      <c r="H25" s="2504" t="s">
        <v>68</v>
      </c>
      <c r="I25" s="3233"/>
      <c r="J25" s="324" t="s">
        <v>260</v>
      </c>
      <c r="K25" s="756">
        <v>19202</v>
      </c>
      <c r="L25" s="421">
        <v>19202</v>
      </c>
      <c r="M25" s="597"/>
      <c r="N25" s="543"/>
      <c r="O25" s="543"/>
      <c r="P25" s="544"/>
      <c r="Q25" s="545"/>
      <c r="R25" s="484"/>
      <c r="S25" s="484"/>
      <c r="T25" s="546"/>
      <c r="U25" s="547"/>
      <c r="V25" s="548"/>
      <c r="W25" s="2333" t="s">
        <v>223</v>
      </c>
      <c r="X25" s="278"/>
      <c r="Y25" s="278"/>
      <c r="Z25" s="279"/>
    </row>
    <row r="26" spans="1:28" x14ac:dyDescent="0.2">
      <c r="A26" s="2431"/>
      <c r="B26" s="2432"/>
      <c r="C26" s="3074"/>
      <c r="D26" s="3075"/>
      <c r="E26" s="3234"/>
      <c r="F26" s="2489"/>
      <c r="G26" s="3187"/>
      <c r="H26" s="2504"/>
      <c r="I26" s="3233"/>
      <c r="J26" s="235"/>
      <c r="K26" s="755"/>
      <c r="L26" s="774"/>
      <c r="M26" s="539">
        <f>P26</f>
        <v>0</v>
      </c>
      <c r="N26" s="549"/>
      <c r="O26" s="549"/>
      <c r="P26" s="550"/>
      <c r="Q26" s="551"/>
      <c r="R26" s="552"/>
      <c r="S26" s="552"/>
      <c r="T26" s="553"/>
      <c r="U26" s="554"/>
      <c r="V26" s="555"/>
      <c r="W26" s="2334"/>
      <c r="X26" s="130">
        <v>100</v>
      </c>
      <c r="Y26" s="130"/>
      <c r="Z26" s="116"/>
    </row>
    <row r="27" spans="1:28" x14ac:dyDescent="0.2">
      <c r="A27" s="2431"/>
      <c r="B27" s="2432"/>
      <c r="C27" s="3074"/>
      <c r="D27" s="3075"/>
      <c r="E27" s="3142"/>
      <c r="F27" s="3209"/>
      <c r="G27" s="3194"/>
      <c r="H27" s="3067"/>
      <c r="I27" s="3096"/>
      <c r="J27" s="17" t="s">
        <v>261</v>
      </c>
      <c r="K27" s="757">
        <v>103684</v>
      </c>
      <c r="L27" s="394">
        <v>103684</v>
      </c>
      <c r="M27" s="766">
        <f>P27</f>
        <v>0</v>
      </c>
      <c r="N27" s="557"/>
      <c r="O27" s="557"/>
      <c r="P27" s="558"/>
      <c r="Q27" s="559"/>
      <c r="R27" s="560"/>
      <c r="S27" s="560"/>
      <c r="T27" s="561"/>
      <c r="U27" s="449"/>
      <c r="V27" s="562"/>
      <c r="W27" s="2335"/>
      <c r="X27" s="280"/>
      <c r="Y27" s="280"/>
      <c r="Z27" s="281"/>
    </row>
    <row r="28" spans="1:28" ht="13.5" thickBot="1" x14ac:dyDescent="0.25">
      <c r="A28" s="925"/>
      <c r="B28" s="932"/>
      <c r="C28" s="964"/>
      <c r="D28" s="139"/>
      <c r="E28" s="3158"/>
      <c r="F28" s="3158"/>
      <c r="G28" s="3158"/>
      <c r="H28" s="3158"/>
      <c r="I28" s="3159" t="s">
        <v>103</v>
      </c>
      <c r="J28" s="3228"/>
      <c r="K28" s="587">
        <f t="shared" ref="K28:V28" si="0">SUM(K13:K27)</f>
        <v>351135</v>
      </c>
      <c r="L28" s="706">
        <f t="shared" si="0"/>
        <v>351135</v>
      </c>
      <c r="M28" s="658">
        <f t="shared" si="0"/>
        <v>0</v>
      </c>
      <c r="N28" s="586">
        <f t="shared" si="0"/>
        <v>0</v>
      </c>
      <c r="O28" s="586">
        <f t="shared" si="0"/>
        <v>0</v>
      </c>
      <c r="P28" s="586">
        <f t="shared" si="0"/>
        <v>0</v>
      </c>
      <c r="Q28" s="586">
        <f t="shared" si="0"/>
        <v>0</v>
      </c>
      <c r="R28" s="586">
        <f t="shared" si="0"/>
        <v>0</v>
      </c>
      <c r="S28" s="586">
        <f t="shared" si="0"/>
        <v>0</v>
      </c>
      <c r="T28" s="587">
        <f t="shared" si="0"/>
        <v>0</v>
      </c>
      <c r="U28" s="586">
        <f t="shared" si="0"/>
        <v>976</v>
      </c>
      <c r="V28" s="586">
        <f t="shared" si="0"/>
        <v>1124</v>
      </c>
      <c r="W28" s="140"/>
      <c r="X28" s="141"/>
      <c r="Y28" s="141"/>
      <c r="Z28" s="142"/>
    </row>
    <row r="29" spans="1:28" ht="34.5" x14ac:dyDescent="0.2">
      <c r="A29" s="938" t="s">
        <v>8</v>
      </c>
      <c r="B29" s="940" t="s">
        <v>8</v>
      </c>
      <c r="C29" s="943" t="s">
        <v>10</v>
      </c>
      <c r="D29" s="78"/>
      <c r="E29" s="67" t="s">
        <v>78</v>
      </c>
      <c r="F29" s="284" t="s">
        <v>179</v>
      </c>
      <c r="G29" s="966"/>
      <c r="H29" s="949"/>
      <c r="I29" s="75"/>
      <c r="J29" s="42"/>
      <c r="K29" s="758"/>
      <c r="L29" s="775"/>
      <c r="M29" s="588"/>
      <c r="N29" s="589"/>
      <c r="O29" s="589"/>
      <c r="P29" s="590"/>
      <c r="Q29" s="591"/>
      <c r="R29" s="592"/>
      <c r="S29" s="592"/>
      <c r="T29" s="593"/>
      <c r="U29" s="454"/>
      <c r="V29" s="433"/>
      <c r="W29" s="182"/>
      <c r="X29" s="223"/>
      <c r="Y29" s="237"/>
      <c r="Z29" s="238"/>
      <c r="AB29" s="11"/>
    </row>
    <row r="30" spans="1:28" x14ac:dyDescent="0.2">
      <c r="A30" s="2548"/>
      <c r="B30" s="2432"/>
      <c r="C30" s="3074"/>
      <c r="D30" s="3089" t="s">
        <v>8</v>
      </c>
      <c r="E30" s="2502" t="s">
        <v>97</v>
      </c>
      <c r="F30" s="63" t="s">
        <v>74</v>
      </c>
      <c r="G30" s="3193" t="s">
        <v>49</v>
      </c>
      <c r="H30" s="3098" t="s">
        <v>68</v>
      </c>
      <c r="I30" s="3204" t="s">
        <v>114</v>
      </c>
      <c r="J30" s="241" t="s">
        <v>41</v>
      </c>
      <c r="K30" s="759"/>
      <c r="L30" s="721"/>
      <c r="M30" s="489"/>
      <c r="N30" s="493"/>
      <c r="O30" s="493"/>
      <c r="P30" s="594"/>
      <c r="Q30" s="595">
        <f t="shared" ref="Q30:Q41" si="1">R30+T30</f>
        <v>0</v>
      </c>
      <c r="R30" s="495"/>
      <c r="S30" s="495"/>
      <c r="T30" s="496"/>
      <c r="U30" s="423">
        <v>500</v>
      </c>
      <c r="V30" s="424">
        <v>1000</v>
      </c>
      <c r="W30" s="896" t="s">
        <v>72</v>
      </c>
      <c r="X30" s="43">
        <v>1</v>
      </c>
      <c r="Y30" s="43"/>
      <c r="Z30" s="44"/>
    </row>
    <row r="31" spans="1:28" ht="25.5" x14ac:dyDescent="0.2">
      <c r="A31" s="2548"/>
      <c r="B31" s="2432"/>
      <c r="C31" s="3074"/>
      <c r="D31" s="3090"/>
      <c r="E31" s="2447"/>
      <c r="F31" s="276"/>
      <c r="G31" s="3194"/>
      <c r="H31" s="3067"/>
      <c r="I31" s="3220"/>
      <c r="J31" s="17" t="s">
        <v>261</v>
      </c>
      <c r="K31" s="757">
        <v>24241</v>
      </c>
      <c r="L31" s="394">
        <v>18455</v>
      </c>
      <c r="M31" s="504">
        <f>N31+P31</f>
        <v>0</v>
      </c>
      <c r="N31" s="505"/>
      <c r="O31" s="505"/>
      <c r="P31" s="506"/>
      <c r="Q31" s="596">
        <f t="shared" si="1"/>
        <v>0</v>
      </c>
      <c r="R31" s="510"/>
      <c r="S31" s="510"/>
      <c r="T31" s="511">
        <v>0</v>
      </c>
      <c r="U31" s="378">
        <v>1500</v>
      </c>
      <c r="V31" s="379">
        <v>3000</v>
      </c>
      <c r="W31" s="252" t="s">
        <v>236</v>
      </c>
      <c r="X31" s="35"/>
      <c r="Y31" s="35">
        <v>25</v>
      </c>
      <c r="Z31" s="36">
        <v>75</v>
      </c>
    </row>
    <row r="32" spans="1:28" ht="25.5" x14ac:dyDescent="0.2">
      <c r="A32" s="2548"/>
      <c r="B32" s="2432"/>
      <c r="C32" s="3074"/>
      <c r="D32" s="3089" t="s">
        <v>10</v>
      </c>
      <c r="E32" s="2502" t="s">
        <v>210</v>
      </c>
      <c r="F32" s="3208" t="s">
        <v>74</v>
      </c>
      <c r="G32" s="3193" t="s">
        <v>49</v>
      </c>
      <c r="H32" s="3098" t="s">
        <v>68</v>
      </c>
      <c r="I32" s="3151" t="s">
        <v>114</v>
      </c>
      <c r="J32" s="17" t="s">
        <v>261</v>
      </c>
      <c r="K32" s="760">
        <v>155207</v>
      </c>
      <c r="L32" s="485">
        <v>155210</v>
      </c>
      <c r="M32" s="597">
        <f>N32+P32</f>
        <v>0</v>
      </c>
      <c r="N32" s="543"/>
      <c r="O32" s="543"/>
      <c r="P32" s="544"/>
      <c r="Q32" s="545">
        <f t="shared" si="1"/>
        <v>0</v>
      </c>
      <c r="R32" s="484"/>
      <c r="S32" s="484"/>
      <c r="T32" s="546">
        <v>0</v>
      </c>
      <c r="U32" s="434">
        <v>1138</v>
      </c>
      <c r="V32" s="435"/>
      <c r="W32" s="253" t="s">
        <v>164</v>
      </c>
      <c r="X32" s="254"/>
      <c r="Y32" s="255"/>
      <c r="Z32" s="256"/>
    </row>
    <row r="33" spans="1:28" x14ac:dyDescent="0.2">
      <c r="A33" s="2548"/>
      <c r="B33" s="2432"/>
      <c r="C33" s="3074"/>
      <c r="D33" s="3198"/>
      <c r="E33" s="2445"/>
      <c r="F33" s="2489"/>
      <c r="G33" s="3187"/>
      <c r="H33" s="2504"/>
      <c r="I33" s="3157"/>
      <c r="J33" s="324" t="s">
        <v>260</v>
      </c>
      <c r="K33" s="755">
        <v>41387</v>
      </c>
      <c r="L33" s="539">
        <f>41387+57400</f>
        <v>98787</v>
      </c>
      <c r="M33" s="539">
        <f>N33+P33</f>
        <v>0</v>
      </c>
      <c r="N33" s="582"/>
      <c r="O33" s="582"/>
      <c r="P33" s="550"/>
      <c r="Q33" s="551">
        <f t="shared" si="1"/>
        <v>0</v>
      </c>
      <c r="R33" s="552"/>
      <c r="S33" s="552"/>
      <c r="T33" s="553">
        <v>0</v>
      </c>
      <c r="U33" s="416">
        <v>143</v>
      </c>
      <c r="V33" s="417"/>
      <c r="W33" s="228" t="s">
        <v>96</v>
      </c>
      <c r="X33" s="229">
        <v>100</v>
      </c>
      <c r="Y33" s="230"/>
      <c r="Z33" s="231"/>
    </row>
    <row r="34" spans="1:28" ht="38.25" x14ac:dyDescent="0.2">
      <c r="A34" s="2548"/>
      <c r="B34" s="2432"/>
      <c r="C34" s="3074"/>
      <c r="D34" s="3090"/>
      <c r="E34" s="2447"/>
      <c r="F34" s="3209"/>
      <c r="G34" s="3194"/>
      <c r="H34" s="3067"/>
      <c r="I34" s="3171"/>
      <c r="J34" s="23"/>
      <c r="K34" s="757"/>
      <c r="L34" s="394"/>
      <c r="M34" s="504"/>
      <c r="N34" s="598"/>
      <c r="O34" s="598"/>
      <c r="P34" s="575"/>
      <c r="Q34" s="596">
        <f t="shared" si="1"/>
        <v>0</v>
      </c>
      <c r="R34" s="510"/>
      <c r="S34" s="510"/>
      <c r="T34" s="511">
        <v>0</v>
      </c>
      <c r="U34" s="378"/>
      <c r="V34" s="419"/>
      <c r="W34" s="257" t="s">
        <v>165</v>
      </c>
      <c r="X34" s="247"/>
      <c r="Y34" s="264">
        <v>100</v>
      </c>
      <c r="Z34" s="248"/>
    </row>
    <row r="35" spans="1:28" x14ac:dyDescent="0.2">
      <c r="A35" s="2548"/>
      <c r="B35" s="2432"/>
      <c r="C35" s="3074"/>
      <c r="D35" s="3089" t="s">
        <v>44</v>
      </c>
      <c r="E35" s="2483" t="s">
        <v>170</v>
      </c>
      <c r="F35" s="63" t="s">
        <v>74</v>
      </c>
      <c r="G35" s="3193" t="s">
        <v>49</v>
      </c>
      <c r="H35" s="3098" t="s">
        <v>68</v>
      </c>
      <c r="I35" s="3151" t="s">
        <v>114</v>
      </c>
      <c r="J35" s="17" t="s">
        <v>261</v>
      </c>
      <c r="K35" s="759">
        <v>92678</v>
      </c>
      <c r="L35" s="721">
        <v>92678</v>
      </c>
      <c r="M35" s="599">
        <f>N35+P35</f>
        <v>0</v>
      </c>
      <c r="N35" s="541"/>
      <c r="O35" s="541"/>
      <c r="P35" s="600"/>
      <c r="Q35" s="595">
        <f t="shared" si="1"/>
        <v>0</v>
      </c>
      <c r="R35" s="495"/>
      <c r="S35" s="495"/>
      <c r="T35" s="496"/>
      <c r="U35" s="436">
        <v>550</v>
      </c>
      <c r="V35" s="437">
        <v>600</v>
      </c>
      <c r="W35" s="896" t="s">
        <v>89</v>
      </c>
      <c r="X35" s="43">
        <v>1</v>
      </c>
      <c r="Y35" s="43"/>
      <c r="Z35" s="44"/>
    </row>
    <row r="36" spans="1:28" ht="38.25" x14ac:dyDescent="0.2">
      <c r="A36" s="2548"/>
      <c r="B36" s="2432"/>
      <c r="C36" s="3074"/>
      <c r="D36" s="3224"/>
      <c r="E36" s="3225"/>
      <c r="F36" s="357"/>
      <c r="G36" s="3226"/>
      <c r="H36" s="3227"/>
      <c r="I36" s="3157"/>
      <c r="J36" s="263" t="s">
        <v>41</v>
      </c>
      <c r="K36" s="761"/>
      <c r="L36" s="770"/>
      <c r="M36" s="602"/>
      <c r="N36" s="500"/>
      <c r="O36" s="500"/>
      <c r="P36" s="603"/>
      <c r="Q36" s="604"/>
      <c r="R36" s="502"/>
      <c r="S36" s="502"/>
      <c r="T36" s="503"/>
      <c r="U36" s="413">
        <v>50</v>
      </c>
      <c r="V36" s="414">
        <v>50</v>
      </c>
      <c r="W36" s="358" t="s">
        <v>169</v>
      </c>
      <c r="X36" s="359"/>
      <c r="Y36" s="360">
        <v>40</v>
      </c>
      <c r="Z36" s="361">
        <v>100</v>
      </c>
    </row>
    <row r="37" spans="1:28" ht="25.5" x14ac:dyDescent="0.2">
      <c r="A37" s="925"/>
      <c r="B37" s="932"/>
      <c r="C37" s="160"/>
      <c r="D37" s="937" t="s">
        <v>49</v>
      </c>
      <c r="E37" s="356" t="s">
        <v>211</v>
      </c>
      <c r="F37" s="958"/>
      <c r="G37" s="916" t="s">
        <v>49</v>
      </c>
      <c r="H37" s="907" t="s">
        <v>68</v>
      </c>
      <c r="I37" s="3152"/>
      <c r="J37" s="17" t="s">
        <v>261</v>
      </c>
      <c r="K37" s="757">
        <v>37998</v>
      </c>
      <c r="L37" s="394">
        <v>37998</v>
      </c>
      <c r="M37" s="504">
        <f>P37</f>
        <v>0</v>
      </c>
      <c r="N37" s="505"/>
      <c r="O37" s="505"/>
      <c r="P37" s="536"/>
      <c r="Q37" s="418"/>
      <c r="R37" s="510"/>
      <c r="S37" s="510"/>
      <c r="T37" s="511"/>
      <c r="U37" s="378"/>
      <c r="V37" s="379"/>
      <c r="W37" s="374" t="s">
        <v>218</v>
      </c>
      <c r="X37" s="342" t="s">
        <v>194</v>
      </c>
      <c r="Y37" s="306"/>
      <c r="Z37" s="134"/>
      <c r="AB37" s="11"/>
    </row>
    <row r="38" spans="1:28" x14ac:dyDescent="0.2">
      <c r="A38" s="2548"/>
      <c r="B38" s="2432"/>
      <c r="C38" s="3074"/>
      <c r="D38" s="3089" t="s">
        <v>50</v>
      </c>
      <c r="E38" s="2483" t="s">
        <v>184</v>
      </c>
      <c r="F38" s="362" t="s">
        <v>74</v>
      </c>
      <c r="G38" s="3193" t="s">
        <v>49</v>
      </c>
      <c r="H38" s="3098" t="s">
        <v>68</v>
      </c>
      <c r="I38" s="3221" t="s">
        <v>114</v>
      </c>
      <c r="J38" s="17" t="s">
        <v>261</v>
      </c>
      <c r="K38" s="759">
        <v>159291</v>
      </c>
      <c r="L38" s="721">
        <v>159291</v>
      </c>
      <c r="M38" s="599">
        <f>P38</f>
        <v>0</v>
      </c>
      <c r="N38" s="541"/>
      <c r="O38" s="541"/>
      <c r="P38" s="600"/>
      <c r="Q38" s="595"/>
      <c r="R38" s="495"/>
      <c r="S38" s="495"/>
      <c r="T38" s="496"/>
      <c r="U38" s="436"/>
      <c r="V38" s="437"/>
      <c r="W38" s="2333" t="s">
        <v>185</v>
      </c>
      <c r="X38" s="43">
        <v>1</v>
      </c>
      <c r="Y38" s="43"/>
      <c r="Z38" s="44"/>
    </row>
    <row r="39" spans="1:28" x14ac:dyDescent="0.2">
      <c r="A39" s="2548"/>
      <c r="B39" s="2432"/>
      <c r="C39" s="3074"/>
      <c r="D39" s="3090"/>
      <c r="E39" s="3207"/>
      <c r="F39" s="276"/>
      <c r="G39" s="3194"/>
      <c r="H39" s="3067"/>
      <c r="I39" s="3222"/>
      <c r="J39" s="324" t="s">
        <v>260</v>
      </c>
      <c r="K39" s="757">
        <v>24618</v>
      </c>
      <c r="L39" s="394">
        <v>24618</v>
      </c>
      <c r="M39" s="598">
        <f>P39</f>
        <v>0</v>
      </c>
      <c r="N39" s="508"/>
      <c r="O39" s="508"/>
      <c r="P39" s="605"/>
      <c r="Q39" s="596"/>
      <c r="R39" s="510"/>
      <c r="S39" s="510"/>
      <c r="T39" s="511"/>
      <c r="U39" s="378"/>
      <c r="V39" s="379"/>
      <c r="W39" s="3223"/>
      <c r="X39" s="35">
        <v>100</v>
      </c>
      <c r="Y39" s="250"/>
      <c r="Z39" s="251"/>
    </row>
    <row r="40" spans="1:28" ht="25.5" x14ac:dyDescent="0.2">
      <c r="A40" s="925"/>
      <c r="B40" s="932"/>
      <c r="C40" s="160"/>
      <c r="D40" s="123" t="s">
        <v>52</v>
      </c>
      <c r="E40" s="332" t="s">
        <v>212</v>
      </c>
      <c r="F40" s="163"/>
      <c r="G40" s="164" t="s">
        <v>49</v>
      </c>
      <c r="H40" s="970" t="s">
        <v>68</v>
      </c>
      <c r="I40" s="3096"/>
      <c r="J40" s="17" t="s">
        <v>261</v>
      </c>
      <c r="K40" s="762">
        <v>10050</v>
      </c>
      <c r="L40" s="464">
        <v>10050</v>
      </c>
      <c r="M40" s="626">
        <f>P40</f>
        <v>0</v>
      </c>
      <c r="N40" s="607"/>
      <c r="O40" s="607"/>
      <c r="P40" s="609"/>
      <c r="Q40" s="440"/>
      <c r="R40" s="610"/>
      <c r="S40" s="610"/>
      <c r="T40" s="611"/>
      <c r="U40" s="382"/>
      <c r="V40" s="427"/>
      <c r="W40" s="334" t="s">
        <v>195</v>
      </c>
      <c r="X40" s="335" t="s">
        <v>194</v>
      </c>
      <c r="Y40" s="336"/>
      <c r="Z40" s="179"/>
      <c r="AB40" s="11"/>
    </row>
    <row r="41" spans="1:28" ht="51" x14ac:dyDescent="0.2">
      <c r="A41" s="925"/>
      <c r="B41" s="932"/>
      <c r="C41" s="929"/>
      <c r="D41" s="978" t="s">
        <v>53</v>
      </c>
      <c r="E41" s="973" t="s">
        <v>228</v>
      </c>
      <c r="F41" s="931" t="s">
        <v>74</v>
      </c>
      <c r="G41" s="926" t="s">
        <v>49</v>
      </c>
      <c r="H41" s="921" t="s">
        <v>68</v>
      </c>
      <c r="I41" s="923" t="s">
        <v>114</v>
      </c>
      <c r="J41" s="14" t="s">
        <v>261</v>
      </c>
      <c r="K41" s="757"/>
      <c r="L41" s="394"/>
      <c r="M41" s="504"/>
      <c r="N41" s="583"/>
      <c r="O41" s="583"/>
      <c r="P41" s="612"/>
      <c r="Q41" s="596">
        <f t="shared" si="1"/>
        <v>0</v>
      </c>
      <c r="R41" s="510"/>
      <c r="S41" s="510"/>
      <c r="T41" s="511"/>
      <c r="U41" s="443">
        <v>30</v>
      </c>
      <c r="V41" s="444">
        <v>120</v>
      </c>
      <c r="W41" s="911" t="s">
        <v>72</v>
      </c>
      <c r="X41" s="70"/>
      <c r="Y41" s="70"/>
      <c r="Z41" s="71">
        <v>1</v>
      </c>
    </row>
    <row r="42" spans="1:28" ht="13.5" thickBot="1" x14ac:dyDescent="0.25">
      <c r="A42" s="488"/>
      <c r="B42" s="941"/>
      <c r="C42" s="944"/>
      <c r="D42" s="139"/>
      <c r="E42" s="3158"/>
      <c r="F42" s="3158"/>
      <c r="G42" s="3158"/>
      <c r="H42" s="3218"/>
      <c r="I42" s="3159" t="s">
        <v>103</v>
      </c>
      <c r="J42" s="3160"/>
      <c r="K42" s="587">
        <f>SUM(K30:K41)</f>
        <v>545470</v>
      </c>
      <c r="L42" s="706">
        <f>SUM(L30:L41)</f>
        <v>597087</v>
      </c>
      <c r="M42" s="658">
        <f t="shared" ref="M42:V42" si="2">SUM(M30:M41)</f>
        <v>0</v>
      </c>
      <c r="N42" s="586">
        <f t="shared" si="2"/>
        <v>0</v>
      </c>
      <c r="O42" s="586">
        <f t="shared" si="2"/>
        <v>0</v>
      </c>
      <c r="P42" s="586">
        <f>SUM(P30:P41)</f>
        <v>0</v>
      </c>
      <c r="Q42" s="586">
        <f t="shared" si="2"/>
        <v>0</v>
      </c>
      <c r="R42" s="586">
        <f t="shared" si="2"/>
        <v>0</v>
      </c>
      <c r="S42" s="586">
        <f t="shared" si="2"/>
        <v>0</v>
      </c>
      <c r="T42" s="587">
        <f t="shared" si="2"/>
        <v>0</v>
      </c>
      <c r="U42" s="586">
        <f t="shared" si="2"/>
        <v>3911</v>
      </c>
      <c r="V42" s="586">
        <f t="shared" si="2"/>
        <v>4770</v>
      </c>
      <c r="W42" s="143"/>
      <c r="X42" s="144"/>
      <c r="Y42" s="144"/>
      <c r="Z42" s="145"/>
    </row>
    <row r="43" spans="1:28" ht="34.5" x14ac:dyDescent="0.2">
      <c r="A43" s="938" t="s">
        <v>8</v>
      </c>
      <c r="B43" s="940" t="s">
        <v>8</v>
      </c>
      <c r="C43" s="943" t="s">
        <v>44</v>
      </c>
      <c r="D43" s="78"/>
      <c r="E43" s="74" t="s">
        <v>241</v>
      </c>
      <c r="F43" s="283" t="s">
        <v>183</v>
      </c>
      <c r="G43" s="78"/>
      <c r="H43" s="103"/>
      <c r="I43" s="104"/>
      <c r="J43" s="221"/>
      <c r="K43" s="763"/>
      <c r="L43" s="454"/>
      <c r="M43" s="613"/>
      <c r="N43" s="589"/>
      <c r="O43" s="589"/>
      <c r="P43" s="614"/>
      <c r="Q43" s="453"/>
      <c r="R43" s="615"/>
      <c r="S43" s="615"/>
      <c r="T43" s="593"/>
      <c r="U43" s="445"/>
      <c r="V43" s="450"/>
      <c r="W43" s="182"/>
      <c r="X43" s="232"/>
      <c r="Y43" s="232"/>
      <c r="Z43" s="233"/>
    </row>
    <row r="44" spans="1:28" ht="51" x14ac:dyDescent="0.2">
      <c r="A44" s="925"/>
      <c r="B44" s="932"/>
      <c r="C44" s="929"/>
      <c r="D44" s="945" t="s">
        <v>8</v>
      </c>
      <c r="E44" s="974" t="s">
        <v>93</v>
      </c>
      <c r="F44" s="979" t="s">
        <v>74</v>
      </c>
      <c r="G44" s="918" t="s">
        <v>49</v>
      </c>
      <c r="H44" s="227" t="s">
        <v>68</v>
      </c>
      <c r="I44" s="917" t="s">
        <v>114</v>
      </c>
      <c r="J44" s="17" t="s">
        <v>261</v>
      </c>
      <c r="K44" s="764">
        <v>47816</v>
      </c>
      <c r="L44" s="778">
        <v>47820</v>
      </c>
      <c r="M44" s="767">
        <f>N44+P44</f>
        <v>0</v>
      </c>
      <c r="N44" s="617"/>
      <c r="O44" s="617"/>
      <c r="P44" s="618"/>
      <c r="Q44" s="440">
        <f>R44+T44</f>
        <v>0</v>
      </c>
      <c r="R44" s="610"/>
      <c r="S44" s="610"/>
      <c r="T44" s="511"/>
      <c r="U44" s="378"/>
      <c r="V44" s="379"/>
      <c r="W44" s="900" t="s">
        <v>226</v>
      </c>
      <c r="X44" s="245">
        <v>100</v>
      </c>
      <c r="Y44" s="93"/>
      <c r="Z44" s="57"/>
    </row>
    <row r="45" spans="1:28" x14ac:dyDescent="0.2">
      <c r="A45" s="2431"/>
      <c r="B45" s="2432"/>
      <c r="C45" s="3074"/>
      <c r="D45" s="3089" t="s">
        <v>10</v>
      </c>
      <c r="E45" s="2506" t="s">
        <v>242</v>
      </c>
      <c r="F45" s="2545" t="s">
        <v>74</v>
      </c>
      <c r="G45" s="3091" t="s">
        <v>49</v>
      </c>
      <c r="H45" s="3093" t="s">
        <v>68</v>
      </c>
      <c r="I45" s="3204" t="s">
        <v>114</v>
      </c>
      <c r="J45" s="17" t="s">
        <v>261</v>
      </c>
      <c r="K45" s="435">
        <v>34725</v>
      </c>
      <c r="L45" s="485">
        <v>38730</v>
      </c>
      <c r="M45" s="768">
        <f>N45+P45</f>
        <v>0</v>
      </c>
      <c r="N45" s="524"/>
      <c r="O45" s="543"/>
      <c r="P45" s="620"/>
      <c r="Q45" s="425">
        <f>R45+T45</f>
        <v>0</v>
      </c>
      <c r="R45" s="484"/>
      <c r="S45" s="484"/>
      <c r="T45" s="546"/>
      <c r="U45" s="377"/>
      <c r="V45" s="621"/>
      <c r="W45" s="2509" t="s">
        <v>138</v>
      </c>
      <c r="X45" s="54">
        <v>1</v>
      </c>
      <c r="Y45" s="54"/>
      <c r="Z45" s="72"/>
    </row>
    <row r="46" spans="1:28" x14ac:dyDescent="0.2">
      <c r="A46" s="2431"/>
      <c r="B46" s="2432"/>
      <c r="C46" s="3074"/>
      <c r="D46" s="3198"/>
      <c r="E46" s="2507"/>
      <c r="F46" s="2539"/>
      <c r="G46" s="3219"/>
      <c r="H46" s="3120"/>
      <c r="I46" s="3099"/>
      <c r="J46" s="244" t="s">
        <v>73</v>
      </c>
      <c r="K46" s="765"/>
      <c r="L46" s="774"/>
      <c r="M46" s="769"/>
      <c r="N46" s="582"/>
      <c r="O46" s="582"/>
      <c r="P46" s="622"/>
      <c r="Q46" s="415"/>
      <c r="R46" s="552"/>
      <c r="S46" s="552"/>
      <c r="T46" s="553"/>
      <c r="U46" s="416">
        <v>464</v>
      </c>
      <c r="V46" s="417">
        <v>349</v>
      </c>
      <c r="W46" s="2492"/>
      <c r="X46" s="68"/>
      <c r="Y46" s="68"/>
      <c r="Z46" s="69"/>
    </row>
    <row r="47" spans="1:28" x14ac:dyDescent="0.2">
      <c r="A47" s="2431"/>
      <c r="B47" s="2495"/>
      <c r="C47" s="3190"/>
      <c r="D47" s="3090"/>
      <c r="E47" s="2532"/>
      <c r="F47" s="2546"/>
      <c r="G47" s="3092"/>
      <c r="H47" s="3094"/>
      <c r="I47" s="3220"/>
      <c r="J47" s="268" t="s">
        <v>70</v>
      </c>
      <c r="K47" s="751"/>
      <c r="L47" s="394"/>
      <c r="M47" s="598"/>
      <c r="N47" s="508"/>
      <c r="O47" s="508"/>
      <c r="P47" s="509"/>
      <c r="Q47" s="418"/>
      <c r="R47" s="510"/>
      <c r="S47" s="510"/>
      <c r="T47" s="511"/>
      <c r="U47" s="378">
        <v>2630</v>
      </c>
      <c r="V47" s="379">
        <v>1978</v>
      </c>
      <c r="W47" s="2544"/>
      <c r="X47" s="70"/>
      <c r="Y47" s="70">
        <v>60</v>
      </c>
      <c r="Z47" s="71">
        <v>100</v>
      </c>
    </row>
    <row r="48" spans="1:28" x14ac:dyDescent="0.2">
      <c r="A48" s="925"/>
      <c r="B48" s="932"/>
      <c r="C48" s="929"/>
      <c r="D48" s="978" t="s">
        <v>44</v>
      </c>
      <c r="E48" s="2445" t="s">
        <v>98</v>
      </c>
      <c r="F48" s="985" t="s">
        <v>74</v>
      </c>
      <c r="G48" s="987" t="s">
        <v>49</v>
      </c>
      <c r="H48" s="948" t="s">
        <v>68</v>
      </c>
      <c r="I48" s="3215"/>
      <c r="J48" s="114" t="s">
        <v>261</v>
      </c>
      <c r="K48" s="722"/>
      <c r="L48" s="770"/>
      <c r="M48" s="497"/>
      <c r="N48" s="623"/>
      <c r="O48" s="623"/>
      <c r="P48" s="624"/>
      <c r="Q48" s="412"/>
      <c r="R48" s="502"/>
      <c r="S48" s="502"/>
      <c r="T48" s="503"/>
      <c r="U48" s="473"/>
      <c r="V48" s="625">
        <v>200</v>
      </c>
      <c r="W48" s="398" t="s">
        <v>72</v>
      </c>
      <c r="X48" s="399"/>
      <c r="Y48" s="400"/>
      <c r="Z48" s="401">
        <v>1</v>
      </c>
    </row>
    <row r="49" spans="1:28" x14ac:dyDescent="0.2">
      <c r="A49" s="925"/>
      <c r="B49" s="932"/>
      <c r="C49" s="929"/>
      <c r="D49" s="948"/>
      <c r="E49" s="3154"/>
      <c r="F49" s="985"/>
      <c r="G49" s="987"/>
      <c r="H49" s="948"/>
      <c r="I49" s="3216"/>
      <c r="J49" s="263" t="s">
        <v>71</v>
      </c>
      <c r="K49" s="892"/>
      <c r="L49" s="770"/>
      <c r="M49" s="497"/>
      <c r="N49" s="623"/>
      <c r="O49" s="623"/>
      <c r="P49" s="624"/>
      <c r="Q49" s="412"/>
      <c r="R49" s="502"/>
      <c r="S49" s="502"/>
      <c r="T49" s="503"/>
      <c r="U49" s="473"/>
      <c r="V49" s="625">
        <v>110</v>
      </c>
      <c r="W49" s="909"/>
      <c r="X49" s="93"/>
      <c r="Y49" s="68"/>
      <c r="Z49" s="69"/>
    </row>
    <row r="50" spans="1:28" x14ac:dyDescent="0.2">
      <c r="A50" s="2431"/>
      <c r="B50" s="2432"/>
      <c r="C50" s="3074"/>
      <c r="D50" s="3093" t="s">
        <v>49</v>
      </c>
      <c r="E50" s="2502" t="s">
        <v>229</v>
      </c>
      <c r="F50" s="975" t="s">
        <v>74</v>
      </c>
      <c r="G50" s="73" t="s">
        <v>49</v>
      </c>
      <c r="H50" s="947" t="s">
        <v>68</v>
      </c>
      <c r="I50" s="3216"/>
      <c r="J50" s="242" t="s">
        <v>41</v>
      </c>
      <c r="K50" s="722"/>
      <c r="L50" s="721"/>
      <c r="M50" s="599"/>
      <c r="N50" s="493"/>
      <c r="O50" s="493"/>
      <c r="P50" s="494"/>
      <c r="Q50" s="422"/>
      <c r="R50" s="495"/>
      <c r="S50" s="495"/>
      <c r="T50" s="496"/>
      <c r="U50" s="423"/>
      <c r="V50" s="424"/>
      <c r="W50" s="2509" t="s">
        <v>72</v>
      </c>
      <c r="X50" s="54"/>
      <c r="Y50" s="54"/>
      <c r="Z50" s="72">
        <v>1</v>
      </c>
    </row>
    <row r="51" spans="1:28" x14ac:dyDescent="0.2">
      <c r="A51" s="2431"/>
      <c r="B51" s="2432"/>
      <c r="C51" s="3074"/>
      <c r="D51" s="3094"/>
      <c r="E51" s="2447"/>
      <c r="F51" s="265"/>
      <c r="G51" s="266"/>
      <c r="H51" s="267"/>
      <c r="I51" s="3217"/>
      <c r="J51" s="109" t="s">
        <v>261</v>
      </c>
      <c r="K51" s="723"/>
      <c r="L51" s="394"/>
      <c r="M51" s="598"/>
      <c r="N51" s="570"/>
      <c r="O51" s="570"/>
      <c r="P51" s="571"/>
      <c r="Q51" s="418"/>
      <c r="R51" s="510"/>
      <c r="S51" s="510"/>
      <c r="T51" s="511"/>
      <c r="U51" s="438"/>
      <c r="V51" s="463">
        <v>400</v>
      </c>
      <c r="W51" s="2544"/>
      <c r="X51" s="133"/>
      <c r="Y51" s="133"/>
      <c r="Z51" s="134"/>
      <c r="AB51" s="11"/>
    </row>
    <row r="52" spans="1:28" ht="13.5" thickBot="1" x14ac:dyDescent="0.25">
      <c r="A52" s="939"/>
      <c r="B52" s="941"/>
      <c r="C52" s="944"/>
      <c r="D52" s="146"/>
      <c r="E52" s="3197"/>
      <c r="F52" s="3197"/>
      <c r="G52" s="3197"/>
      <c r="H52" s="3202"/>
      <c r="I52" s="3072" t="s">
        <v>103</v>
      </c>
      <c r="J52" s="3073"/>
      <c r="K52" s="628">
        <f t="shared" ref="K52:V52" si="3">SUM(K44:K51)</f>
        <v>82541</v>
      </c>
      <c r="L52" s="742">
        <f t="shared" si="3"/>
        <v>86550</v>
      </c>
      <c r="M52" s="627">
        <f t="shared" si="3"/>
        <v>0</v>
      </c>
      <c r="N52" s="627">
        <f t="shared" si="3"/>
        <v>0</v>
      </c>
      <c r="O52" s="627">
        <f t="shared" si="3"/>
        <v>0</v>
      </c>
      <c r="P52" s="627">
        <f t="shared" si="3"/>
        <v>0</v>
      </c>
      <c r="Q52" s="627">
        <f t="shared" si="3"/>
        <v>0</v>
      </c>
      <c r="R52" s="627">
        <f t="shared" si="3"/>
        <v>0</v>
      </c>
      <c r="S52" s="627">
        <f t="shared" si="3"/>
        <v>0</v>
      </c>
      <c r="T52" s="628">
        <f t="shared" si="3"/>
        <v>0</v>
      </c>
      <c r="U52" s="629">
        <f t="shared" si="3"/>
        <v>3094</v>
      </c>
      <c r="V52" s="627">
        <f t="shared" si="3"/>
        <v>3037</v>
      </c>
      <c r="W52" s="143"/>
      <c r="X52" s="148"/>
      <c r="Y52" s="148"/>
      <c r="Z52" s="149"/>
      <c r="AB52" s="11"/>
    </row>
    <row r="53" spans="1:28" ht="34.5" x14ac:dyDescent="0.2">
      <c r="A53" s="938" t="s">
        <v>8</v>
      </c>
      <c r="B53" s="940" t="s">
        <v>8</v>
      </c>
      <c r="C53" s="943" t="s">
        <v>49</v>
      </c>
      <c r="D53" s="84"/>
      <c r="E53" s="85" t="s">
        <v>79</v>
      </c>
      <c r="F53" s="277" t="s">
        <v>178</v>
      </c>
      <c r="G53" s="86"/>
      <c r="H53" s="87"/>
      <c r="I53" s="239"/>
      <c r="J53" s="101"/>
      <c r="K53" s="779"/>
      <c r="L53" s="445"/>
      <c r="M53" s="631"/>
      <c r="N53" s="630"/>
      <c r="O53" s="630"/>
      <c r="P53" s="632"/>
      <c r="Q53" s="591"/>
      <c r="R53" s="592"/>
      <c r="S53" s="592"/>
      <c r="T53" s="593"/>
      <c r="U53" s="445"/>
      <c r="V53" s="451"/>
      <c r="W53" s="222"/>
      <c r="X53" s="223"/>
      <c r="Y53" s="223"/>
      <c r="Z53" s="224"/>
      <c r="AB53" s="11"/>
    </row>
    <row r="54" spans="1:28" x14ac:dyDescent="0.2">
      <c r="A54" s="925"/>
      <c r="B54" s="932"/>
      <c r="C54" s="929"/>
      <c r="D54" s="3210" t="s">
        <v>8</v>
      </c>
      <c r="E54" s="2445" t="s">
        <v>99</v>
      </c>
      <c r="F54" s="3211" t="s">
        <v>74</v>
      </c>
      <c r="G54" s="3212" t="s">
        <v>49</v>
      </c>
      <c r="H54" s="3213" t="s">
        <v>68</v>
      </c>
      <c r="I54" s="3214" t="s">
        <v>114</v>
      </c>
      <c r="J54" s="17" t="s">
        <v>261</v>
      </c>
      <c r="K54" s="759">
        <v>98471</v>
      </c>
      <c r="L54" s="394">
        <v>74849</v>
      </c>
      <c r="M54" s="489">
        <f>N54+P54</f>
        <v>0</v>
      </c>
      <c r="N54" s="541"/>
      <c r="O54" s="541"/>
      <c r="P54" s="600"/>
      <c r="Q54" s="595">
        <f>R54+T54</f>
        <v>0</v>
      </c>
      <c r="R54" s="495"/>
      <c r="S54" s="495"/>
      <c r="T54" s="496">
        <v>0</v>
      </c>
      <c r="U54" s="447">
        <v>1000</v>
      </c>
      <c r="V54" s="447">
        <v>2000</v>
      </c>
      <c r="W54" s="2492" t="s">
        <v>175</v>
      </c>
      <c r="X54" s="902">
        <v>1</v>
      </c>
      <c r="Y54" s="902"/>
      <c r="Z54" s="904"/>
      <c r="AB54" s="11"/>
    </row>
    <row r="55" spans="1:28" x14ac:dyDescent="0.2">
      <c r="A55" s="925"/>
      <c r="B55" s="932"/>
      <c r="C55" s="929"/>
      <c r="D55" s="3210"/>
      <c r="E55" s="2445"/>
      <c r="F55" s="3211"/>
      <c r="G55" s="3212"/>
      <c r="H55" s="3213"/>
      <c r="I55" s="3214"/>
      <c r="J55" s="102" t="s">
        <v>41</v>
      </c>
      <c r="K55" s="757"/>
      <c r="L55" s="394"/>
      <c r="M55" s="504"/>
      <c r="N55" s="633"/>
      <c r="O55" s="633"/>
      <c r="P55" s="506"/>
      <c r="Q55" s="596"/>
      <c r="R55" s="510"/>
      <c r="S55" s="510"/>
      <c r="T55" s="511"/>
      <c r="U55" s="443">
        <v>500</v>
      </c>
      <c r="V55" s="443">
        <v>500</v>
      </c>
      <c r="W55" s="2492"/>
      <c r="X55" s="902"/>
      <c r="Y55" s="902">
        <v>10</v>
      </c>
      <c r="Z55" s="904">
        <v>25</v>
      </c>
      <c r="AB55" s="11"/>
    </row>
    <row r="56" spans="1:28" x14ac:dyDescent="0.2">
      <c r="A56" s="2431"/>
      <c r="B56" s="2432"/>
      <c r="C56" s="3074"/>
      <c r="D56" s="3089" t="s">
        <v>10</v>
      </c>
      <c r="E56" s="2502" t="s">
        <v>243</v>
      </c>
      <c r="F56" s="3208" t="s">
        <v>74</v>
      </c>
      <c r="G56" s="3097" t="s">
        <v>49</v>
      </c>
      <c r="H56" s="3098" t="s">
        <v>68</v>
      </c>
      <c r="I56" s="3151" t="s">
        <v>114</v>
      </c>
      <c r="J56" s="17" t="s">
        <v>261</v>
      </c>
      <c r="K56" s="759">
        <v>28962</v>
      </c>
      <c r="L56" s="721">
        <f>28962-22620</f>
        <v>6342</v>
      </c>
      <c r="M56" s="599">
        <f>N56+P56</f>
        <v>0</v>
      </c>
      <c r="N56" s="541"/>
      <c r="O56" s="541"/>
      <c r="P56" s="634"/>
      <c r="Q56" s="595">
        <f>R56+T56</f>
        <v>0</v>
      </c>
      <c r="R56" s="495"/>
      <c r="S56" s="495"/>
      <c r="T56" s="496"/>
      <c r="U56" s="436">
        <v>487</v>
      </c>
      <c r="V56" s="437">
        <v>1000</v>
      </c>
      <c r="W56" s="249" t="s">
        <v>172</v>
      </c>
      <c r="X56" s="274"/>
      <c r="Y56" s="274">
        <v>1</v>
      </c>
      <c r="Z56" s="275"/>
    </row>
    <row r="57" spans="1:28" ht="38.25" x14ac:dyDescent="0.2">
      <c r="A57" s="2431"/>
      <c r="B57" s="2432"/>
      <c r="C57" s="3074"/>
      <c r="D57" s="3198"/>
      <c r="E57" s="2445"/>
      <c r="F57" s="2489"/>
      <c r="G57" s="3065"/>
      <c r="H57" s="2504"/>
      <c r="I57" s="3157"/>
      <c r="J57" s="14" t="s">
        <v>41</v>
      </c>
      <c r="K57" s="757"/>
      <c r="L57" s="394"/>
      <c r="M57" s="598"/>
      <c r="N57" s="583"/>
      <c r="O57" s="583"/>
      <c r="P57" s="612"/>
      <c r="Q57" s="596"/>
      <c r="R57" s="510"/>
      <c r="S57" s="510"/>
      <c r="T57" s="511"/>
      <c r="U57" s="461"/>
      <c r="V57" s="452">
        <v>100</v>
      </c>
      <c r="W57" s="909" t="s">
        <v>171</v>
      </c>
      <c r="X57" s="68"/>
      <c r="Y57" s="68"/>
      <c r="Z57" s="261">
        <v>10</v>
      </c>
    </row>
    <row r="58" spans="1:28" x14ac:dyDescent="0.2">
      <c r="A58" s="2431"/>
      <c r="B58" s="2432"/>
      <c r="C58" s="3074"/>
      <c r="D58" s="3089" t="s">
        <v>44</v>
      </c>
      <c r="E58" s="2483" t="s">
        <v>186</v>
      </c>
      <c r="F58" s="3208" t="s">
        <v>74</v>
      </c>
      <c r="G58" s="3097" t="s">
        <v>49</v>
      </c>
      <c r="H58" s="3098" t="s">
        <v>68</v>
      </c>
      <c r="I58" s="3151" t="s">
        <v>114</v>
      </c>
      <c r="J58" s="17" t="s">
        <v>261</v>
      </c>
      <c r="K58" s="759">
        <v>25487</v>
      </c>
      <c r="L58" s="721">
        <v>25487</v>
      </c>
      <c r="M58" s="599">
        <f>N58+P58</f>
        <v>0</v>
      </c>
      <c r="N58" s="541"/>
      <c r="O58" s="541"/>
      <c r="P58" s="634"/>
      <c r="Q58" s="595">
        <f>R58+T58</f>
        <v>0</v>
      </c>
      <c r="R58" s="495"/>
      <c r="S58" s="495"/>
      <c r="T58" s="496"/>
      <c r="U58" s="436"/>
      <c r="V58" s="437"/>
      <c r="W58" s="2333" t="s">
        <v>187</v>
      </c>
      <c r="X58" s="54">
        <v>1</v>
      </c>
      <c r="Y58" s="54"/>
      <c r="Z58" s="72"/>
    </row>
    <row r="59" spans="1:28" x14ac:dyDescent="0.2">
      <c r="A59" s="2431"/>
      <c r="B59" s="2432"/>
      <c r="C59" s="3074"/>
      <c r="D59" s="3090"/>
      <c r="E59" s="3207"/>
      <c r="F59" s="3209"/>
      <c r="G59" s="3066"/>
      <c r="H59" s="3067"/>
      <c r="I59" s="3171"/>
      <c r="J59" s="23" t="s">
        <v>71</v>
      </c>
      <c r="K59" s="757"/>
      <c r="L59" s="394"/>
      <c r="M59" s="598"/>
      <c r="N59" s="570"/>
      <c r="O59" s="570"/>
      <c r="P59" s="635"/>
      <c r="Q59" s="596"/>
      <c r="R59" s="510"/>
      <c r="S59" s="510"/>
      <c r="T59" s="511"/>
      <c r="U59" s="438">
        <v>650</v>
      </c>
      <c r="V59" s="439">
        <v>1313</v>
      </c>
      <c r="W59" s="3147"/>
      <c r="X59" s="70"/>
      <c r="Y59" s="272">
        <v>35</v>
      </c>
      <c r="Z59" s="273">
        <v>100</v>
      </c>
    </row>
    <row r="60" spans="1:28" ht="13.5" thickBot="1" x14ac:dyDescent="0.25">
      <c r="A60" s="939"/>
      <c r="B60" s="941"/>
      <c r="C60" s="147"/>
      <c r="D60" s="146"/>
      <c r="E60" s="3197"/>
      <c r="F60" s="3197"/>
      <c r="G60" s="3197"/>
      <c r="H60" s="3202"/>
      <c r="I60" s="3072" t="s">
        <v>103</v>
      </c>
      <c r="J60" s="3203"/>
      <c r="K60" s="637">
        <f>SUM(K54:K59)</f>
        <v>152920</v>
      </c>
      <c r="L60" s="742">
        <f>SUM(L54:L59)</f>
        <v>106678</v>
      </c>
      <c r="M60" s="654">
        <f>SUM(M54:M59)</f>
        <v>0</v>
      </c>
      <c r="N60" s="636">
        <f t="shared" ref="N60:T60" si="4">SUM(N54:N59)</f>
        <v>0</v>
      </c>
      <c r="O60" s="636">
        <f t="shared" si="4"/>
        <v>0</v>
      </c>
      <c r="P60" s="636">
        <f t="shared" si="4"/>
        <v>0</v>
      </c>
      <c r="Q60" s="636">
        <f t="shared" si="4"/>
        <v>0</v>
      </c>
      <c r="R60" s="636">
        <f t="shared" si="4"/>
        <v>0</v>
      </c>
      <c r="S60" s="636">
        <f t="shared" si="4"/>
        <v>0</v>
      </c>
      <c r="T60" s="637">
        <f t="shared" si="4"/>
        <v>0</v>
      </c>
      <c r="U60" s="636">
        <f>SUM(U54:U59)</f>
        <v>2637</v>
      </c>
      <c r="V60" s="636">
        <f t="shared" ref="V60" si="5">SUM(V54:V59)</f>
        <v>4913</v>
      </c>
      <c r="W60" s="143"/>
      <c r="X60" s="148"/>
      <c r="Y60" s="148"/>
      <c r="Z60" s="149"/>
      <c r="AB60" s="11"/>
    </row>
    <row r="61" spans="1:28" ht="34.5" x14ac:dyDescent="0.2">
      <c r="A61" s="938" t="s">
        <v>8</v>
      </c>
      <c r="B61" s="940" t="s">
        <v>8</v>
      </c>
      <c r="C61" s="943" t="s">
        <v>50</v>
      </c>
      <c r="D61" s="226"/>
      <c r="E61" s="369" t="s">
        <v>230</v>
      </c>
      <c r="F61" s="277" t="s">
        <v>166</v>
      </c>
      <c r="G61" s="219"/>
      <c r="H61" s="202"/>
      <c r="I61" s="372"/>
      <c r="J61" s="221"/>
      <c r="K61" s="781"/>
      <c r="L61" s="454"/>
      <c r="M61" s="613"/>
      <c r="N61" s="589"/>
      <c r="O61" s="589"/>
      <c r="P61" s="614"/>
      <c r="Q61" s="638"/>
      <c r="R61" s="639"/>
      <c r="S61" s="639"/>
      <c r="T61" s="640"/>
      <c r="U61" s="454"/>
      <c r="V61" s="454"/>
      <c r="W61" s="13"/>
      <c r="X61" s="45"/>
      <c r="Y61" s="45"/>
      <c r="Z61" s="46"/>
    </row>
    <row r="62" spans="1:28" x14ac:dyDescent="0.2">
      <c r="A62" s="925"/>
      <c r="B62" s="932"/>
      <c r="C62" s="929"/>
      <c r="D62" s="945" t="s">
        <v>8</v>
      </c>
      <c r="E62" s="2506" t="s">
        <v>231</v>
      </c>
      <c r="F62" s="62" t="s">
        <v>74</v>
      </c>
      <c r="G62" s="918" t="s">
        <v>49</v>
      </c>
      <c r="H62" s="906" t="s">
        <v>68</v>
      </c>
      <c r="I62" s="3204" t="s">
        <v>115</v>
      </c>
      <c r="J62" s="17" t="s">
        <v>261</v>
      </c>
      <c r="K62" s="782">
        <v>14481</v>
      </c>
      <c r="L62" s="485">
        <f>14481-10000</f>
        <v>4481</v>
      </c>
      <c r="M62" s="787">
        <f>P62</f>
        <v>0</v>
      </c>
      <c r="N62" s="641"/>
      <c r="O62" s="641"/>
      <c r="P62" s="620"/>
      <c r="Q62" s="564">
        <f>R62+T62</f>
        <v>0</v>
      </c>
      <c r="R62" s="565"/>
      <c r="S62" s="565"/>
      <c r="T62" s="566">
        <v>0</v>
      </c>
      <c r="U62" s="377">
        <v>194</v>
      </c>
      <c r="V62" s="377"/>
      <c r="W62" s="2509" t="s">
        <v>181</v>
      </c>
      <c r="X62" s="55"/>
      <c r="Y62" s="43">
        <v>1</v>
      </c>
      <c r="Z62" s="44"/>
    </row>
    <row r="63" spans="1:28" x14ac:dyDescent="0.2">
      <c r="A63" s="925"/>
      <c r="B63" s="932"/>
      <c r="C63" s="929"/>
      <c r="D63" s="978"/>
      <c r="E63" s="2507"/>
      <c r="F63" s="3205"/>
      <c r="G63" s="919"/>
      <c r="H63" s="921"/>
      <c r="I63" s="3103"/>
      <c r="J63" s="234" t="s">
        <v>70</v>
      </c>
      <c r="K63" s="783"/>
      <c r="L63" s="772"/>
      <c r="M63" s="539"/>
      <c r="N63" s="530"/>
      <c r="O63" s="530"/>
      <c r="P63" s="531"/>
      <c r="Q63" s="567"/>
      <c r="R63" s="568"/>
      <c r="S63" s="568"/>
      <c r="T63" s="569"/>
      <c r="U63" s="416"/>
      <c r="V63" s="416">
        <v>2468</v>
      </c>
      <c r="W63" s="2492"/>
      <c r="X63" s="93"/>
      <c r="Y63" s="25"/>
      <c r="Z63" s="26"/>
    </row>
    <row r="64" spans="1:28" x14ac:dyDescent="0.2">
      <c r="A64" s="925"/>
      <c r="B64" s="932"/>
      <c r="C64" s="929"/>
      <c r="D64" s="946"/>
      <c r="E64" s="2508"/>
      <c r="F64" s="3206"/>
      <c r="G64" s="920"/>
      <c r="H64" s="907"/>
      <c r="I64" s="3152"/>
      <c r="J64" s="23" t="s">
        <v>73</v>
      </c>
      <c r="K64" s="784"/>
      <c r="L64" s="773"/>
      <c r="M64" s="788"/>
      <c r="N64" s="642"/>
      <c r="O64" s="642"/>
      <c r="P64" s="643"/>
      <c r="Q64" s="572"/>
      <c r="R64" s="573"/>
      <c r="S64" s="573"/>
      <c r="T64" s="574"/>
      <c r="U64" s="378"/>
      <c r="V64" s="378">
        <v>435</v>
      </c>
      <c r="W64" s="2510"/>
      <c r="X64" s="35"/>
      <c r="Y64" s="35"/>
      <c r="Z64" s="36">
        <v>65</v>
      </c>
    </row>
    <row r="65" spans="1:28" x14ac:dyDescent="0.2">
      <c r="A65" s="2431"/>
      <c r="B65" s="2432"/>
      <c r="C65" s="3074"/>
      <c r="D65" s="933" t="s">
        <v>10</v>
      </c>
      <c r="E65" s="2524" t="s">
        <v>244</v>
      </c>
      <c r="F65" s="981" t="s">
        <v>74</v>
      </c>
      <c r="G65" s="915" t="s">
        <v>49</v>
      </c>
      <c r="H65" s="906" t="s">
        <v>68</v>
      </c>
      <c r="I65" s="3199" t="s">
        <v>115</v>
      </c>
      <c r="J65" s="114" t="s">
        <v>71</v>
      </c>
      <c r="K65" s="760">
        <v>9326</v>
      </c>
      <c r="L65" s="485">
        <v>9326</v>
      </c>
      <c r="M65" s="768">
        <f>N65+P65</f>
        <v>0</v>
      </c>
      <c r="N65" s="644"/>
      <c r="O65" s="644"/>
      <c r="P65" s="645"/>
      <c r="Q65" s="425">
        <f>R65+T65</f>
        <v>0</v>
      </c>
      <c r="R65" s="484"/>
      <c r="S65" s="484"/>
      <c r="T65" s="546">
        <v>0</v>
      </c>
      <c r="U65" s="377"/>
      <c r="V65" s="377"/>
      <c r="W65" s="2333" t="s">
        <v>237</v>
      </c>
      <c r="X65" s="99">
        <v>1</v>
      </c>
      <c r="Y65" s="99"/>
      <c r="Z65" s="100"/>
      <c r="AB65" s="11"/>
    </row>
    <row r="66" spans="1:28" x14ac:dyDescent="0.2">
      <c r="A66" s="2431"/>
      <c r="B66" s="2432"/>
      <c r="C66" s="3074"/>
      <c r="D66" s="934"/>
      <c r="E66" s="2519"/>
      <c r="F66" s="990"/>
      <c r="G66" s="926"/>
      <c r="H66" s="921"/>
      <c r="I66" s="3200"/>
      <c r="J66" s="17" t="s">
        <v>100</v>
      </c>
      <c r="K66" s="785">
        <v>5257</v>
      </c>
      <c r="L66" s="791">
        <v>5257</v>
      </c>
      <c r="M66" s="789"/>
      <c r="N66" s="646"/>
      <c r="O66" s="646"/>
      <c r="P66" s="647"/>
      <c r="Q66" s="579"/>
      <c r="R66" s="580"/>
      <c r="S66" s="580"/>
      <c r="T66" s="581"/>
      <c r="U66" s="381"/>
      <c r="V66" s="381"/>
      <c r="W66" s="2402"/>
      <c r="X66" s="902"/>
      <c r="Y66" s="902"/>
      <c r="Z66" s="904"/>
      <c r="AB66" s="11"/>
    </row>
    <row r="67" spans="1:28" ht="51" x14ac:dyDescent="0.2">
      <c r="A67" s="2431"/>
      <c r="B67" s="2432"/>
      <c r="C67" s="3074"/>
      <c r="D67" s="934"/>
      <c r="E67" s="325" t="s">
        <v>232</v>
      </c>
      <c r="F67" s="990"/>
      <c r="G67" s="926"/>
      <c r="H67" s="921"/>
      <c r="I67" s="3201" t="s">
        <v>177</v>
      </c>
      <c r="J67" s="17" t="s">
        <v>261</v>
      </c>
      <c r="K67" s="755">
        <v>14481</v>
      </c>
      <c r="L67" s="774">
        <f>14481-10000</f>
        <v>4481</v>
      </c>
      <c r="M67" s="769">
        <f>P67</f>
        <v>0</v>
      </c>
      <c r="N67" s="582"/>
      <c r="O67" s="582"/>
      <c r="P67" s="622"/>
      <c r="Q67" s="415"/>
      <c r="R67" s="552"/>
      <c r="S67" s="552"/>
      <c r="T67" s="553"/>
      <c r="U67" s="416">
        <v>169</v>
      </c>
      <c r="V67" s="416"/>
      <c r="W67" s="205" t="s">
        <v>215</v>
      </c>
      <c r="X67" s="292"/>
      <c r="Y67" s="292">
        <v>1</v>
      </c>
      <c r="Z67" s="293"/>
      <c r="AB67" s="11"/>
    </row>
    <row r="68" spans="1:28" ht="25.5" x14ac:dyDescent="0.2">
      <c r="A68" s="925"/>
      <c r="B68" s="932"/>
      <c r="C68" s="964"/>
      <c r="D68" s="937"/>
      <c r="E68" s="370" t="s">
        <v>255</v>
      </c>
      <c r="F68" s="469"/>
      <c r="G68" s="916"/>
      <c r="H68" s="907"/>
      <c r="I68" s="3152"/>
      <c r="J68" s="17" t="s">
        <v>261</v>
      </c>
      <c r="K68" s="757">
        <v>136730</v>
      </c>
      <c r="L68" s="394">
        <v>136730</v>
      </c>
      <c r="M68" s="598">
        <f>P68</f>
        <v>0</v>
      </c>
      <c r="N68" s="508"/>
      <c r="O68" s="508"/>
      <c r="P68" s="509"/>
      <c r="Q68" s="418"/>
      <c r="R68" s="510"/>
      <c r="S68" s="510"/>
      <c r="T68" s="511"/>
      <c r="U68" s="378"/>
      <c r="V68" s="378"/>
      <c r="W68" s="977" t="s">
        <v>256</v>
      </c>
      <c r="X68" s="133">
        <v>100</v>
      </c>
      <c r="Y68" s="133"/>
      <c r="Z68" s="134"/>
      <c r="AB68" s="11"/>
    </row>
    <row r="69" spans="1:28" ht="25.5" x14ac:dyDescent="0.2">
      <c r="A69" s="925"/>
      <c r="B69" s="932"/>
      <c r="C69" s="964"/>
      <c r="D69" s="211" t="s">
        <v>44</v>
      </c>
      <c r="E69" s="780" t="s">
        <v>220</v>
      </c>
      <c r="F69" s="371"/>
      <c r="G69" s="269" t="s">
        <v>49</v>
      </c>
      <c r="H69" s="970" t="s">
        <v>55</v>
      </c>
      <c r="I69" s="375" t="s">
        <v>118</v>
      </c>
      <c r="J69" s="21" t="s">
        <v>41</v>
      </c>
      <c r="K69" s="786">
        <v>2896</v>
      </c>
      <c r="L69" s="792">
        <v>0</v>
      </c>
      <c r="M69" s="790">
        <f>P69+N69</f>
        <v>0</v>
      </c>
      <c r="N69" s="649"/>
      <c r="O69" s="649"/>
      <c r="P69" s="650"/>
      <c r="Q69" s="651"/>
      <c r="R69" s="652"/>
      <c r="S69" s="652"/>
      <c r="T69" s="653"/>
      <c r="U69" s="382"/>
      <c r="V69" s="382"/>
      <c r="W69" s="470" t="s">
        <v>221</v>
      </c>
      <c r="X69" s="270">
        <v>1</v>
      </c>
      <c r="Y69" s="343"/>
      <c r="Z69" s="344"/>
    </row>
    <row r="70" spans="1:28" ht="13.5" thickBot="1" x14ac:dyDescent="0.25">
      <c r="A70" s="925"/>
      <c r="B70" s="932"/>
      <c r="C70" s="964"/>
      <c r="D70" s="246"/>
      <c r="E70" s="3197"/>
      <c r="F70" s="3197"/>
      <c r="G70" s="3197"/>
      <c r="H70" s="3197"/>
      <c r="I70" s="3072" t="s">
        <v>103</v>
      </c>
      <c r="J70" s="3073"/>
      <c r="K70" s="655">
        <f t="shared" ref="K70:V70" si="6">SUM(K62:K69)</f>
        <v>183171</v>
      </c>
      <c r="L70" s="742">
        <f t="shared" si="6"/>
        <v>160275</v>
      </c>
      <c r="M70" s="654">
        <f t="shared" si="6"/>
        <v>0</v>
      </c>
      <c r="N70" s="654">
        <f t="shared" si="6"/>
        <v>0</v>
      </c>
      <c r="O70" s="654">
        <f t="shared" si="6"/>
        <v>0</v>
      </c>
      <c r="P70" s="654">
        <f t="shared" si="6"/>
        <v>0</v>
      </c>
      <c r="Q70" s="654">
        <f t="shared" si="6"/>
        <v>0</v>
      </c>
      <c r="R70" s="654">
        <f t="shared" si="6"/>
        <v>0</v>
      </c>
      <c r="S70" s="654">
        <f t="shared" si="6"/>
        <v>0</v>
      </c>
      <c r="T70" s="655">
        <f t="shared" si="6"/>
        <v>0</v>
      </c>
      <c r="U70" s="636">
        <f t="shared" si="6"/>
        <v>363</v>
      </c>
      <c r="V70" s="654">
        <f t="shared" si="6"/>
        <v>2903</v>
      </c>
      <c r="W70" s="143"/>
      <c r="X70" s="144"/>
      <c r="Y70" s="144"/>
      <c r="Z70" s="145"/>
    </row>
    <row r="71" spans="1:28" ht="30" x14ac:dyDescent="0.2">
      <c r="A71" s="938" t="s">
        <v>8</v>
      </c>
      <c r="B71" s="940" t="s">
        <v>8</v>
      </c>
      <c r="C71" s="943" t="s">
        <v>52</v>
      </c>
      <c r="D71" s="226"/>
      <c r="E71" s="67" t="s">
        <v>116</v>
      </c>
      <c r="F71" s="277" t="s">
        <v>180</v>
      </c>
      <c r="G71" s="219"/>
      <c r="H71" s="202"/>
      <c r="I71" s="220"/>
      <c r="J71" s="42"/>
      <c r="K71" s="763"/>
      <c r="L71" s="454"/>
      <c r="M71" s="613"/>
      <c r="N71" s="589"/>
      <c r="O71" s="589"/>
      <c r="P71" s="614"/>
      <c r="Q71" s="638"/>
      <c r="R71" s="639"/>
      <c r="S71" s="639"/>
      <c r="T71" s="640"/>
      <c r="U71" s="454"/>
      <c r="V71" s="433"/>
      <c r="W71" s="971"/>
      <c r="X71" s="25"/>
      <c r="Y71" s="25"/>
      <c r="Z71" s="26"/>
    </row>
    <row r="72" spans="1:28" x14ac:dyDescent="0.2">
      <c r="A72" s="2431"/>
      <c r="B72" s="2432"/>
      <c r="C72" s="3074"/>
      <c r="D72" s="3089" t="s">
        <v>8</v>
      </c>
      <c r="E72" s="2502" t="s">
        <v>233</v>
      </c>
      <c r="F72" s="262" t="s">
        <v>74</v>
      </c>
      <c r="G72" s="3187" t="s">
        <v>49</v>
      </c>
      <c r="H72" s="2504" t="s">
        <v>68</v>
      </c>
      <c r="I72" s="3099" t="s">
        <v>115</v>
      </c>
      <c r="J72" s="241" t="s">
        <v>73</v>
      </c>
      <c r="K72" s="750">
        <v>120829</v>
      </c>
      <c r="L72" s="721">
        <v>120829</v>
      </c>
      <c r="M72" s="599"/>
      <c r="N72" s="493"/>
      <c r="O72" s="493"/>
      <c r="P72" s="542"/>
      <c r="Q72" s="422"/>
      <c r="R72" s="495"/>
      <c r="S72" s="495"/>
      <c r="T72" s="496"/>
      <c r="U72" s="423"/>
      <c r="V72" s="424"/>
      <c r="W72" s="2333" t="s">
        <v>227</v>
      </c>
      <c r="X72" s="2326" t="s">
        <v>163</v>
      </c>
      <c r="Y72" s="43"/>
      <c r="Z72" s="44"/>
      <c r="AB72" s="260"/>
    </row>
    <row r="73" spans="1:28" x14ac:dyDescent="0.2">
      <c r="A73" s="2431"/>
      <c r="B73" s="2432"/>
      <c r="C73" s="3074"/>
      <c r="D73" s="3198"/>
      <c r="E73" s="2445"/>
      <c r="F73" s="225"/>
      <c r="G73" s="3187"/>
      <c r="H73" s="2504"/>
      <c r="I73" s="3099"/>
      <c r="J73" s="14" t="s">
        <v>71</v>
      </c>
      <c r="K73" s="517">
        <v>191149</v>
      </c>
      <c r="L73" s="421">
        <v>191149</v>
      </c>
      <c r="M73" s="743">
        <f>N73+P73</f>
        <v>0</v>
      </c>
      <c r="N73" s="583"/>
      <c r="O73" s="583"/>
      <c r="P73" s="578"/>
      <c r="Q73" s="420">
        <f>R73+T73</f>
        <v>0</v>
      </c>
      <c r="R73" s="584"/>
      <c r="S73" s="584"/>
      <c r="T73" s="585">
        <v>0</v>
      </c>
      <c r="U73" s="461"/>
      <c r="V73" s="452"/>
      <c r="W73" s="2334"/>
      <c r="X73" s="3189"/>
      <c r="Y73" s="25"/>
      <c r="Z73" s="26"/>
    </row>
    <row r="74" spans="1:28" x14ac:dyDescent="0.2">
      <c r="A74" s="925"/>
      <c r="B74" s="932"/>
      <c r="C74" s="929"/>
      <c r="D74" s="978"/>
      <c r="E74" s="913"/>
      <c r="F74" s="225"/>
      <c r="G74" s="919"/>
      <c r="H74" s="921"/>
      <c r="I74" s="968"/>
      <c r="J74" s="23" t="s">
        <v>75</v>
      </c>
      <c r="K74" s="751">
        <v>23199</v>
      </c>
      <c r="L74" s="394">
        <v>23199</v>
      </c>
      <c r="M74" s="598"/>
      <c r="N74" s="570"/>
      <c r="O74" s="570"/>
      <c r="P74" s="643"/>
      <c r="Q74" s="418"/>
      <c r="R74" s="510"/>
      <c r="S74" s="510"/>
      <c r="T74" s="511"/>
      <c r="U74" s="438"/>
      <c r="V74" s="439"/>
      <c r="W74" s="674"/>
      <c r="X74" s="912"/>
      <c r="Y74" s="35"/>
      <c r="Z74" s="36"/>
    </row>
    <row r="75" spans="1:28" ht="25.5" x14ac:dyDescent="0.2">
      <c r="A75" s="2431"/>
      <c r="B75" s="2432"/>
      <c r="C75" s="3074"/>
      <c r="D75" s="122" t="s">
        <v>10</v>
      </c>
      <c r="E75" s="2502" t="s">
        <v>245</v>
      </c>
      <c r="F75" s="3191" t="s">
        <v>74</v>
      </c>
      <c r="G75" s="3193" t="s">
        <v>49</v>
      </c>
      <c r="H75" s="3098" t="s">
        <v>68</v>
      </c>
      <c r="I75" s="3151" t="s">
        <v>115</v>
      </c>
      <c r="J75" s="263" t="s">
        <v>70</v>
      </c>
      <c r="K75" s="738">
        <v>1981696</v>
      </c>
      <c r="L75" s="770">
        <v>1981696</v>
      </c>
      <c r="M75" s="497">
        <f>N75+P75</f>
        <v>0</v>
      </c>
      <c r="N75" s="623"/>
      <c r="O75" s="623"/>
      <c r="P75" s="656"/>
      <c r="Q75" s="412">
        <f>R75+T75</f>
        <v>0</v>
      </c>
      <c r="R75" s="502"/>
      <c r="S75" s="502"/>
      <c r="T75" s="503"/>
      <c r="U75" s="413"/>
      <c r="V75" s="413"/>
      <c r="W75" s="3195" t="s">
        <v>213</v>
      </c>
      <c r="X75" s="245">
        <v>100</v>
      </c>
      <c r="Y75" s="93"/>
      <c r="Z75" s="57"/>
    </row>
    <row r="76" spans="1:28" x14ac:dyDescent="0.2">
      <c r="A76" s="2494"/>
      <c r="B76" s="2495"/>
      <c r="C76" s="3190"/>
      <c r="D76" s="258"/>
      <c r="E76" s="2447"/>
      <c r="F76" s="3192"/>
      <c r="G76" s="3194"/>
      <c r="H76" s="3067"/>
      <c r="I76" s="3171"/>
      <c r="J76" s="23" t="s">
        <v>75</v>
      </c>
      <c r="K76" s="751">
        <v>492875</v>
      </c>
      <c r="L76" s="394">
        <v>492875</v>
      </c>
      <c r="M76" s="504">
        <f>N76+P76</f>
        <v>0</v>
      </c>
      <c r="N76" s="570"/>
      <c r="O76" s="570"/>
      <c r="P76" s="643"/>
      <c r="Q76" s="418">
        <f>R76+T76</f>
        <v>0</v>
      </c>
      <c r="R76" s="510"/>
      <c r="S76" s="510"/>
      <c r="T76" s="511">
        <v>0</v>
      </c>
      <c r="U76" s="657"/>
      <c r="V76" s="438"/>
      <c r="W76" s="3196"/>
      <c r="X76" s="66"/>
      <c r="Y76" s="56"/>
      <c r="Z76" s="36"/>
    </row>
    <row r="77" spans="1:28" ht="38.25" x14ac:dyDescent="0.2">
      <c r="A77" s="925"/>
      <c r="B77" s="932"/>
      <c r="C77" s="929"/>
      <c r="D77" s="978" t="s">
        <v>44</v>
      </c>
      <c r="E77" s="973" t="s">
        <v>137</v>
      </c>
      <c r="F77" s="931" t="s">
        <v>74</v>
      </c>
      <c r="G77" s="926" t="s">
        <v>49</v>
      </c>
      <c r="H77" s="921" t="s">
        <v>68</v>
      </c>
      <c r="I77" s="908" t="s">
        <v>114</v>
      </c>
      <c r="J77" s="14" t="s">
        <v>75</v>
      </c>
      <c r="K77" s="757"/>
      <c r="L77" s="394"/>
      <c r="M77" s="504"/>
      <c r="N77" s="583"/>
      <c r="O77" s="583"/>
      <c r="P77" s="612"/>
      <c r="Q77" s="596"/>
      <c r="R77" s="510"/>
      <c r="S77" s="510"/>
      <c r="T77" s="511"/>
      <c r="U77" s="443"/>
      <c r="V77" s="444">
        <v>1000</v>
      </c>
      <c r="W77" s="909" t="s">
        <v>182</v>
      </c>
      <c r="X77" s="68"/>
      <c r="Y77" s="259"/>
      <c r="Z77" s="366" t="s">
        <v>214</v>
      </c>
    </row>
    <row r="78" spans="1:28" ht="13.5" thickBot="1" x14ac:dyDescent="0.25">
      <c r="A78" s="925"/>
      <c r="B78" s="932"/>
      <c r="C78" s="964"/>
      <c r="D78" s="153"/>
      <c r="E78" s="3158"/>
      <c r="F78" s="3158"/>
      <c r="G78" s="3158"/>
      <c r="H78" s="3158"/>
      <c r="I78" s="3159" t="s">
        <v>103</v>
      </c>
      <c r="J78" s="3160"/>
      <c r="K78" s="659">
        <f>SUM(K72:K77)</f>
        <v>2809748</v>
      </c>
      <c r="L78" s="706">
        <f>SUM(L72:L77)</f>
        <v>2809748</v>
      </c>
      <c r="M78" s="658">
        <f>SUM(M72:M77)</f>
        <v>0</v>
      </c>
      <c r="N78" s="658">
        <f t="shared" ref="N78:V78" si="7">SUM(N72:N77)</f>
        <v>0</v>
      </c>
      <c r="O78" s="658">
        <f t="shared" si="7"/>
        <v>0</v>
      </c>
      <c r="P78" s="658">
        <f t="shared" si="7"/>
        <v>0</v>
      </c>
      <c r="Q78" s="658">
        <f t="shared" si="7"/>
        <v>0</v>
      </c>
      <c r="R78" s="658">
        <f t="shared" si="7"/>
        <v>0</v>
      </c>
      <c r="S78" s="658">
        <f t="shared" si="7"/>
        <v>0</v>
      </c>
      <c r="T78" s="659">
        <f t="shared" si="7"/>
        <v>0</v>
      </c>
      <c r="U78" s="586">
        <f t="shared" si="7"/>
        <v>0</v>
      </c>
      <c r="V78" s="658">
        <f t="shared" si="7"/>
        <v>1000</v>
      </c>
      <c r="W78" s="140"/>
      <c r="X78" s="141"/>
      <c r="Y78" s="141"/>
      <c r="Z78" s="142"/>
    </row>
    <row r="79" spans="1:28" s="41" customFormat="1" x14ac:dyDescent="0.2">
      <c r="A79" s="2449" t="s">
        <v>8</v>
      </c>
      <c r="B79" s="2450" t="s">
        <v>8</v>
      </c>
      <c r="C79" s="3112" t="s">
        <v>53</v>
      </c>
      <c r="D79" s="3112"/>
      <c r="E79" s="3181" t="s">
        <v>129</v>
      </c>
      <c r="F79" s="3183"/>
      <c r="G79" s="3186" t="s">
        <v>49</v>
      </c>
      <c r="H79" s="3117" t="s">
        <v>68</v>
      </c>
      <c r="I79" s="3167" t="s">
        <v>114</v>
      </c>
      <c r="J79" s="38" t="s">
        <v>41</v>
      </c>
      <c r="K79" s="660">
        <v>2896</v>
      </c>
      <c r="L79" s="660">
        <v>2896</v>
      </c>
      <c r="M79" s="661">
        <f>P79</f>
        <v>0</v>
      </c>
      <c r="N79" s="662"/>
      <c r="O79" s="662"/>
      <c r="P79" s="663"/>
      <c r="Q79" s="664">
        <f>R79+T79</f>
        <v>0</v>
      </c>
      <c r="R79" s="665"/>
      <c r="S79" s="665"/>
      <c r="T79" s="666">
        <v>0</v>
      </c>
      <c r="U79" s="667">
        <v>20</v>
      </c>
      <c r="V79" s="668">
        <v>20</v>
      </c>
      <c r="W79" s="3172"/>
      <c r="X79" s="39"/>
      <c r="Y79" s="39"/>
      <c r="Z79" s="40"/>
    </row>
    <row r="80" spans="1:28" x14ac:dyDescent="0.2">
      <c r="A80" s="2431"/>
      <c r="B80" s="2432"/>
      <c r="C80" s="3075"/>
      <c r="D80" s="3075"/>
      <c r="E80" s="2445"/>
      <c r="F80" s="3184"/>
      <c r="G80" s="3187"/>
      <c r="H80" s="2504"/>
      <c r="I80" s="3168"/>
      <c r="J80" s="21"/>
      <c r="K80" s="626"/>
      <c r="L80" s="626"/>
      <c r="M80" s="606"/>
      <c r="N80" s="577"/>
      <c r="O80" s="577"/>
      <c r="P80" s="669"/>
      <c r="Q80" s="440"/>
      <c r="R80" s="584"/>
      <c r="S80" s="584"/>
      <c r="T80" s="585"/>
      <c r="U80" s="381"/>
      <c r="V80" s="385"/>
      <c r="W80" s="3173"/>
      <c r="X80" s="25"/>
      <c r="Y80" s="25"/>
      <c r="Z80" s="26"/>
    </row>
    <row r="81" spans="1:28" x14ac:dyDescent="0.2">
      <c r="A81" s="2431"/>
      <c r="B81" s="2432"/>
      <c r="C81" s="3075"/>
      <c r="D81" s="3075"/>
      <c r="E81" s="2445"/>
      <c r="F81" s="3184"/>
      <c r="G81" s="3187"/>
      <c r="H81" s="2504"/>
      <c r="I81" s="3169"/>
      <c r="J81" s="21"/>
      <c r="K81" s="504"/>
      <c r="L81" s="504"/>
      <c r="M81" s="507"/>
      <c r="N81" s="543"/>
      <c r="O81" s="543"/>
      <c r="P81" s="563"/>
      <c r="Q81" s="418"/>
      <c r="R81" s="484"/>
      <c r="S81" s="484"/>
      <c r="T81" s="546"/>
      <c r="U81" s="434"/>
      <c r="V81" s="670"/>
      <c r="W81" s="3173"/>
      <c r="X81" s="25"/>
      <c r="Y81" s="25"/>
      <c r="Z81" s="26"/>
    </row>
    <row r="82" spans="1:28" ht="13.5" thickBot="1" x14ac:dyDescent="0.25">
      <c r="A82" s="2456"/>
      <c r="B82" s="2457"/>
      <c r="C82" s="3113"/>
      <c r="D82" s="3113"/>
      <c r="E82" s="3182"/>
      <c r="F82" s="3185"/>
      <c r="G82" s="3188"/>
      <c r="H82" s="3118"/>
      <c r="I82" s="3170"/>
      <c r="J82" s="120" t="s">
        <v>9</v>
      </c>
      <c r="K82" s="384">
        <f t="shared" ref="K82:T82" si="8">SUM(K79:K81)</f>
        <v>2896</v>
      </c>
      <c r="L82" s="384">
        <f t="shared" si="8"/>
        <v>2896</v>
      </c>
      <c r="M82" s="432">
        <f>SUM(M79:M81)</f>
        <v>0</v>
      </c>
      <c r="N82" s="671">
        <f t="shared" si="8"/>
        <v>0</v>
      </c>
      <c r="O82" s="671">
        <f t="shared" si="8"/>
        <v>0</v>
      </c>
      <c r="P82" s="673">
        <f t="shared" si="8"/>
        <v>0</v>
      </c>
      <c r="Q82" s="384">
        <f t="shared" si="8"/>
        <v>0</v>
      </c>
      <c r="R82" s="671">
        <f t="shared" si="8"/>
        <v>0</v>
      </c>
      <c r="S82" s="671">
        <f t="shared" si="8"/>
        <v>0</v>
      </c>
      <c r="T82" s="672">
        <f t="shared" si="8"/>
        <v>0</v>
      </c>
      <c r="U82" s="383">
        <f>SUM(U79:U81)</f>
        <v>20</v>
      </c>
      <c r="V82" s="386">
        <f t="shared" ref="V82" si="9">SUM(V79:V81)</f>
        <v>20</v>
      </c>
      <c r="W82" s="15"/>
      <c r="X82" s="30"/>
      <c r="Y82" s="30"/>
      <c r="Z82" s="31"/>
    </row>
    <row r="83" spans="1:28" ht="13.5" thickBot="1" x14ac:dyDescent="0.25">
      <c r="A83" s="137" t="s">
        <v>8</v>
      </c>
      <c r="B83" s="9" t="s">
        <v>8</v>
      </c>
      <c r="C83" s="2338" t="s">
        <v>11</v>
      </c>
      <c r="D83" s="2338"/>
      <c r="E83" s="2338"/>
      <c r="F83" s="2338"/>
      <c r="G83" s="2338"/>
      <c r="H83" s="2338"/>
      <c r="I83" s="2338"/>
      <c r="J83" s="2339"/>
      <c r="K83" s="390">
        <f t="shared" ref="K83:V83" si="10">K82+K78+K52+K42+K28+K70+K60</f>
        <v>4127881</v>
      </c>
      <c r="L83" s="390">
        <f t="shared" si="10"/>
        <v>4114369</v>
      </c>
      <c r="M83" s="390">
        <f t="shared" si="10"/>
        <v>0</v>
      </c>
      <c r="N83" s="390">
        <f t="shared" si="10"/>
        <v>0</v>
      </c>
      <c r="O83" s="390">
        <f t="shared" si="10"/>
        <v>0</v>
      </c>
      <c r="P83" s="390">
        <f t="shared" si="10"/>
        <v>0</v>
      </c>
      <c r="Q83" s="390">
        <f t="shared" si="10"/>
        <v>0</v>
      </c>
      <c r="R83" s="390">
        <f t="shared" si="10"/>
        <v>0</v>
      </c>
      <c r="S83" s="390">
        <f t="shared" si="10"/>
        <v>0</v>
      </c>
      <c r="T83" s="390">
        <f t="shared" si="10"/>
        <v>0</v>
      </c>
      <c r="U83" s="390">
        <f t="shared" si="10"/>
        <v>11001</v>
      </c>
      <c r="V83" s="390">
        <f t="shared" si="10"/>
        <v>17767</v>
      </c>
      <c r="W83" s="914"/>
      <c r="X83" s="32"/>
      <c r="Y83" s="32"/>
      <c r="Z83" s="33"/>
    </row>
    <row r="84" spans="1:28" ht="13.5" thickBot="1" x14ac:dyDescent="0.25">
      <c r="A84" s="137" t="s">
        <v>8</v>
      </c>
      <c r="B84" s="9" t="s">
        <v>10</v>
      </c>
      <c r="C84" s="2352" t="s">
        <v>48</v>
      </c>
      <c r="D84" s="2352"/>
      <c r="E84" s="2352"/>
      <c r="F84" s="2352"/>
      <c r="G84" s="2352"/>
      <c r="H84" s="2352"/>
      <c r="I84" s="2352"/>
      <c r="J84" s="2352"/>
      <c r="K84" s="2352"/>
      <c r="L84" s="2352"/>
      <c r="M84" s="2353"/>
      <c r="N84" s="2353"/>
      <c r="O84" s="2353"/>
      <c r="P84" s="2353"/>
      <c r="Q84" s="2352"/>
      <c r="R84" s="2352"/>
      <c r="S84" s="2352"/>
      <c r="T84" s="2352"/>
      <c r="U84" s="2352"/>
      <c r="V84" s="2352"/>
      <c r="W84" s="2352"/>
      <c r="X84" s="2352"/>
      <c r="Y84" s="2352"/>
      <c r="Z84" s="2354"/>
    </row>
    <row r="85" spans="1:28" x14ac:dyDescent="0.2">
      <c r="A85" s="925" t="s">
        <v>8</v>
      </c>
      <c r="B85" s="932" t="s">
        <v>10</v>
      </c>
      <c r="C85" s="929" t="s">
        <v>8</v>
      </c>
      <c r="D85" s="922"/>
      <c r="E85" s="2355" t="s">
        <v>92</v>
      </c>
      <c r="F85" s="3174" t="s">
        <v>224</v>
      </c>
      <c r="G85" s="165" t="s">
        <v>63</v>
      </c>
      <c r="H85" s="949"/>
      <c r="I85" s="79"/>
      <c r="J85" s="991" t="s">
        <v>41</v>
      </c>
      <c r="K85" s="675"/>
      <c r="L85" s="675"/>
      <c r="M85" s="676"/>
      <c r="N85" s="676"/>
      <c r="O85" s="676"/>
      <c r="P85" s="677"/>
      <c r="Q85" s="678"/>
      <c r="R85" s="676"/>
      <c r="S85" s="676"/>
      <c r="T85" s="676"/>
      <c r="U85" s="676"/>
      <c r="V85" s="675"/>
      <c r="W85" s="47"/>
      <c r="X85" s="48"/>
      <c r="Y85" s="65"/>
      <c r="Z85" s="59"/>
      <c r="AB85" s="11"/>
    </row>
    <row r="86" spans="1:28" x14ac:dyDescent="0.2">
      <c r="A86" s="925"/>
      <c r="B86" s="932"/>
      <c r="C86" s="929"/>
      <c r="D86" s="919"/>
      <c r="E86" s="2356"/>
      <c r="F86" s="3175"/>
      <c r="G86" s="29"/>
      <c r="H86" s="921"/>
      <c r="I86" s="80"/>
      <c r="J86" s="992" t="s">
        <v>112</v>
      </c>
      <c r="K86" s="679"/>
      <c r="L86" s="679"/>
      <c r="M86" s="682"/>
      <c r="N86" s="680"/>
      <c r="O86" s="680"/>
      <c r="P86" s="683"/>
      <c r="Q86" s="391"/>
      <c r="R86" s="684"/>
      <c r="S86" s="391"/>
      <c r="T86" s="685"/>
      <c r="U86" s="686"/>
      <c r="V86" s="681"/>
      <c r="W86" s="34"/>
      <c r="X86" s="51"/>
      <c r="Y86" s="6"/>
      <c r="Z86" s="52"/>
      <c r="AB86" s="11"/>
    </row>
    <row r="87" spans="1:28" x14ac:dyDescent="0.2">
      <c r="A87" s="925"/>
      <c r="B87" s="932"/>
      <c r="C87" s="929"/>
      <c r="D87" s="920"/>
      <c r="E87" s="2357"/>
      <c r="F87" s="3175"/>
      <c r="G87" s="166"/>
      <c r="H87" s="907"/>
      <c r="I87" s="167"/>
      <c r="J87" s="993" t="s">
        <v>100</v>
      </c>
      <c r="K87" s="687"/>
      <c r="L87" s="687"/>
      <c r="M87" s="690"/>
      <c r="N87" s="688"/>
      <c r="O87" s="688"/>
      <c r="P87" s="691"/>
      <c r="Q87" s="468"/>
      <c r="R87" s="692"/>
      <c r="S87" s="468"/>
      <c r="T87" s="693"/>
      <c r="U87" s="694"/>
      <c r="V87" s="689"/>
      <c r="W87" s="34"/>
      <c r="X87" s="51"/>
      <c r="Y87" s="6"/>
      <c r="Z87" s="52"/>
      <c r="AB87" s="11"/>
    </row>
    <row r="88" spans="1:28" x14ac:dyDescent="0.2">
      <c r="A88" s="925"/>
      <c r="B88" s="932"/>
      <c r="C88" s="929"/>
      <c r="D88" s="934" t="s">
        <v>8</v>
      </c>
      <c r="E88" s="924" t="s">
        <v>81</v>
      </c>
      <c r="F88" s="931"/>
      <c r="G88" s="29"/>
      <c r="H88" s="921"/>
      <c r="I88" s="3157" t="s">
        <v>117</v>
      </c>
      <c r="J88" s="106"/>
      <c r="K88" s="679"/>
      <c r="L88" s="686"/>
      <c r="M88" s="690"/>
      <c r="N88" s="688"/>
      <c r="O88" s="688"/>
      <c r="P88" s="691"/>
      <c r="Q88" s="467"/>
      <c r="R88" s="692"/>
      <c r="S88" s="467"/>
      <c r="T88" s="693"/>
      <c r="U88" s="696"/>
      <c r="V88" s="695"/>
      <c r="W88" s="168"/>
      <c r="X88" s="66"/>
      <c r="Y88" s="169"/>
      <c r="Z88" s="170"/>
      <c r="AB88" s="11"/>
    </row>
    <row r="89" spans="1:28" x14ac:dyDescent="0.2">
      <c r="A89" s="925"/>
      <c r="B89" s="932"/>
      <c r="C89" s="929"/>
      <c r="D89" s="934"/>
      <c r="E89" s="2502" t="s">
        <v>132</v>
      </c>
      <c r="F89" s="931"/>
      <c r="G89" s="29" t="s">
        <v>54</v>
      </c>
      <c r="H89" s="921" t="s">
        <v>55</v>
      </c>
      <c r="I89" s="3157"/>
      <c r="J89" s="198" t="s">
        <v>41</v>
      </c>
      <c r="K89" s="515">
        <v>4805636</v>
      </c>
      <c r="L89" s="456">
        <f>4805636-53266</f>
        <v>4752370</v>
      </c>
      <c r="M89" s="576">
        <f t="shared" ref="M89:M98" si="11">N89+P89</f>
        <v>0</v>
      </c>
      <c r="N89" s="577"/>
      <c r="O89" s="577"/>
      <c r="P89" s="669"/>
      <c r="Q89" s="425">
        <f>R89+T89</f>
        <v>0</v>
      </c>
      <c r="R89" s="484">
        <v>0</v>
      </c>
      <c r="S89" s="484"/>
      <c r="T89" s="546"/>
      <c r="U89" s="377">
        <v>16908</v>
      </c>
      <c r="V89" s="426">
        <v>17405</v>
      </c>
      <c r="W89" s="2334" t="s">
        <v>64</v>
      </c>
      <c r="X89" s="902">
        <v>5</v>
      </c>
      <c r="Y89" s="902">
        <v>5</v>
      </c>
      <c r="Z89" s="904">
        <v>5</v>
      </c>
      <c r="AB89" s="11"/>
    </row>
    <row r="90" spans="1:28" x14ac:dyDescent="0.2">
      <c r="A90" s="925"/>
      <c r="B90" s="932"/>
      <c r="C90" s="929"/>
      <c r="D90" s="934"/>
      <c r="E90" s="2447"/>
      <c r="F90" s="931"/>
      <c r="G90" s="29"/>
      <c r="H90" s="921"/>
      <c r="I90" s="3157"/>
      <c r="J90" s="199" t="s">
        <v>100</v>
      </c>
      <c r="K90" s="556"/>
      <c r="L90" s="793"/>
      <c r="M90" s="698">
        <f t="shared" si="11"/>
        <v>0</v>
      </c>
      <c r="N90" s="699"/>
      <c r="O90" s="699"/>
      <c r="P90" s="700"/>
      <c r="Q90" s="701">
        <f>R90+T90</f>
        <v>0</v>
      </c>
      <c r="R90" s="560">
        <v>0</v>
      </c>
      <c r="S90" s="560"/>
      <c r="T90" s="561"/>
      <c r="U90" s="702"/>
      <c r="V90" s="703"/>
      <c r="W90" s="2351"/>
      <c r="X90" s="133"/>
      <c r="Y90" s="133"/>
      <c r="Z90" s="134"/>
      <c r="AB90" s="11"/>
    </row>
    <row r="91" spans="1:28" ht="25.5" x14ac:dyDescent="0.2">
      <c r="A91" s="925"/>
      <c r="B91" s="932"/>
      <c r="C91" s="929"/>
      <c r="D91" s="934"/>
      <c r="E91" s="928" t="s">
        <v>133</v>
      </c>
      <c r="F91" s="931"/>
      <c r="G91" s="29"/>
      <c r="H91" s="921"/>
      <c r="I91" s="3157"/>
      <c r="J91" s="105" t="s">
        <v>41</v>
      </c>
      <c r="K91" s="606">
        <v>13033</v>
      </c>
      <c r="L91" s="464">
        <f>45/3.4528*1000</f>
        <v>13033</v>
      </c>
      <c r="M91" s="606">
        <f t="shared" si="11"/>
        <v>0</v>
      </c>
      <c r="N91" s="607"/>
      <c r="O91" s="617"/>
      <c r="P91" s="618"/>
      <c r="Q91" s="440">
        <f>R91</f>
        <v>0</v>
      </c>
      <c r="R91" s="610">
        <v>0</v>
      </c>
      <c r="S91" s="610"/>
      <c r="T91" s="611"/>
      <c r="U91" s="382">
        <v>45</v>
      </c>
      <c r="V91" s="428">
        <v>45</v>
      </c>
      <c r="W91" s="333" t="s">
        <v>204</v>
      </c>
      <c r="X91" s="196">
        <v>3</v>
      </c>
      <c r="Y91" s="196">
        <v>3</v>
      </c>
      <c r="Z91" s="197">
        <v>3</v>
      </c>
      <c r="AB91" s="11"/>
    </row>
    <row r="92" spans="1:28" ht="25.5" x14ac:dyDescent="0.2">
      <c r="A92" s="925"/>
      <c r="B92" s="932"/>
      <c r="C92" s="929"/>
      <c r="D92" s="934"/>
      <c r="E92" s="935" t="s">
        <v>134</v>
      </c>
      <c r="F92" s="931"/>
      <c r="G92" s="29"/>
      <c r="H92" s="921"/>
      <c r="I92" s="167"/>
      <c r="J92" s="105" t="s">
        <v>41</v>
      </c>
      <c r="K92" s="606">
        <v>144810</v>
      </c>
      <c r="L92" s="464">
        <f>144810-2823-3-37456</f>
        <v>104528</v>
      </c>
      <c r="M92" s="606">
        <f t="shared" si="11"/>
        <v>0</v>
      </c>
      <c r="N92" s="607"/>
      <c r="O92" s="607"/>
      <c r="P92" s="609"/>
      <c r="Q92" s="626">
        <f>R92</f>
        <v>0</v>
      </c>
      <c r="R92" s="607">
        <v>0</v>
      </c>
      <c r="S92" s="607"/>
      <c r="T92" s="608"/>
      <c r="U92" s="459">
        <v>725</v>
      </c>
      <c r="V92" s="460">
        <v>725</v>
      </c>
      <c r="W92" s="950" t="s">
        <v>203</v>
      </c>
      <c r="X92" s="94">
        <v>6</v>
      </c>
      <c r="Y92" s="94">
        <v>6</v>
      </c>
      <c r="Z92" s="95">
        <v>6</v>
      </c>
      <c r="AB92" s="11"/>
    </row>
    <row r="93" spans="1:28" x14ac:dyDescent="0.2">
      <c r="A93" s="2431"/>
      <c r="B93" s="2432"/>
      <c r="C93" s="3074"/>
      <c r="D93" s="3079" t="s">
        <v>10</v>
      </c>
      <c r="E93" s="2437" t="s">
        <v>65</v>
      </c>
      <c r="F93" s="2498"/>
      <c r="G93" s="3097" t="s">
        <v>49</v>
      </c>
      <c r="H93" s="3098" t="s">
        <v>55</v>
      </c>
      <c r="I93" s="3151" t="s">
        <v>117</v>
      </c>
      <c r="J93" s="200" t="s">
        <v>41</v>
      </c>
      <c r="K93" s="492">
        <v>54738</v>
      </c>
      <c r="L93" s="778">
        <f>189/3.4528*1000</f>
        <v>54738</v>
      </c>
      <c r="M93" s="540">
        <f t="shared" si="11"/>
        <v>0</v>
      </c>
      <c r="N93" s="493"/>
      <c r="O93" s="493"/>
      <c r="P93" s="494"/>
      <c r="Q93" s="422">
        <f t="shared" ref="Q93:Q98" si="12">R93+T93</f>
        <v>0</v>
      </c>
      <c r="R93" s="495">
        <v>0</v>
      </c>
      <c r="S93" s="495"/>
      <c r="T93" s="496"/>
      <c r="U93" s="423">
        <v>198</v>
      </c>
      <c r="V93" s="448">
        <v>207</v>
      </c>
      <c r="W93" s="2333" t="s">
        <v>86</v>
      </c>
      <c r="X93" s="3176">
        <v>6.8</v>
      </c>
      <c r="Y93" s="3178">
        <v>7</v>
      </c>
      <c r="Z93" s="3180">
        <v>7</v>
      </c>
      <c r="AB93" s="11"/>
    </row>
    <row r="94" spans="1:28" x14ac:dyDescent="0.2">
      <c r="A94" s="2431"/>
      <c r="B94" s="2432"/>
      <c r="C94" s="3074"/>
      <c r="D94" s="3075"/>
      <c r="E94" s="2438"/>
      <c r="F94" s="2522"/>
      <c r="G94" s="3065"/>
      <c r="H94" s="2504"/>
      <c r="I94" s="3157"/>
      <c r="J94" s="106" t="s">
        <v>100</v>
      </c>
      <c r="K94" s="507"/>
      <c r="L94" s="507"/>
      <c r="M94" s="520">
        <f t="shared" si="11"/>
        <v>0</v>
      </c>
      <c r="N94" s="508"/>
      <c r="O94" s="508"/>
      <c r="P94" s="509"/>
      <c r="Q94" s="418">
        <f t="shared" si="12"/>
        <v>0</v>
      </c>
      <c r="R94" s="510">
        <v>0</v>
      </c>
      <c r="S94" s="510"/>
      <c r="T94" s="511"/>
      <c r="U94" s="381"/>
      <c r="V94" s="429"/>
      <c r="W94" s="2334"/>
      <c r="X94" s="3177"/>
      <c r="Y94" s="3179"/>
      <c r="Z94" s="2817"/>
      <c r="AB94" s="11"/>
    </row>
    <row r="95" spans="1:28" x14ac:dyDescent="0.2">
      <c r="A95" s="2431"/>
      <c r="B95" s="2432"/>
      <c r="C95" s="3074"/>
      <c r="D95" s="3079" t="s">
        <v>44</v>
      </c>
      <c r="E95" s="2437" t="s">
        <v>234</v>
      </c>
      <c r="F95" s="2498"/>
      <c r="G95" s="3097" t="s">
        <v>49</v>
      </c>
      <c r="H95" s="3098" t="s">
        <v>55</v>
      </c>
      <c r="I95" s="3157"/>
      <c r="J95" s="200" t="s">
        <v>100</v>
      </c>
      <c r="K95" s="492">
        <v>3717</v>
      </c>
      <c r="L95" s="492">
        <v>3717</v>
      </c>
      <c r="M95" s="540">
        <f t="shared" si="11"/>
        <v>0</v>
      </c>
      <c r="N95" s="493"/>
      <c r="O95" s="493"/>
      <c r="P95" s="494"/>
      <c r="Q95" s="422">
        <f t="shared" si="12"/>
        <v>0</v>
      </c>
      <c r="R95" s="495">
        <v>0</v>
      </c>
      <c r="S95" s="495"/>
      <c r="T95" s="496"/>
      <c r="U95" s="423">
        <v>117</v>
      </c>
      <c r="V95" s="448">
        <v>117</v>
      </c>
      <c r="W95" s="2330" t="s">
        <v>67</v>
      </c>
      <c r="X95" s="194">
        <v>3</v>
      </c>
      <c r="Y95" s="194">
        <v>3</v>
      </c>
      <c r="Z95" s="195">
        <v>3</v>
      </c>
      <c r="AB95" s="11"/>
    </row>
    <row r="96" spans="1:28" x14ac:dyDescent="0.2">
      <c r="A96" s="2431"/>
      <c r="B96" s="2432"/>
      <c r="C96" s="3074"/>
      <c r="D96" s="3076"/>
      <c r="E96" s="2497"/>
      <c r="F96" s="2499"/>
      <c r="G96" s="3066"/>
      <c r="H96" s="3067"/>
      <c r="I96" s="3171"/>
      <c r="J96" s="106" t="s">
        <v>41</v>
      </c>
      <c r="K96" s="507"/>
      <c r="L96" s="395">
        <f>2823+3</f>
        <v>2826</v>
      </c>
      <c r="M96" s="520">
        <f t="shared" si="11"/>
        <v>0</v>
      </c>
      <c r="N96" s="508"/>
      <c r="O96" s="508"/>
      <c r="P96" s="509"/>
      <c r="Q96" s="418">
        <f t="shared" si="12"/>
        <v>0</v>
      </c>
      <c r="R96" s="510">
        <v>0</v>
      </c>
      <c r="S96" s="510"/>
      <c r="T96" s="511"/>
      <c r="U96" s="378"/>
      <c r="V96" s="419"/>
      <c r="W96" s="2501"/>
      <c r="X96" s="151"/>
      <c r="Y96" s="151"/>
      <c r="Z96" s="152"/>
      <c r="AA96" s="64"/>
      <c r="AB96" s="64"/>
    </row>
    <row r="97" spans="1:28" ht="19.5" customHeight="1" x14ac:dyDescent="0.2">
      <c r="A97" s="2431"/>
      <c r="B97" s="2432"/>
      <c r="C97" s="3074"/>
      <c r="D97" s="3079" t="s">
        <v>49</v>
      </c>
      <c r="E97" s="2437" t="s">
        <v>130</v>
      </c>
      <c r="F97" s="2498"/>
      <c r="G97" s="3097" t="s">
        <v>49</v>
      </c>
      <c r="H97" s="3098" t="s">
        <v>55</v>
      </c>
      <c r="I97" s="3157" t="s">
        <v>117</v>
      </c>
      <c r="J97" s="200" t="s">
        <v>112</v>
      </c>
      <c r="K97" s="492">
        <v>144810</v>
      </c>
      <c r="L97" s="447">
        <f>144810</f>
        <v>144810</v>
      </c>
      <c r="M97" s="704">
        <f t="shared" si="11"/>
        <v>0</v>
      </c>
      <c r="N97" s="490"/>
      <c r="O97" s="493"/>
      <c r="P97" s="494"/>
      <c r="Q97" s="422">
        <f t="shared" si="12"/>
        <v>0</v>
      </c>
      <c r="R97" s="495">
        <v>0</v>
      </c>
      <c r="S97" s="495"/>
      <c r="T97" s="496"/>
      <c r="U97" s="423">
        <v>500</v>
      </c>
      <c r="V97" s="705">
        <v>800</v>
      </c>
      <c r="W97" s="2509" t="s">
        <v>109</v>
      </c>
      <c r="X97" s="99">
        <v>36</v>
      </c>
      <c r="Y97" s="99">
        <v>37</v>
      </c>
      <c r="Z97" s="100">
        <v>38</v>
      </c>
      <c r="AB97" s="11"/>
    </row>
    <row r="98" spans="1:28" ht="21" customHeight="1" x14ac:dyDescent="0.2">
      <c r="A98" s="2431"/>
      <c r="B98" s="2432"/>
      <c r="C98" s="3074"/>
      <c r="D98" s="3076"/>
      <c r="E98" s="2497"/>
      <c r="F98" s="2499"/>
      <c r="G98" s="3066"/>
      <c r="H98" s="3067"/>
      <c r="I98" s="3157"/>
      <c r="J98" s="106" t="s">
        <v>41</v>
      </c>
      <c r="K98" s="507"/>
      <c r="L98" s="395">
        <f>37456+56162</f>
        <v>93618</v>
      </c>
      <c r="M98" s="520">
        <f t="shared" si="11"/>
        <v>0</v>
      </c>
      <c r="N98" s="508"/>
      <c r="O98" s="508"/>
      <c r="P98" s="509"/>
      <c r="Q98" s="418">
        <f t="shared" si="12"/>
        <v>0</v>
      </c>
      <c r="R98" s="510"/>
      <c r="S98" s="510"/>
      <c r="T98" s="511"/>
      <c r="U98" s="378"/>
      <c r="V98" s="419"/>
      <c r="W98" s="2544"/>
      <c r="X98" s="133"/>
      <c r="Y98" s="133"/>
      <c r="Z98" s="134"/>
      <c r="AB98" s="11"/>
    </row>
    <row r="99" spans="1:28" ht="15.75" customHeight="1" x14ac:dyDescent="0.2">
      <c r="A99" s="2431"/>
      <c r="B99" s="2432"/>
      <c r="C99" s="3074"/>
      <c r="D99" s="3075" t="s">
        <v>50</v>
      </c>
      <c r="E99" s="2438" t="s">
        <v>66</v>
      </c>
      <c r="F99" s="3166" t="s">
        <v>123</v>
      </c>
      <c r="G99" s="3065" t="s">
        <v>49</v>
      </c>
      <c r="H99" s="2504" t="s">
        <v>55</v>
      </c>
      <c r="I99" s="3157"/>
      <c r="J99" s="200" t="s">
        <v>112</v>
      </c>
      <c r="K99" s="492"/>
      <c r="L99" s="492"/>
      <c r="M99" s="540"/>
      <c r="N99" s="493"/>
      <c r="O99" s="493"/>
      <c r="P99" s="494"/>
      <c r="Q99" s="422"/>
      <c r="R99" s="495"/>
      <c r="S99" s="495"/>
      <c r="T99" s="496"/>
      <c r="U99" s="423">
        <v>45</v>
      </c>
      <c r="V99" s="448">
        <v>45</v>
      </c>
      <c r="W99" s="2509" t="s">
        <v>87</v>
      </c>
      <c r="X99" s="99">
        <v>0</v>
      </c>
      <c r="Y99" s="99">
        <v>8</v>
      </c>
      <c r="Z99" s="100">
        <v>8</v>
      </c>
      <c r="AB99" s="11"/>
    </row>
    <row r="100" spans="1:28" ht="15.75" customHeight="1" x14ac:dyDescent="0.2">
      <c r="A100" s="2431"/>
      <c r="B100" s="2432"/>
      <c r="C100" s="3074"/>
      <c r="D100" s="3075"/>
      <c r="E100" s="2438"/>
      <c r="F100" s="3166"/>
      <c r="G100" s="3065"/>
      <c r="H100" s="2504"/>
      <c r="I100" s="3157"/>
      <c r="J100" s="106"/>
      <c r="K100" s="507"/>
      <c r="L100" s="507"/>
      <c r="M100" s="520"/>
      <c r="N100" s="508"/>
      <c r="O100" s="508"/>
      <c r="P100" s="509"/>
      <c r="Q100" s="418"/>
      <c r="R100" s="510"/>
      <c r="S100" s="510"/>
      <c r="T100" s="511"/>
      <c r="U100" s="381"/>
      <c r="V100" s="429"/>
      <c r="W100" s="2544"/>
      <c r="X100" s="133"/>
      <c r="Y100" s="133"/>
      <c r="Z100" s="134"/>
      <c r="AB100" s="11"/>
    </row>
    <row r="101" spans="1:28" ht="14.25" customHeight="1" thickBot="1" x14ac:dyDescent="0.25">
      <c r="A101" s="925"/>
      <c r="B101" s="932"/>
      <c r="C101" s="964"/>
      <c r="D101" s="153"/>
      <c r="E101" s="3158"/>
      <c r="F101" s="3158"/>
      <c r="G101" s="3158"/>
      <c r="H101" s="3158"/>
      <c r="I101" s="3159" t="s">
        <v>103</v>
      </c>
      <c r="J101" s="3160"/>
      <c r="K101" s="586">
        <f>SUM(K89:K100)</f>
        <v>5166744</v>
      </c>
      <c r="L101" s="586">
        <f>SUM(L89:L100)</f>
        <v>5169640</v>
      </c>
      <c r="M101" s="586">
        <f>SUM(M89:M100)</f>
        <v>0</v>
      </c>
      <c r="N101" s="586">
        <f>SUM(N89:N100)</f>
        <v>0</v>
      </c>
      <c r="O101" s="586">
        <f t="shared" ref="O101:V101" si="13">SUM(O89:O100)</f>
        <v>0</v>
      </c>
      <c r="P101" s="706">
        <f t="shared" si="13"/>
        <v>0</v>
      </c>
      <c r="Q101" s="658">
        <f t="shared" si="13"/>
        <v>0</v>
      </c>
      <c r="R101" s="586">
        <f t="shared" si="13"/>
        <v>0</v>
      </c>
      <c r="S101" s="586">
        <f t="shared" si="13"/>
        <v>0</v>
      </c>
      <c r="T101" s="587">
        <f t="shared" si="13"/>
        <v>0</v>
      </c>
      <c r="U101" s="706">
        <f>SUM(U89:U100)</f>
        <v>18538</v>
      </c>
      <c r="V101" s="659">
        <f t="shared" si="13"/>
        <v>19344</v>
      </c>
      <c r="W101" s="143"/>
      <c r="X101" s="148"/>
      <c r="Y101" s="148"/>
      <c r="Z101" s="149"/>
      <c r="AB101" s="11"/>
    </row>
    <row r="102" spans="1:28" ht="14.25" customHeight="1" thickBot="1" x14ac:dyDescent="0.25">
      <c r="A102" s="138" t="s">
        <v>8</v>
      </c>
      <c r="B102" s="9" t="s">
        <v>10</v>
      </c>
      <c r="C102" s="2338" t="s">
        <v>11</v>
      </c>
      <c r="D102" s="2338"/>
      <c r="E102" s="2338"/>
      <c r="F102" s="2338"/>
      <c r="G102" s="2338"/>
      <c r="H102" s="2338"/>
      <c r="I102" s="2338"/>
      <c r="J102" s="2339"/>
      <c r="K102" s="390">
        <f>K101</f>
        <v>5166744</v>
      </c>
      <c r="L102" s="390">
        <f>L101</f>
        <v>5169640</v>
      </c>
      <c r="M102" s="708">
        <f t="shared" ref="M102:V102" si="14">M101</f>
        <v>0</v>
      </c>
      <c r="N102" s="390">
        <f t="shared" si="14"/>
        <v>0</v>
      </c>
      <c r="O102" s="390">
        <f t="shared" si="14"/>
        <v>0</v>
      </c>
      <c r="P102" s="709">
        <f t="shared" si="14"/>
        <v>0</v>
      </c>
      <c r="Q102" s="390">
        <f t="shared" si="14"/>
        <v>0</v>
      </c>
      <c r="R102" s="390">
        <f t="shared" si="14"/>
        <v>0</v>
      </c>
      <c r="S102" s="390">
        <f t="shared" si="14"/>
        <v>0</v>
      </c>
      <c r="T102" s="707">
        <f t="shared" si="14"/>
        <v>0</v>
      </c>
      <c r="U102" s="387">
        <f>U101</f>
        <v>18538</v>
      </c>
      <c r="V102" s="390">
        <f t="shared" si="14"/>
        <v>19344</v>
      </c>
      <c r="W102" s="2340"/>
      <c r="X102" s="2340"/>
      <c r="Y102" s="2340"/>
      <c r="Z102" s="2341"/>
    </row>
    <row r="103" spans="1:28" ht="18" customHeight="1" thickBot="1" x14ac:dyDescent="0.25">
      <c r="A103" s="137" t="s">
        <v>8</v>
      </c>
      <c r="B103" s="9" t="s">
        <v>44</v>
      </c>
      <c r="C103" s="2342" t="s">
        <v>282</v>
      </c>
      <c r="D103" s="2343"/>
      <c r="E103" s="2343"/>
      <c r="F103" s="2343"/>
      <c r="G103" s="2343"/>
      <c r="H103" s="2343"/>
      <c r="I103" s="2343"/>
      <c r="J103" s="2343"/>
      <c r="K103" s="2343"/>
      <c r="L103" s="2343"/>
      <c r="M103" s="2343"/>
      <c r="N103" s="2343"/>
      <c r="O103" s="2343"/>
      <c r="P103" s="2343"/>
      <c r="Q103" s="2343"/>
      <c r="R103" s="2343"/>
      <c r="S103" s="2343"/>
      <c r="T103" s="2343"/>
      <c r="U103" s="2343"/>
      <c r="V103" s="2343"/>
      <c r="W103" s="2343"/>
      <c r="X103" s="2343"/>
      <c r="Y103" s="2343"/>
      <c r="Z103" s="2344"/>
    </row>
    <row r="104" spans="1:28" ht="14.25" customHeight="1" x14ac:dyDescent="0.2">
      <c r="A104" s="2449" t="s">
        <v>8</v>
      </c>
      <c r="B104" s="2450" t="s">
        <v>44</v>
      </c>
      <c r="C104" s="3163" t="s">
        <v>8</v>
      </c>
      <c r="D104" s="942"/>
      <c r="E104" s="2355" t="s">
        <v>246</v>
      </c>
      <c r="F104" s="115" t="s">
        <v>127</v>
      </c>
      <c r="G104" s="966" t="s">
        <v>49</v>
      </c>
      <c r="H104" s="296" t="s">
        <v>55</v>
      </c>
      <c r="I104" s="3102"/>
      <c r="J104" s="893" t="s">
        <v>41</v>
      </c>
      <c r="K104" s="794"/>
      <c r="L104" s="799"/>
      <c r="M104" s="798">
        <f>N104+P104</f>
        <v>0</v>
      </c>
      <c r="N104" s="710">
        <v>0</v>
      </c>
      <c r="O104" s="710"/>
      <c r="P104" s="711"/>
      <c r="Q104" s="712">
        <f>R104+T104</f>
        <v>0</v>
      </c>
      <c r="R104" s="713">
        <v>0</v>
      </c>
      <c r="S104" s="713"/>
      <c r="T104" s="714"/>
      <c r="U104" s="715">
        <v>0</v>
      </c>
      <c r="V104" s="458">
        <v>0</v>
      </c>
      <c r="W104" s="3146" t="s">
        <v>135</v>
      </c>
      <c r="X104" s="3148">
        <v>2</v>
      </c>
      <c r="Y104" s="3148">
        <v>2</v>
      </c>
      <c r="Z104" s="3149">
        <v>2</v>
      </c>
      <c r="AB104" s="11"/>
    </row>
    <row r="105" spans="1:28" ht="15.75" customHeight="1" x14ac:dyDescent="0.2">
      <c r="A105" s="2431"/>
      <c r="B105" s="2432"/>
      <c r="C105" s="3074"/>
      <c r="D105" s="934"/>
      <c r="E105" s="2476"/>
      <c r="F105" s="954"/>
      <c r="G105" s="926"/>
      <c r="H105" s="311"/>
      <c r="I105" s="3103"/>
      <c r="J105" s="894" t="s">
        <v>261</v>
      </c>
      <c r="K105" s="762"/>
      <c r="L105" s="464"/>
      <c r="M105" s="767">
        <f>N105+P105</f>
        <v>0</v>
      </c>
      <c r="N105" s="617">
        <v>0</v>
      </c>
      <c r="O105" s="617"/>
      <c r="P105" s="618"/>
      <c r="Q105" s="440">
        <f>R105+T105</f>
        <v>0</v>
      </c>
      <c r="R105" s="610"/>
      <c r="S105" s="610"/>
      <c r="T105" s="611"/>
      <c r="U105" s="716">
        <v>0</v>
      </c>
      <c r="V105" s="382">
        <v>0</v>
      </c>
      <c r="W105" s="2334"/>
      <c r="X105" s="2328"/>
      <c r="Y105" s="2328"/>
      <c r="Z105" s="2329"/>
      <c r="AB105" s="11"/>
    </row>
    <row r="106" spans="1:28" ht="14.25" customHeight="1" x14ac:dyDescent="0.2">
      <c r="A106" s="2431"/>
      <c r="B106" s="2432"/>
      <c r="C106" s="3074"/>
      <c r="D106" s="937"/>
      <c r="E106" s="3101"/>
      <c r="F106" s="958"/>
      <c r="G106" s="916"/>
      <c r="H106" s="305"/>
      <c r="I106" s="3152"/>
      <c r="J106" s="882" t="s">
        <v>121</v>
      </c>
      <c r="K106" s="760"/>
      <c r="L106" s="485"/>
      <c r="M106" s="767"/>
      <c r="N106" s="617"/>
      <c r="O106" s="617"/>
      <c r="P106" s="618"/>
      <c r="Q106" s="425"/>
      <c r="R106" s="484"/>
      <c r="S106" s="610"/>
      <c r="T106" s="611"/>
      <c r="U106" s="716"/>
      <c r="V106" s="382"/>
      <c r="W106" s="3165"/>
      <c r="X106" s="176"/>
      <c r="Y106" s="176"/>
      <c r="Z106" s="177"/>
      <c r="AB106" s="11"/>
    </row>
    <row r="107" spans="1:28" ht="25.5" customHeight="1" x14ac:dyDescent="0.2">
      <c r="A107" s="2431"/>
      <c r="B107" s="2432"/>
      <c r="C107" s="3074"/>
      <c r="D107" s="933" t="s">
        <v>8</v>
      </c>
      <c r="E107" s="2502" t="s">
        <v>106</v>
      </c>
      <c r="F107" s="3155" t="s">
        <v>124</v>
      </c>
      <c r="G107" s="915" t="s">
        <v>49</v>
      </c>
      <c r="H107" s="227" t="s">
        <v>55</v>
      </c>
      <c r="I107" s="3151" t="s">
        <v>120</v>
      </c>
      <c r="J107" s="17" t="s">
        <v>261</v>
      </c>
      <c r="K107" s="795">
        <v>152311</v>
      </c>
      <c r="L107" s="800">
        <v>152311</v>
      </c>
      <c r="M107" s="599">
        <f>N107+P107</f>
        <v>0</v>
      </c>
      <c r="N107" s="493"/>
      <c r="O107" s="493"/>
      <c r="P107" s="494"/>
      <c r="Q107" s="422">
        <f t="shared" ref="Q107" si="15">R107+T107</f>
        <v>0</v>
      </c>
      <c r="R107" s="495">
        <v>0</v>
      </c>
      <c r="S107" s="495"/>
      <c r="T107" s="496"/>
      <c r="U107" s="717">
        <v>404</v>
      </c>
      <c r="V107" s="423">
        <v>404</v>
      </c>
      <c r="W107" s="312" t="s">
        <v>136</v>
      </c>
      <c r="X107" s="313">
        <v>1</v>
      </c>
      <c r="Y107" s="313">
        <v>1</v>
      </c>
      <c r="Z107" s="314">
        <v>1</v>
      </c>
      <c r="AB107" s="11"/>
    </row>
    <row r="108" spans="1:28" ht="17.25" customHeight="1" x14ac:dyDescent="0.2">
      <c r="A108" s="2431"/>
      <c r="B108" s="2432"/>
      <c r="C108" s="3074"/>
      <c r="D108" s="934"/>
      <c r="E108" s="2445"/>
      <c r="F108" s="3143"/>
      <c r="G108" s="926"/>
      <c r="H108" s="311"/>
      <c r="I108" s="3157"/>
      <c r="J108" s="286" t="s">
        <v>112</v>
      </c>
      <c r="K108" s="796">
        <v>105653</v>
      </c>
      <c r="L108" s="801">
        <v>105653</v>
      </c>
      <c r="M108" s="602">
        <f>N108+P108</f>
        <v>0</v>
      </c>
      <c r="N108" s="500"/>
      <c r="O108" s="500"/>
      <c r="P108" s="501"/>
      <c r="Q108" s="412"/>
      <c r="R108" s="502"/>
      <c r="S108" s="502"/>
      <c r="T108" s="503"/>
      <c r="U108" s="718">
        <v>306</v>
      </c>
      <c r="V108" s="413">
        <v>306</v>
      </c>
      <c r="W108" s="312" t="s">
        <v>56</v>
      </c>
      <c r="X108" s="313">
        <v>67</v>
      </c>
      <c r="Y108" s="313">
        <v>67</v>
      </c>
      <c r="Z108" s="314">
        <v>67</v>
      </c>
      <c r="AB108" s="11"/>
    </row>
    <row r="109" spans="1:28" ht="17.25" customHeight="1" x14ac:dyDescent="0.2">
      <c r="A109" s="2431"/>
      <c r="B109" s="2432"/>
      <c r="C109" s="3074"/>
      <c r="D109" s="934"/>
      <c r="E109" s="3154"/>
      <c r="F109" s="3144"/>
      <c r="G109" s="926"/>
      <c r="H109" s="311"/>
      <c r="I109" s="3103"/>
      <c r="J109" s="173" t="s">
        <v>121</v>
      </c>
      <c r="K109" s="802">
        <v>65825</v>
      </c>
      <c r="L109" s="803">
        <v>65825</v>
      </c>
      <c r="M109" s="804"/>
      <c r="N109" s="577"/>
      <c r="O109" s="577"/>
      <c r="P109" s="516"/>
      <c r="Q109" s="420">
        <f t="shared" ref="Q109" si="16">R109+T109</f>
        <v>0</v>
      </c>
      <c r="R109" s="584">
        <v>0</v>
      </c>
      <c r="S109" s="584"/>
      <c r="T109" s="585">
        <v>0</v>
      </c>
      <c r="U109" s="719"/>
      <c r="V109" s="720"/>
      <c r="W109" s="168"/>
      <c r="X109" s="315"/>
      <c r="Y109" s="315"/>
      <c r="Z109" s="411"/>
      <c r="AB109" s="11"/>
    </row>
    <row r="110" spans="1:28" ht="21.75" customHeight="1" x14ac:dyDescent="0.2">
      <c r="A110" s="2431"/>
      <c r="B110" s="2432"/>
      <c r="C110" s="3074"/>
      <c r="D110" s="123" t="s">
        <v>10</v>
      </c>
      <c r="E110" s="829" t="s">
        <v>107</v>
      </c>
      <c r="F110" s="3156"/>
      <c r="G110" s="916"/>
      <c r="H110" s="305"/>
      <c r="I110" s="3103"/>
      <c r="J110" s="22" t="s">
        <v>261</v>
      </c>
      <c r="K110" s="1013">
        <v>173801</v>
      </c>
      <c r="L110" s="394">
        <v>174911</v>
      </c>
      <c r="M110" s="598">
        <f>+N110+P110</f>
        <v>0</v>
      </c>
      <c r="N110" s="617"/>
      <c r="O110" s="617"/>
      <c r="P110" s="618"/>
      <c r="Q110" s="425">
        <f>R110</f>
        <v>0</v>
      </c>
      <c r="R110" s="484">
        <v>0</v>
      </c>
      <c r="S110" s="610"/>
      <c r="T110" s="611"/>
      <c r="U110" s="716">
        <v>600</v>
      </c>
      <c r="V110" s="382">
        <v>600</v>
      </c>
      <c r="W110" s="971" t="s">
        <v>143</v>
      </c>
      <c r="X110" s="171">
        <v>0.5</v>
      </c>
      <c r="Y110" s="171">
        <v>0.5</v>
      </c>
      <c r="Z110" s="172">
        <v>0.5</v>
      </c>
      <c r="AB110" s="11"/>
    </row>
    <row r="111" spans="1:28" ht="54" customHeight="1" x14ac:dyDescent="0.2">
      <c r="A111" s="2431"/>
      <c r="B111" s="2432"/>
      <c r="C111" s="3074"/>
      <c r="D111" s="215" t="s">
        <v>44</v>
      </c>
      <c r="E111" s="986" t="s">
        <v>247</v>
      </c>
      <c r="F111" s="276"/>
      <c r="G111" s="1011" t="s">
        <v>49</v>
      </c>
      <c r="H111" s="907" t="s">
        <v>55</v>
      </c>
      <c r="I111" s="895"/>
      <c r="J111" s="216" t="s">
        <v>41</v>
      </c>
      <c r="K111" s="797">
        <v>5213</v>
      </c>
      <c r="L111" s="395">
        <v>5213</v>
      </c>
      <c r="M111" s="598">
        <f>N111</f>
        <v>0</v>
      </c>
      <c r="N111" s="504"/>
      <c r="O111" s="598"/>
      <c r="P111" s="723"/>
      <c r="Q111" s="418"/>
      <c r="R111" s="418"/>
      <c r="S111" s="418"/>
      <c r="T111" s="724"/>
      <c r="U111" s="378">
        <v>20</v>
      </c>
      <c r="V111" s="419">
        <v>20</v>
      </c>
      <c r="W111" s="217" t="s">
        <v>161</v>
      </c>
      <c r="X111" s="203">
        <v>3</v>
      </c>
      <c r="Y111" s="203">
        <v>3</v>
      </c>
      <c r="Z111" s="204" t="s">
        <v>162</v>
      </c>
    </row>
    <row r="112" spans="1:28" ht="39" customHeight="1" x14ac:dyDescent="0.2">
      <c r="A112" s="2431"/>
      <c r="B112" s="2432"/>
      <c r="C112" s="3074"/>
      <c r="D112" s="123" t="s">
        <v>49</v>
      </c>
      <c r="E112" s="829" t="s">
        <v>95</v>
      </c>
      <c r="F112" s="983"/>
      <c r="G112" s="967" t="s">
        <v>52</v>
      </c>
      <c r="H112" s="921" t="s">
        <v>55</v>
      </c>
      <c r="I112" s="1014"/>
      <c r="J112" s="17" t="s">
        <v>261</v>
      </c>
      <c r="K112" s="515">
        <v>29049</v>
      </c>
      <c r="L112" s="421">
        <f>29049+64522</f>
        <v>93571</v>
      </c>
      <c r="M112" s="826">
        <f>N112</f>
        <v>0</v>
      </c>
      <c r="N112" s="733"/>
      <c r="O112" s="827"/>
      <c r="P112" s="828"/>
      <c r="Q112" s="420">
        <f>R112+T112</f>
        <v>0</v>
      </c>
      <c r="R112" s="420">
        <v>0</v>
      </c>
      <c r="S112" s="420"/>
      <c r="T112" s="389"/>
      <c r="U112" s="461">
        <v>100</v>
      </c>
      <c r="V112" s="452">
        <v>100</v>
      </c>
      <c r="W112" s="132" t="s">
        <v>254</v>
      </c>
      <c r="X112" s="1007">
        <v>5</v>
      </c>
      <c r="Y112" s="1007">
        <v>5</v>
      </c>
      <c r="Z112" s="179">
        <v>5</v>
      </c>
      <c r="AB112" s="11"/>
    </row>
    <row r="113" spans="1:28" ht="40.5" customHeight="1" x14ac:dyDescent="0.2">
      <c r="A113" s="2431"/>
      <c r="B113" s="2432"/>
      <c r="C113" s="3074"/>
      <c r="D113" s="946" t="s">
        <v>50</v>
      </c>
      <c r="E113" s="1016" t="s">
        <v>279</v>
      </c>
      <c r="F113" s="188"/>
      <c r="G113" s="969" t="s">
        <v>49</v>
      </c>
      <c r="H113" s="970" t="s">
        <v>55</v>
      </c>
      <c r="I113" s="994"/>
      <c r="J113" s="287" t="s">
        <v>112</v>
      </c>
      <c r="K113" s="466">
        <v>5792</v>
      </c>
      <c r="L113" s="464">
        <v>5792</v>
      </c>
      <c r="M113" s="606">
        <f>+N113</f>
        <v>0</v>
      </c>
      <c r="N113" s="607"/>
      <c r="O113" s="729"/>
      <c r="P113" s="734"/>
      <c r="Q113" s="730"/>
      <c r="R113" s="731"/>
      <c r="S113" s="610"/>
      <c r="T113" s="611"/>
      <c r="U113" s="441"/>
      <c r="V113" s="442"/>
      <c r="W113" s="1006" t="s">
        <v>205</v>
      </c>
      <c r="X113" s="190">
        <v>1</v>
      </c>
      <c r="Y113" s="189"/>
      <c r="Z113" s="289"/>
      <c r="AB113" s="11"/>
    </row>
    <row r="114" spans="1:28" ht="53.25" customHeight="1" x14ac:dyDescent="0.2">
      <c r="A114" s="2431"/>
      <c r="B114" s="2432"/>
      <c r="C114" s="3074"/>
      <c r="D114" s="123" t="s">
        <v>52</v>
      </c>
      <c r="E114" s="829" t="s">
        <v>144</v>
      </c>
      <c r="F114" s="163" t="s">
        <v>125</v>
      </c>
      <c r="G114" s="164"/>
      <c r="H114" s="471"/>
      <c r="I114" s="830"/>
      <c r="J114" s="22" t="s">
        <v>41</v>
      </c>
      <c r="K114" s="466"/>
      <c r="L114" s="464"/>
      <c r="M114" s="767">
        <f>+N114+P114</f>
        <v>0</v>
      </c>
      <c r="N114" s="617">
        <v>0</v>
      </c>
      <c r="O114" s="617"/>
      <c r="P114" s="618"/>
      <c r="Q114" s="440">
        <f>R114</f>
        <v>0</v>
      </c>
      <c r="R114" s="610">
        <v>0</v>
      </c>
      <c r="S114" s="610"/>
      <c r="T114" s="611"/>
      <c r="U114" s="716"/>
      <c r="V114" s="382"/>
      <c r="W114" s="132"/>
      <c r="X114" s="180"/>
      <c r="Y114" s="180"/>
      <c r="Z114" s="179"/>
      <c r="AB114" s="11"/>
    </row>
    <row r="115" spans="1:28" ht="17.25" customHeight="1" thickBot="1" x14ac:dyDescent="0.25">
      <c r="A115" s="2456"/>
      <c r="B115" s="2457"/>
      <c r="C115" s="3164"/>
      <c r="D115" s="153"/>
      <c r="E115" s="3158"/>
      <c r="F115" s="3158"/>
      <c r="G115" s="3158"/>
      <c r="H115" s="3158"/>
      <c r="I115" s="3159" t="s">
        <v>103</v>
      </c>
      <c r="J115" s="3160"/>
      <c r="K115" s="659">
        <f>SUM(K107:K114)</f>
        <v>537644</v>
      </c>
      <c r="L115" s="659">
        <f t="shared" ref="L115:V115" si="17">SUM(L107:L114)</f>
        <v>603276</v>
      </c>
      <c r="M115" s="659">
        <f t="shared" si="17"/>
        <v>0</v>
      </c>
      <c r="N115" s="659">
        <f t="shared" si="17"/>
        <v>0</v>
      </c>
      <c r="O115" s="659">
        <f t="shared" si="17"/>
        <v>0</v>
      </c>
      <c r="P115" s="659">
        <f t="shared" si="17"/>
        <v>0</v>
      </c>
      <c r="Q115" s="659">
        <f t="shared" si="17"/>
        <v>0</v>
      </c>
      <c r="R115" s="659">
        <f t="shared" si="17"/>
        <v>0</v>
      </c>
      <c r="S115" s="659">
        <f t="shared" si="17"/>
        <v>0</v>
      </c>
      <c r="T115" s="659">
        <f t="shared" si="17"/>
        <v>0</v>
      </c>
      <c r="U115" s="659">
        <f t="shared" si="17"/>
        <v>1430</v>
      </c>
      <c r="V115" s="659">
        <f t="shared" si="17"/>
        <v>1430</v>
      </c>
      <c r="W115" s="154"/>
      <c r="X115" s="155"/>
      <c r="Y115" s="155"/>
      <c r="Z115" s="156"/>
      <c r="AB115" s="11"/>
    </row>
    <row r="116" spans="1:28" ht="14.25" customHeight="1" x14ac:dyDescent="0.2">
      <c r="A116" s="925" t="s">
        <v>8</v>
      </c>
      <c r="B116" s="932" t="s">
        <v>44</v>
      </c>
      <c r="C116" s="964" t="s">
        <v>10</v>
      </c>
      <c r="D116" s="934"/>
      <c r="E116" s="3108" t="s">
        <v>283</v>
      </c>
      <c r="F116" s="115" t="s">
        <v>127</v>
      </c>
      <c r="G116" s="966" t="s">
        <v>49</v>
      </c>
      <c r="H116" s="296" t="s">
        <v>55</v>
      </c>
      <c r="I116" s="3102"/>
      <c r="J116" s="893" t="s">
        <v>112</v>
      </c>
      <c r="K116" s="794"/>
      <c r="L116" s="799"/>
      <c r="M116" s="798">
        <f>N116+P116</f>
        <v>0</v>
      </c>
      <c r="N116" s="710">
        <v>0</v>
      </c>
      <c r="O116" s="710"/>
      <c r="P116" s="711"/>
      <c r="Q116" s="712">
        <f>R116+T116</f>
        <v>0</v>
      </c>
      <c r="R116" s="713">
        <v>0</v>
      </c>
      <c r="S116" s="713"/>
      <c r="T116" s="714"/>
      <c r="U116" s="715">
        <v>0</v>
      </c>
      <c r="V116" s="458">
        <v>0</v>
      </c>
      <c r="W116" s="3146"/>
      <c r="X116" s="3148"/>
      <c r="Y116" s="3148"/>
      <c r="Z116" s="3149"/>
      <c r="AB116" s="11"/>
    </row>
    <row r="117" spans="1:28" ht="15.75" customHeight="1" x14ac:dyDescent="0.2">
      <c r="A117" s="925"/>
      <c r="B117" s="932"/>
      <c r="C117" s="964"/>
      <c r="D117" s="934"/>
      <c r="E117" s="3161"/>
      <c r="F117" s="954"/>
      <c r="G117" s="926"/>
      <c r="H117" s="311"/>
      <c r="I117" s="3103"/>
      <c r="J117" s="894" t="s">
        <v>261</v>
      </c>
      <c r="K117" s="762"/>
      <c r="L117" s="464"/>
      <c r="M117" s="767">
        <f>N117+P117</f>
        <v>0</v>
      </c>
      <c r="N117" s="617">
        <v>0</v>
      </c>
      <c r="O117" s="617"/>
      <c r="P117" s="618"/>
      <c r="Q117" s="440">
        <f>R117+T117</f>
        <v>0</v>
      </c>
      <c r="R117" s="610"/>
      <c r="S117" s="610"/>
      <c r="T117" s="611"/>
      <c r="U117" s="716">
        <v>0</v>
      </c>
      <c r="V117" s="382">
        <v>0</v>
      </c>
      <c r="W117" s="2334"/>
      <c r="X117" s="2328"/>
      <c r="Y117" s="2328"/>
      <c r="Z117" s="2329"/>
      <c r="AB117" s="11"/>
    </row>
    <row r="118" spans="1:28" ht="18.75" customHeight="1" x14ac:dyDescent="0.2">
      <c r="A118" s="925"/>
      <c r="B118" s="932"/>
      <c r="C118" s="964"/>
      <c r="D118" s="937"/>
      <c r="E118" s="3162"/>
      <c r="F118" s="958"/>
      <c r="G118" s="916"/>
      <c r="H118" s="305"/>
      <c r="I118" s="3152"/>
      <c r="J118" s="882" t="s">
        <v>121</v>
      </c>
      <c r="K118" s="762"/>
      <c r="L118" s="464"/>
      <c r="M118" s="744"/>
      <c r="N118" s="680"/>
      <c r="O118" s="617"/>
      <c r="P118" s="618"/>
      <c r="Q118" s="440"/>
      <c r="R118" s="610"/>
      <c r="S118" s="610"/>
      <c r="T118" s="611"/>
      <c r="U118" s="716"/>
      <c r="V118" s="382"/>
      <c r="W118" s="3147"/>
      <c r="X118" s="133"/>
      <c r="Y118" s="133"/>
      <c r="Z118" s="134"/>
      <c r="AB118" s="11"/>
    </row>
    <row r="119" spans="1:28" ht="18" customHeight="1" x14ac:dyDescent="0.2">
      <c r="A119" s="2431"/>
      <c r="B119" s="2432"/>
      <c r="C119" s="3074"/>
      <c r="D119" s="3079" t="s">
        <v>8</v>
      </c>
      <c r="E119" s="2437" t="s">
        <v>57</v>
      </c>
      <c r="F119" s="295"/>
      <c r="G119" s="915" t="s">
        <v>49</v>
      </c>
      <c r="H119" s="832" t="s">
        <v>55</v>
      </c>
      <c r="I119" s="3151" t="s">
        <v>145</v>
      </c>
      <c r="J119" s="482" t="s">
        <v>112</v>
      </c>
      <c r="K119" s="833">
        <v>321478</v>
      </c>
      <c r="L119" s="778">
        <v>321478</v>
      </c>
      <c r="M119" s="838">
        <f>+N119</f>
        <v>0</v>
      </c>
      <c r="N119" s="839"/>
      <c r="O119" s="834"/>
      <c r="P119" s="835"/>
      <c r="Q119" s="422">
        <f>R119+T119</f>
        <v>0</v>
      </c>
      <c r="R119" s="495">
        <v>0</v>
      </c>
      <c r="S119" s="495"/>
      <c r="T119" s="496"/>
      <c r="U119" s="423">
        <v>1150</v>
      </c>
      <c r="V119" s="424">
        <v>1200</v>
      </c>
      <c r="W119" s="2333" t="s">
        <v>80</v>
      </c>
      <c r="X119" s="3124">
        <v>155</v>
      </c>
      <c r="Y119" s="3124">
        <v>160</v>
      </c>
      <c r="Z119" s="3141">
        <v>160</v>
      </c>
      <c r="AB119" s="11"/>
    </row>
    <row r="120" spans="1:28" ht="19.5" customHeight="1" x14ac:dyDescent="0.2">
      <c r="A120" s="2431"/>
      <c r="B120" s="2432"/>
      <c r="C120" s="3074"/>
      <c r="D120" s="3075"/>
      <c r="E120" s="3150"/>
      <c r="F120" s="3143"/>
      <c r="G120" s="926"/>
      <c r="H120" s="201"/>
      <c r="I120" s="3103"/>
      <c r="J120" s="288" t="s">
        <v>121</v>
      </c>
      <c r="K120" s="805">
        <v>6482</v>
      </c>
      <c r="L120" s="395">
        <v>6482</v>
      </c>
      <c r="M120" s="840"/>
      <c r="N120" s="841"/>
      <c r="O120" s="725"/>
      <c r="P120" s="726"/>
      <c r="Q120" s="418"/>
      <c r="R120" s="510"/>
      <c r="S120" s="510"/>
      <c r="T120" s="511"/>
      <c r="U120" s="378"/>
      <c r="V120" s="379"/>
      <c r="W120" s="2335"/>
      <c r="X120" s="3125"/>
      <c r="Y120" s="3125"/>
      <c r="Z120" s="3142"/>
      <c r="AB120" s="11"/>
    </row>
    <row r="121" spans="1:28" ht="40.5" customHeight="1" x14ac:dyDescent="0.2">
      <c r="A121" s="2431"/>
      <c r="B121" s="2432"/>
      <c r="C121" s="3074"/>
      <c r="D121" s="3075"/>
      <c r="E121" s="3150"/>
      <c r="F121" s="3143"/>
      <c r="G121" s="926"/>
      <c r="H121" s="201"/>
      <c r="I121" s="3152"/>
      <c r="J121" s="287" t="s">
        <v>112</v>
      </c>
      <c r="K121" s="517">
        <v>11585</v>
      </c>
      <c r="L121" s="421">
        <v>11585</v>
      </c>
      <c r="M121" s="842">
        <f>N121+P121</f>
        <v>0</v>
      </c>
      <c r="N121" s="843"/>
      <c r="O121" s="94"/>
      <c r="P121" s="95"/>
      <c r="Q121" s="727"/>
      <c r="R121" s="728"/>
      <c r="S121" s="583"/>
      <c r="T121" s="612"/>
      <c r="U121" s="461">
        <v>8</v>
      </c>
      <c r="V121" s="452">
        <v>8</v>
      </c>
      <c r="W121" s="132" t="s">
        <v>158</v>
      </c>
      <c r="X121" s="185">
        <v>1</v>
      </c>
      <c r="Y121" s="364"/>
      <c r="Z121" s="365"/>
      <c r="AB121" s="11"/>
    </row>
    <row r="122" spans="1:28" ht="28.5" customHeight="1" x14ac:dyDescent="0.2">
      <c r="A122" s="2431"/>
      <c r="B122" s="2432"/>
      <c r="C122" s="3074"/>
      <c r="D122" s="3075"/>
      <c r="E122" s="3100"/>
      <c r="F122" s="3144"/>
      <c r="G122" s="926"/>
      <c r="H122" s="201"/>
      <c r="I122" s="3145" t="s">
        <v>120</v>
      </c>
      <c r="J122" s="846" t="s">
        <v>112</v>
      </c>
      <c r="K122" s="760">
        <v>168038</v>
      </c>
      <c r="L122" s="485">
        <v>168038</v>
      </c>
      <c r="M122" s="847"/>
      <c r="N122" s="848"/>
      <c r="O122" s="849"/>
      <c r="P122" s="850"/>
      <c r="Q122" s="425"/>
      <c r="R122" s="484"/>
      <c r="S122" s="484"/>
      <c r="T122" s="546"/>
      <c r="U122" s="377">
        <v>572</v>
      </c>
      <c r="V122" s="621">
        <v>572</v>
      </c>
      <c r="W122" s="178" t="s">
        <v>147</v>
      </c>
      <c r="X122" s="180">
        <v>487</v>
      </c>
      <c r="Y122" s="180">
        <v>500</v>
      </c>
      <c r="Z122" s="179">
        <v>500</v>
      </c>
      <c r="AB122" s="11"/>
    </row>
    <row r="123" spans="1:28" ht="28.5" customHeight="1" x14ac:dyDescent="0.2">
      <c r="A123" s="2431"/>
      <c r="B123" s="2432"/>
      <c r="C123" s="3074"/>
      <c r="D123" s="3075"/>
      <c r="E123" s="928"/>
      <c r="F123" s="3144"/>
      <c r="G123" s="926"/>
      <c r="H123" s="201"/>
      <c r="I123" s="3103"/>
      <c r="J123" s="316"/>
      <c r="K123" s="756"/>
      <c r="L123" s="421"/>
      <c r="M123" s="842">
        <f>+N123+P123</f>
        <v>0</v>
      </c>
      <c r="N123" s="843"/>
      <c r="O123" s="94"/>
      <c r="P123" s="95"/>
      <c r="Q123" s="512"/>
      <c r="R123" s="513"/>
      <c r="S123" s="513"/>
      <c r="T123" s="514"/>
      <c r="U123" s="720"/>
      <c r="V123" s="385"/>
      <c r="W123" s="132" t="s">
        <v>250</v>
      </c>
      <c r="X123" s="185">
        <v>3</v>
      </c>
      <c r="Y123" s="185">
        <v>3</v>
      </c>
      <c r="Z123" s="186">
        <v>3</v>
      </c>
      <c r="AB123" s="11"/>
    </row>
    <row r="124" spans="1:28" ht="30.75" customHeight="1" x14ac:dyDescent="0.2">
      <c r="A124" s="2431"/>
      <c r="B124" s="2432"/>
      <c r="C124" s="3074"/>
      <c r="D124" s="3075"/>
      <c r="E124" s="957"/>
      <c r="F124" s="837"/>
      <c r="G124" s="916"/>
      <c r="H124" s="836"/>
      <c r="I124" s="3103"/>
      <c r="J124" s="288"/>
      <c r="K124" s="751"/>
      <c r="L124" s="394"/>
      <c r="M124" s="840">
        <f>+N124</f>
        <v>0</v>
      </c>
      <c r="N124" s="841"/>
      <c r="O124" s="151"/>
      <c r="P124" s="152"/>
      <c r="Q124" s="851"/>
      <c r="R124" s="852"/>
      <c r="S124" s="505"/>
      <c r="T124" s="506"/>
      <c r="U124" s="394"/>
      <c r="V124" s="439"/>
      <c r="W124" s="132" t="s">
        <v>251</v>
      </c>
      <c r="X124" s="191">
        <v>770</v>
      </c>
      <c r="Y124" s="191">
        <v>280</v>
      </c>
      <c r="Z124" s="192">
        <v>280</v>
      </c>
      <c r="AB124" s="11"/>
    </row>
    <row r="125" spans="1:28" ht="39.75" customHeight="1" x14ac:dyDescent="0.2">
      <c r="A125" s="2431"/>
      <c r="B125" s="2432"/>
      <c r="C125" s="3074"/>
      <c r="D125" s="3075"/>
      <c r="E125" s="2458" t="s">
        <v>269</v>
      </c>
      <c r="F125" s="403"/>
      <c r="G125" s="1010" t="s">
        <v>49</v>
      </c>
      <c r="H125" s="906" t="s">
        <v>55</v>
      </c>
      <c r="I125" s="3103"/>
      <c r="J125" s="286" t="s">
        <v>112</v>
      </c>
      <c r="K125" s="738">
        <v>40547</v>
      </c>
      <c r="L125" s="770">
        <v>40547</v>
      </c>
      <c r="M125" s="499">
        <f>P125</f>
        <v>0</v>
      </c>
      <c r="N125" s="498"/>
      <c r="O125" s="498"/>
      <c r="P125" s="601"/>
      <c r="Q125" s="412"/>
      <c r="R125" s="502"/>
      <c r="S125" s="503"/>
      <c r="T125" s="503"/>
      <c r="U125" s="739"/>
      <c r="V125" s="472"/>
      <c r="W125" s="407" t="s">
        <v>253</v>
      </c>
      <c r="X125" s="408" t="s">
        <v>163</v>
      </c>
      <c r="Y125" s="405"/>
      <c r="Z125" s="406"/>
      <c r="AB125" s="11"/>
    </row>
    <row r="126" spans="1:28" ht="30" customHeight="1" x14ac:dyDescent="0.2">
      <c r="A126" s="2431"/>
      <c r="B126" s="2432"/>
      <c r="C126" s="3074"/>
      <c r="D126" s="3075"/>
      <c r="E126" s="3153"/>
      <c r="F126" s="980"/>
      <c r="G126" s="1011"/>
      <c r="H126" s="305"/>
      <c r="I126" s="3103"/>
      <c r="J126" s="288" t="s">
        <v>112</v>
      </c>
      <c r="K126" s="807">
        <v>178087</v>
      </c>
      <c r="L126" s="803">
        <f>178087-71556</f>
        <v>106531</v>
      </c>
      <c r="M126" s="556">
        <f>P126</f>
        <v>0</v>
      </c>
      <c r="N126" s="697"/>
      <c r="O126" s="699"/>
      <c r="P126" s="700"/>
      <c r="Q126" s="701"/>
      <c r="R126" s="560"/>
      <c r="S126" s="560"/>
      <c r="T126" s="561"/>
      <c r="U126" s="740">
        <v>350</v>
      </c>
      <c r="V126" s="741">
        <v>350</v>
      </c>
      <c r="W126" s="150" t="s">
        <v>252</v>
      </c>
      <c r="X126" s="349" t="s">
        <v>91</v>
      </c>
      <c r="Y126" s="190"/>
      <c r="Z126" s="404"/>
      <c r="AB126" s="11"/>
    </row>
    <row r="127" spans="1:28" ht="23.25" customHeight="1" x14ac:dyDescent="0.2">
      <c r="A127" s="976"/>
      <c r="B127" s="932"/>
      <c r="C127" s="929"/>
      <c r="D127" s="3093" t="s">
        <v>10</v>
      </c>
      <c r="E127" s="2442" t="s">
        <v>268</v>
      </c>
      <c r="F127" s="3121" t="s">
        <v>188</v>
      </c>
      <c r="G127" s="3123" t="s">
        <v>49</v>
      </c>
      <c r="H127" s="2424" t="s">
        <v>55</v>
      </c>
      <c r="I127" s="3140"/>
      <c r="J127" s="114" t="s">
        <v>112</v>
      </c>
      <c r="K127" s="760">
        <v>14481</v>
      </c>
      <c r="L127" s="853">
        <f>14481+71556</f>
        <v>86037</v>
      </c>
      <c r="M127" s="619">
        <f>P127</f>
        <v>0</v>
      </c>
      <c r="N127" s="641"/>
      <c r="O127" s="644"/>
      <c r="P127" s="645"/>
      <c r="Q127" s="425"/>
      <c r="R127" s="484"/>
      <c r="S127" s="484"/>
      <c r="T127" s="546"/>
      <c r="U127" s="377"/>
      <c r="V127" s="621"/>
      <c r="W127" s="193" t="s">
        <v>72</v>
      </c>
      <c r="X127" s="282">
        <v>1</v>
      </c>
      <c r="Y127" s="902"/>
      <c r="Z127" s="904"/>
      <c r="AB127" s="11"/>
    </row>
    <row r="128" spans="1:28" ht="18.75" customHeight="1" x14ac:dyDescent="0.2">
      <c r="A128" s="976"/>
      <c r="B128" s="932"/>
      <c r="C128" s="929"/>
      <c r="D128" s="3120"/>
      <c r="E128" s="2461"/>
      <c r="F128" s="3122"/>
      <c r="G128" s="3123"/>
      <c r="H128" s="2424"/>
      <c r="I128" s="3140"/>
      <c r="J128" s="286"/>
      <c r="K128" s="761"/>
      <c r="L128" s="801"/>
      <c r="M128" s="831">
        <f>P128</f>
        <v>0</v>
      </c>
      <c r="N128" s="735"/>
      <c r="O128" s="500"/>
      <c r="P128" s="501"/>
      <c r="Q128" s="412"/>
      <c r="R128" s="502"/>
      <c r="S128" s="502"/>
      <c r="T128" s="503"/>
      <c r="U128" s="413"/>
      <c r="V128" s="414"/>
      <c r="W128" s="112"/>
      <c r="X128" s="282"/>
      <c r="Y128" s="902"/>
      <c r="Z128" s="904"/>
      <c r="AB128" s="11"/>
    </row>
    <row r="129" spans="1:28" ht="25.5" customHeight="1" x14ac:dyDescent="0.2">
      <c r="A129" s="2431"/>
      <c r="B129" s="2432"/>
      <c r="C129" s="3074"/>
      <c r="D129" s="933" t="s">
        <v>44</v>
      </c>
      <c r="E129" s="3104" t="s">
        <v>150</v>
      </c>
      <c r="F129" s="930" t="s">
        <v>74</v>
      </c>
      <c r="G129" s="915"/>
      <c r="H129" s="906" t="s">
        <v>55</v>
      </c>
      <c r="I129" s="3107" t="s">
        <v>146</v>
      </c>
      <c r="J129" s="114" t="s">
        <v>112</v>
      </c>
      <c r="K129" s="435">
        <v>57924</v>
      </c>
      <c r="L129" s="485">
        <v>57924</v>
      </c>
      <c r="M129" s="844">
        <f>N129+P129</f>
        <v>0</v>
      </c>
      <c r="N129" s="845"/>
      <c r="O129" s="524"/>
      <c r="P129" s="620"/>
      <c r="Q129" s="425">
        <f>R129+T129</f>
        <v>0</v>
      </c>
      <c r="R129" s="484"/>
      <c r="S129" s="484"/>
      <c r="T129" s="546">
        <v>0</v>
      </c>
      <c r="U129" s="760">
        <v>800</v>
      </c>
      <c r="V129" s="485">
        <v>500</v>
      </c>
      <c r="W129" s="896" t="s">
        <v>151</v>
      </c>
      <c r="X129" s="99">
        <v>1</v>
      </c>
      <c r="Y129" s="99"/>
      <c r="Z129" s="100"/>
      <c r="AB129" s="11"/>
    </row>
    <row r="130" spans="1:28" ht="25.5" customHeight="1" x14ac:dyDescent="0.2">
      <c r="A130" s="2431"/>
      <c r="B130" s="2432"/>
      <c r="C130" s="3074"/>
      <c r="D130" s="934"/>
      <c r="E130" s="3105"/>
      <c r="F130" s="402"/>
      <c r="G130" s="926"/>
      <c r="H130" s="921"/>
      <c r="I130" s="3095"/>
      <c r="J130" s="316"/>
      <c r="K130" s="517"/>
      <c r="L130" s="421"/>
      <c r="M130" s="842">
        <f t="shared" ref="M130:M131" si="18">N130+P130</f>
        <v>0</v>
      </c>
      <c r="N130" s="843"/>
      <c r="O130" s="513"/>
      <c r="P130" s="516"/>
      <c r="Q130" s="512"/>
      <c r="R130" s="513"/>
      <c r="S130" s="513"/>
      <c r="T130" s="514"/>
      <c r="U130" s="756"/>
      <c r="V130" s="421"/>
      <c r="W130" s="178" t="s">
        <v>153</v>
      </c>
      <c r="X130" s="196">
        <v>2</v>
      </c>
      <c r="Y130" s="180"/>
      <c r="Z130" s="179"/>
      <c r="AB130" s="11"/>
    </row>
    <row r="131" spans="1:28" ht="27.75" customHeight="1" x14ac:dyDescent="0.2">
      <c r="A131" s="2431"/>
      <c r="B131" s="2432"/>
      <c r="C131" s="3074"/>
      <c r="D131" s="934"/>
      <c r="E131" s="3105"/>
      <c r="F131" s="931"/>
      <c r="G131" s="926"/>
      <c r="H131" s="921"/>
      <c r="I131" s="3095"/>
      <c r="J131" s="316"/>
      <c r="K131" s="517"/>
      <c r="L131" s="421"/>
      <c r="M131" s="842">
        <f t="shared" si="18"/>
        <v>0</v>
      </c>
      <c r="N131" s="843"/>
      <c r="O131" s="513"/>
      <c r="P131" s="516"/>
      <c r="Q131" s="512"/>
      <c r="R131" s="513"/>
      <c r="S131" s="513"/>
      <c r="T131" s="514"/>
      <c r="U131" s="756"/>
      <c r="V131" s="421"/>
      <c r="W131" s="178" t="s">
        <v>154</v>
      </c>
      <c r="X131" s="196">
        <v>1</v>
      </c>
      <c r="Y131" s="180"/>
      <c r="Z131" s="179"/>
      <c r="AB131" s="11"/>
    </row>
    <row r="132" spans="1:28" ht="27.75" customHeight="1" x14ac:dyDescent="0.2">
      <c r="A132" s="2431"/>
      <c r="B132" s="2432"/>
      <c r="C132" s="3074"/>
      <c r="D132" s="937"/>
      <c r="E132" s="3106"/>
      <c r="F132" s="936"/>
      <c r="G132" s="916"/>
      <c r="H132" s="907"/>
      <c r="I132" s="3095"/>
      <c r="J132" s="173"/>
      <c r="K132" s="751"/>
      <c r="L132" s="394"/>
      <c r="M132" s="507"/>
      <c r="N132" s="504"/>
      <c r="O132" s="504"/>
      <c r="P132" s="723"/>
      <c r="Q132" s="504"/>
      <c r="R132" s="504"/>
      <c r="S132" s="504"/>
      <c r="T132" s="751"/>
      <c r="U132" s="757"/>
      <c r="V132" s="394"/>
      <c r="W132" s="178" t="s">
        <v>152</v>
      </c>
      <c r="X132" s="180"/>
      <c r="Y132" s="180">
        <v>50</v>
      </c>
      <c r="Z132" s="179">
        <v>50</v>
      </c>
      <c r="AB132" s="11"/>
    </row>
    <row r="133" spans="1:28" ht="32.25" customHeight="1" x14ac:dyDescent="0.2">
      <c r="A133" s="976"/>
      <c r="B133" s="932"/>
      <c r="C133" s="929"/>
      <c r="D133" s="946" t="s">
        <v>49</v>
      </c>
      <c r="E133" s="187" t="s">
        <v>148</v>
      </c>
      <c r="F133" s="376" t="s">
        <v>189</v>
      </c>
      <c r="G133" s="969" t="s">
        <v>49</v>
      </c>
      <c r="H133" s="970" t="s">
        <v>55</v>
      </c>
      <c r="I133" s="1008"/>
      <c r="J133" s="184" t="s">
        <v>71</v>
      </c>
      <c r="K133" s="764"/>
      <c r="L133" s="455"/>
      <c r="M133" s="606"/>
      <c r="N133" s="607"/>
      <c r="O133" s="617"/>
      <c r="P133" s="618"/>
      <c r="Q133" s="440"/>
      <c r="R133" s="610"/>
      <c r="S133" s="610"/>
      <c r="T133" s="611"/>
      <c r="U133" s="382"/>
      <c r="V133" s="427"/>
      <c r="W133" s="113" t="s">
        <v>69</v>
      </c>
      <c r="X133" s="180"/>
      <c r="Y133" s="180"/>
      <c r="Z133" s="179"/>
      <c r="AB133" s="11"/>
    </row>
    <row r="134" spans="1:28" ht="19.5" customHeight="1" x14ac:dyDescent="0.2">
      <c r="A134" s="925"/>
      <c r="B134" s="932"/>
      <c r="C134" s="929"/>
      <c r="D134" s="3079" t="s">
        <v>50</v>
      </c>
      <c r="E134" s="3126" t="s">
        <v>192</v>
      </c>
      <c r="F134" s="1009" t="s">
        <v>74</v>
      </c>
      <c r="G134" s="3129" t="s">
        <v>49</v>
      </c>
      <c r="H134" s="3132" t="s">
        <v>68</v>
      </c>
      <c r="I134" s="3135" t="s">
        <v>119</v>
      </c>
      <c r="J134" s="174" t="s">
        <v>112</v>
      </c>
      <c r="K134" s="759">
        <v>8689</v>
      </c>
      <c r="L134" s="721">
        <v>8689</v>
      </c>
      <c r="M134" s="492">
        <f>P134</f>
        <v>0</v>
      </c>
      <c r="N134" s="490"/>
      <c r="O134" s="490"/>
      <c r="P134" s="518"/>
      <c r="Q134" s="422">
        <f>R134+T134</f>
        <v>0</v>
      </c>
      <c r="R134" s="495"/>
      <c r="S134" s="495"/>
      <c r="T134" s="496"/>
      <c r="U134" s="423">
        <v>45</v>
      </c>
      <c r="V134" s="448"/>
      <c r="W134" s="212" t="s">
        <v>173</v>
      </c>
      <c r="X134" s="213">
        <v>1</v>
      </c>
      <c r="Y134" s="213"/>
      <c r="Z134" s="214"/>
      <c r="AB134" s="11"/>
    </row>
    <row r="135" spans="1:28" ht="17.25" customHeight="1" x14ac:dyDescent="0.2">
      <c r="A135" s="925"/>
      <c r="B135" s="932"/>
      <c r="C135" s="929"/>
      <c r="D135" s="3075"/>
      <c r="E135" s="3127"/>
      <c r="F135" s="3138" t="s">
        <v>180</v>
      </c>
      <c r="G135" s="3130"/>
      <c r="H135" s="3133"/>
      <c r="I135" s="3136"/>
      <c r="J135" s="17" t="s">
        <v>261</v>
      </c>
      <c r="K135" s="854"/>
      <c r="L135" s="421">
        <f>54684-50684</f>
        <v>4000</v>
      </c>
      <c r="M135" s="499">
        <f>P135</f>
        <v>0</v>
      </c>
      <c r="N135" s="530"/>
      <c r="O135" s="530"/>
      <c r="P135" s="531"/>
      <c r="Q135" s="415"/>
      <c r="R135" s="552"/>
      <c r="S135" s="553"/>
      <c r="T135" s="553"/>
      <c r="U135" s="416">
        <v>1300</v>
      </c>
      <c r="V135" s="446"/>
      <c r="W135" s="240" t="s">
        <v>160</v>
      </c>
      <c r="X135" s="209">
        <v>20</v>
      </c>
      <c r="Y135" s="209">
        <v>100</v>
      </c>
      <c r="Z135" s="210"/>
      <c r="AB135" s="11"/>
    </row>
    <row r="136" spans="1:28" ht="17.25" customHeight="1" x14ac:dyDescent="0.2">
      <c r="A136" s="925"/>
      <c r="B136" s="932"/>
      <c r="C136" s="929"/>
      <c r="D136" s="3075"/>
      <c r="E136" s="3127"/>
      <c r="F136" s="3138"/>
      <c r="G136" s="3130"/>
      <c r="H136" s="3133"/>
      <c r="I136" s="3136"/>
      <c r="J136" s="218" t="s">
        <v>261</v>
      </c>
      <c r="K136" s="765">
        <v>72405</v>
      </c>
      <c r="L136" s="774">
        <v>72410</v>
      </c>
      <c r="M136" s="515"/>
      <c r="N136" s="808"/>
      <c r="O136" s="808"/>
      <c r="P136" s="809"/>
      <c r="Q136" s="483"/>
      <c r="R136" s="810"/>
      <c r="S136" s="811"/>
      <c r="T136" s="811"/>
      <c r="U136" s="475"/>
      <c r="V136" s="812"/>
      <c r="W136" s="813"/>
      <c r="X136" s="814"/>
      <c r="Y136" s="814"/>
      <c r="Z136" s="815"/>
      <c r="AB136" s="11"/>
    </row>
    <row r="137" spans="1:28" ht="17.25" customHeight="1" x14ac:dyDescent="0.2">
      <c r="A137" s="925"/>
      <c r="B137" s="932"/>
      <c r="C137" s="929"/>
      <c r="D137" s="3076"/>
      <c r="E137" s="3128"/>
      <c r="F137" s="3139"/>
      <c r="G137" s="3131"/>
      <c r="H137" s="3134"/>
      <c r="I137" s="3137"/>
      <c r="J137" s="109" t="s">
        <v>71</v>
      </c>
      <c r="K137" s="751">
        <v>47353</v>
      </c>
      <c r="L137" s="394">
        <v>47353</v>
      </c>
      <c r="M137" s="556">
        <f>N137+P137</f>
        <v>0</v>
      </c>
      <c r="N137" s="697"/>
      <c r="O137" s="697"/>
      <c r="P137" s="736"/>
      <c r="Q137" s="701">
        <f>R137+T137</f>
        <v>0</v>
      </c>
      <c r="R137" s="560"/>
      <c r="S137" s="561"/>
      <c r="T137" s="561">
        <v>0</v>
      </c>
      <c r="U137" s="431"/>
      <c r="V137" s="737"/>
      <c r="W137" s="409"/>
      <c r="X137" s="315"/>
      <c r="Y137" s="315"/>
      <c r="Z137" s="410"/>
      <c r="AB137" s="11"/>
    </row>
    <row r="138" spans="1:28" ht="17.25" customHeight="1" thickBot="1" x14ac:dyDescent="0.25">
      <c r="A138" s="488"/>
      <c r="B138" s="941"/>
      <c r="C138" s="157"/>
      <c r="D138" s="161"/>
      <c r="E138" s="161"/>
      <c r="F138" s="161"/>
      <c r="G138" s="161"/>
      <c r="H138" s="161"/>
      <c r="I138" s="3072" t="s">
        <v>103</v>
      </c>
      <c r="J138" s="3073"/>
      <c r="K138" s="655">
        <f>SUM(K119:K137)</f>
        <v>927069</v>
      </c>
      <c r="L138" s="655">
        <f t="shared" ref="L138:V138" si="19">SUM(L119:L137)</f>
        <v>931074</v>
      </c>
      <c r="M138" s="655">
        <f t="shared" si="19"/>
        <v>0</v>
      </c>
      <c r="N138" s="655">
        <f t="shared" si="19"/>
        <v>0</v>
      </c>
      <c r="O138" s="655">
        <f t="shared" si="19"/>
        <v>0</v>
      </c>
      <c r="P138" s="655">
        <f t="shared" si="19"/>
        <v>0</v>
      </c>
      <c r="Q138" s="655">
        <f t="shared" si="19"/>
        <v>0</v>
      </c>
      <c r="R138" s="655">
        <f t="shared" si="19"/>
        <v>0</v>
      </c>
      <c r="S138" s="655">
        <f t="shared" si="19"/>
        <v>0</v>
      </c>
      <c r="T138" s="655">
        <f t="shared" si="19"/>
        <v>0</v>
      </c>
      <c r="U138" s="655">
        <f t="shared" si="19"/>
        <v>4225</v>
      </c>
      <c r="V138" s="655">
        <f t="shared" si="19"/>
        <v>2630</v>
      </c>
      <c r="W138" s="158"/>
      <c r="X138" s="159"/>
      <c r="Y138" s="159"/>
      <c r="Z138" s="149"/>
      <c r="AB138" s="11"/>
    </row>
    <row r="139" spans="1:28" ht="14.25" customHeight="1" x14ac:dyDescent="0.2">
      <c r="A139" s="2449" t="s">
        <v>8</v>
      </c>
      <c r="B139" s="2450" t="s">
        <v>44</v>
      </c>
      <c r="C139" s="2451" t="s">
        <v>44</v>
      </c>
      <c r="D139" s="3112"/>
      <c r="E139" s="2477" t="s">
        <v>76</v>
      </c>
      <c r="F139" s="2463" t="s">
        <v>122</v>
      </c>
      <c r="G139" s="3115" t="s">
        <v>44</v>
      </c>
      <c r="H139" s="3117" t="s">
        <v>91</v>
      </c>
      <c r="I139" s="3119" t="s">
        <v>104</v>
      </c>
      <c r="J139" s="16" t="s">
        <v>41</v>
      </c>
      <c r="K139" s="794">
        <v>98471</v>
      </c>
      <c r="L139" s="732">
        <f>98471-33546</f>
        <v>64925</v>
      </c>
      <c r="M139" s="997">
        <f>+N139+P139</f>
        <v>0</v>
      </c>
      <c r="N139" s="998">
        <v>0</v>
      </c>
      <c r="O139" s="998"/>
      <c r="P139" s="999"/>
      <c r="Q139" s="712"/>
      <c r="R139" s="713"/>
      <c r="S139" s="713"/>
      <c r="T139" s="714"/>
      <c r="U139" s="799">
        <f>240+100</f>
        <v>340</v>
      </c>
      <c r="V139" s="1000">
        <v>140</v>
      </c>
      <c r="W139" s="13" t="s">
        <v>111</v>
      </c>
      <c r="X139" s="901">
        <v>18</v>
      </c>
      <c r="Y139" s="901">
        <v>18</v>
      </c>
      <c r="Z139" s="903">
        <v>18</v>
      </c>
      <c r="AB139" s="11"/>
    </row>
    <row r="140" spans="1:28" ht="14.25" customHeight="1" x14ac:dyDescent="0.2">
      <c r="A140" s="2431"/>
      <c r="B140" s="2432"/>
      <c r="C140" s="2434"/>
      <c r="D140" s="3075"/>
      <c r="E140" s="2438"/>
      <c r="F140" s="2464"/>
      <c r="G140" s="3065"/>
      <c r="H140" s="2504"/>
      <c r="I140" s="3099"/>
      <c r="J140" s="49" t="s">
        <v>100</v>
      </c>
      <c r="K140" s="762"/>
      <c r="L140" s="464"/>
      <c r="M140" s="616"/>
      <c r="N140" s="577"/>
      <c r="O140" s="577"/>
      <c r="P140" s="669"/>
      <c r="Q140" s="440">
        <f>R140+T140</f>
        <v>0</v>
      </c>
      <c r="R140" s="584"/>
      <c r="S140" s="584"/>
      <c r="T140" s="585"/>
      <c r="U140" s="381"/>
      <c r="V140" s="385"/>
      <c r="W140" s="2469" t="s">
        <v>149</v>
      </c>
      <c r="X140" s="902">
        <v>2</v>
      </c>
      <c r="Y140" s="902">
        <v>2</v>
      </c>
      <c r="Z140" s="904">
        <v>2</v>
      </c>
      <c r="AB140" s="11"/>
    </row>
    <row r="141" spans="1:28" ht="14.25" customHeight="1" thickBot="1" x14ac:dyDescent="0.25">
      <c r="A141" s="2456"/>
      <c r="B141" s="2457"/>
      <c r="C141" s="2459"/>
      <c r="D141" s="3113"/>
      <c r="E141" s="3114"/>
      <c r="F141" s="2465"/>
      <c r="G141" s="3116"/>
      <c r="H141" s="3118"/>
      <c r="I141" s="76"/>
      <c r="J141" s="120" t="s">
        <v>9</v>
      </c>
      <c r="K141" s="462">
        <f t="shared" ref="K141:V141" si="20">SUM(K139:K140)</f>
        <v>98471</v>
      </c>
      <c r="L141" s="383">
        <f t="shared" si="20"/>
        <v>64925</v>
      </c>
      <c r="M141" s="432">
        <f>SUM(M139:M140)</f>
        <v>0</v>
      </c>
      <c r="N141" s="671">
        <f t="shared" si="20"/>
        <v>0</v>
      </c>
      <c r="O141" s="671">
        <f t="shared" si="20"/>
        <v>0</v>
      </c>
      <c r="P141" s="673">
        <f t="shared" si="20"/>
        <v>0</v>
      </c>
      <c r="Q141" s="384">
        <f t="shared" si="20"/>
        <v>0</v>
      </c>
      <c r="R141" s="671">
        <f t="shared" si="20"/>
        <v>0</v>
      </c>
      <c r="S141" s="671">
        <f t="shared" si="20"/>
        <v>0</v>
      </c>
      <c r="T141" s="672">
        <f t="shared" si="20"/>
        <v>0</v>
      </c>
      <c r="U141" s="383">
        <f t="shared" si="20"/>
        <v>340</v>
      </c>
      <c r="V141" s="386">
        <f t="shared" si="20"/>
        <v>140</v>
      </c>
      <c r="W141" s="2616"/>
      <c r="X141" s="110"/>
      <c r="Y141" s="110"/>
      <c r="Z141" s="111"/>
      <c r="AB141" s="11"/>
    </row>
    <row r="142" spans="1:28" ht="14.25" customHeight="1" thickBot="1" x14ac:dyDescent="0.25">
      <c r="A142" s="138" t="s">
        <v>8</v>
      </c>
      <c r="B142" s="9" t="s">
        <v>44</v>
      </c>
      <c r="C142" s="2338" t="s">
        <v>11</v>
      </c>
      <c r="D142" s="2338"/>
      <c r="E142" s="2338"/>
      <c r="F142" s="2338"/>
      <c r="G142" s="2338"/>
      <c r="H142" s="2338"/>
      <c r="I142" s="2338"/>
      <c r="J142" s="2339"/>
      <c r="K142" s="390">
        <f>K141+K138+K115</f>
        <v>1563184</v>
      </c>
      <c r="L142" s="390">
        <f t="shared" ref="L142:V142" si="21">L141+L138+L115</f>
        <v>1599275</v>
      </c>
      <c r="M142" s="390">
        <f t="shared" si="21"/>
        <v>0</v>
      </c>
      <c r="N142" s="390">
        <f t="shared" si="21"/>
        <v>0</v>
      </c>
      <c r="O142" s="390">
        <f t="shared" si="21"/>
        <v>0</v>
      </c>
      <c r="P142" s="390">
        <f t="shared" si="21"/>
        <v>0</v>
      </c>
      <c r="Q142" s="390">
        <f t="shared" si="21"/>
        <v>0</v>
      </c>
      <c r="R142" s="390">
        <f t="shared" si="21"/>
        <v>0</v>
      </c>
      <c r="S142" s="390">
        <f t="shared" si="21"/>
        <v>0</v>
      </c>
      <c r="T142" s="390">
        <f t="shared" si="21"/>
        <v>0</v>
      </c>
      <c r="U142" s="390">
        <f t="shared" si="21"/>
        <v>5995</v>
      </c>
      <c r="V142" s="390">
        <f t="shared" si="21"/>
        <v>4200</v>
      </c>
      <c r="W142" s="2405"/>
      <c r="X142" s="2340"/>
      <c r="Y142" s="2340"/>
      <c r="Z142" s="2341"/>
    </row>
    <row r="143" spans="1:28" ht="14.25" customHeight="1" thickBot="1" x14ac:dyDescent="0.25">
      <c r="A143" s="137" t="s">
        <v>8</v>
      </c>
      <c r="B143" s="9" t="s">
        <v>49</v>
      </c>
      <c r="C143" s="2342" t="s">
        <v>51</v>
      </c>
      <c r="D143" s="2343"/>
      <c r="E143" s="2343"/>
      <c r="F143" s="2343"/>
      <c r="G143" s="2343"/>
      <c r="H143" s="2343"/>
      <c r="I143" s="2343"/>
      <c r="J143" s="2343"/>
      <c r="K143" s="2343"/>
      <c r="L143" s="2343"/>
      <c r="M143" s="2343"/>
      <c r="N143" s="2343"/>
      <c r="O143" s="2343"/>
      <c r="P143" s="2343"/>
      <c r="Q143" s="2343"/>
      <c r="R143" s="2343"/>
      <c r="S143" s="2343"/>
      <c r="T143" s="2343"/>
      <c r="U143" s="2343"/>
      <c r="V143" s="2343"/>
      <c r="W143" s="2343"/>
      <c r="X143" s="2343"/>
      <c r="Y143" s="2343"/>
      <c r="Z143" s="2344"/>
    </row>
    <row r="144" spans="1:28" ht="18" customHeight="1" x14ac:dyDescent="0.2">
      <c r="A144" s="2449" t="s">
        <v>8</v>
      </c>
      <c r="B144" s="2450" t="s">
        <v>49</v>
      </c>
      <c r="C144" s="856" t="s">
        <v>8</v>
      </c>
      <c r="D144" s="942"/>
      <c r="E144" s="3108" t="s">
        <v>281</v>
      </c>
      <c r="F144" s="989"/>
      <c r="G144" s="966"/>
      <c r="H144" s="949"/>
      <c r="I144" s="897"/>
      <c r="J144" s="882" t="s">
        <v>261</v>
      </c>
      <c r="K144" s="823"/>
      <c r="L144" s="806"/>
      <c r="M144" s="798"/>
      <c r="N144" s="710"/>
      <c r="O144" s="710"/>
      <c r="P144" s="711"/>
      <c r="Q144" s="712"/>
      <c r="R144" s="713"/>
      <c r="S144" s="713"/>
      <c r="T144" s="714"/>
      <c r="U144" s="458"/>
      <c r="V144" s="465"/>
      <c r="W144" s="182"/>
      <c r="X144" s="181"/>
      <c r="Y144" s="181"/>
      <c r="Z144" s="183"/>
      <c r="AB144" s="11"/>
    </row>
    <row r="145" spans="1:28" ht="16.5" customHeight="1" x14ac:dyDescent="0.2">
      <c r="A145" s="2431"/>
      <c r="B145" s="2432"/>
      <c r="C145" s="160"/>
      <c r="D145" s="937"/>
      <c r="E145" s="3101"/>
      <c r="F145" s="958"/>
      <c r="G145" s="916"/>
      <c r="H145" s="907"/>
      <c r="I145" s="908"/>
      <c r="J145" s="882" t="s">
        <v>112</v>
      </c>
      <c r="K145" s="805"/>
      <c r="L145" s="395"/>
      <c r="M145" s="598"/>
      <c r="N145" s="508"/>
      <c r="O145" s="508"/>
      <c r="P145" s="509"/>
      <c r="Q145" s="418"/>
      <c r="R145" s="510"/>
      <c r="S145" s="510"/>
      <c r="T145" s="511"/>
      <c r="U145" s="378"/>
      <c r="V145" s="379"/>
      <c r="W145" s="977"/>
      <c r="X145" s="82"/>
      <c r="Y145" s="82"/>
      <c r="Z145" s="90"/>
      <c r="AB145" s="11"/>
    </row>
    <row r="146" spans="1:28" ht="38.25" customHeight="1" x14ac:dyDescent="0.2">
      <c r="A146" s="2431"/>
      <c r="B146" s="2432"/>
      <c r="C146" s="160"/>
      <c r="D146" s="123" t="s">
        <v>8</v>
      </c>
      <c r="E146" s="162" t="s">
        <v>159</v>
      </c>
      <c r="F146" s="163"/>
      <c r="G146" s="969" t="s">
        <v>49</v>
      </c>
      <c r="H146" s="970" t="s">
        <v>68</v>
      </c>
      <c r="I146" s="3109" t="s">
        <v>114</v>
      </c>
      <c r="J146" s="22" t="s">
        <v>261</v>
      </c>
      <c r="K146" s="762">
        <v>2896</v>
      </c>
      <c r="L146" s="464">
        <v>2896</v>
      </c>
      <c r="M146" s="767">
        <f>N146+P146</f>
        <v>0</v>
      </c>
      <c r="N146" s="617"/>
      <c r="O146" s="617"/>
      <c r="P146" s="618"/>
      <c r="Q146" s="440">
        <f>R146+T146</f>
        <v>0</v>
      </c>
      <c r="R146" s="610"/>
      <c r="S146" s="610"/>
      <c r="T146" s="611">
        <v>0</v>
      </c>
      <c r="U146" s="382">
        <v>10</v>
      </c>
      <c r="V146" s="427">
        <v>10</v>
      </c>
      <c r="W146" s="178" t="s">
        <v>174</v>
      </c>
      <c r="X146" s="180">
        <v>100</v>
      </c>
      <c r="Y146" s="180">
        <v>100</v>
      </c>
      <c r="Z146" s="179">
        <v>100</v>
      </c>
      <c r="AB146" s="11"/>
    </row>
    <row r="147" spans="1:28" ht="18.75" customHeight="1" x14ac:dyDescent="0.2">
      <c r="A147" s="2431"/>
      <c r="B147" s="2432"/>
      <c r="C147" s="160"/>
      <c r="D147" s="934" t="s">
        <v>10</v>
      </c>
      <c r="E147" s="2468" t="s">
        <v>248</v>
      </c>
      <c r="F147" s="954"/>
      <c r="G147" s="926"/>
      <c r="H147" s="921"/>
      <c r="I147" s="3110"/>
      <c r="J147" s="17" t="s">
        <v>261</v>
      </c>
      <c r="K147" s="695">
        <v>8689</v>
      </c>
      <c r="L147" s="853">
        <f>30/3.4528*1000</f>
        <v>8689</v>
      </c>
      <c r="M147" s="768"/>
      <c r="N147" s="644"/>
      <c r="O147" s="644"/>
      <c r="P147" s="645"/>
      <c r="Q147" s="420"/>
      <c r="R147" s="584"/>
      <c r="S147" s="584"/>
      <c r="T147" s="585"/>
      <c r="U147" s="381"/>
      <c r="V147" s="385"/>
      <c r="W147" s="308" t="s">
        <v>173</v>
      </c>
      <c r="X147" s="824">
        <v>1</v>
      </c>
      <c r="Y147" s="309"/>
      <c r="Z147" s="310"/>
      <c r="AB147" s="11"/>
    </row>
    <row r="148" spans="1:28" ht="27" customHeight="1" x14ac:dyDescent="0.2">
      <c r="A148" s="2431"/>
      <c r="B148" s="2432"/>
      <c r="C148" s="995"/>
      <c r="D148" s="937"/>
      <c r="E148" s="3111"/>
      <c r="F148" s="958"/>
      <c r="G148" s="916"/>
      <c r="H148" s="907"/>
      <c r="I148" s="3110"/>
      <c r="J148" s="109"/>
      <c r="K148" s="689"/>
      <c r="L148" s="886"/>
      <c r="M148" s="598"/>
      <c r="N148" s="508"/>
      <c r="O148" s="508"/>
      <c r="P148" s="509"/>
      <c r="Q148" s="418"/>
      <c r="R148" s="510"/>
      <c r="S148" s="510"/>
      <c r="T148" s="511"/>
      <c r="U148" s="537">
        <v>203</v>
      </c>
      <c r="V148" s="537"/>
      <c r="W148" s="887" t="s">
        <v>238</v>
      </c>
      <c r="X148" s="888"/>
      <c r="Y148" s="133">
        <v>100</v>
      </c>
      <c r="Z148" s="889"/>
      <c r="AB148" s="11"/>
    </row>
    <row r="149" spans="1:28" ht="16.5" customHeight="1" x14ac:dyDescent="0.2">
      <c r="A149" s="2431"/>
      <c r="B149" s="2432"/>
      <c r="C149" s="3074"/>
      <c r="D149" s="3079" t="s">
        <v>44</v>
      </c>
      <c r="E149" s="3104" t="s">
        <v>85</v>
      </c>
      <c r="F149" s="2498" t="s">
        <v>74</v>
      </c>
      <c r="G149" s="3097" t="s">
        <v>44</v>
      </c>
      <c r="H149" s="3098" t="s">
        <v>68</v>
      </c>
      <c r="I149" s="3099"/>
      <c r="J149" s="114" t="s">
        <v>261</v>
      </c>
      <c r="K149" s="762">
        <v>72405</v>
      </c>
      <c r="L149" s="464">
        <v>72405</v>
      </c>
      <c r="M149" s="648">
        <f>N149+P149</f>
        <v>0</v>
      </c>
      <c r="N149" s="649"/>
      <c r="O149" s="649"/>
      <c r="P149" s="650"/>
      <c r="Q149" s="440">
        <f>R149+T149</f>
        <v>0</v>
      </c>
      <c r="R149" s="610"/>
      <c r="S149" s="610"/>
      <c r="T149" s="611">
        <v>0</v>
      </c>
      <c r="U149" s="382">
        <v>300</v>
      </c>
      <c r="V149" s="427"/>
      <c r="W149" s="996" t="s">
        <v>173</v>
      </c>
      <c r="X149" s="196">
        <v>1</v>
      </c>
      <c r="Y149" s="196"/>
      <c r="Z149" s="197"/>
      <c r="AB149" s="11"/>
    </row>
    <row r="150" spans="1:28" ht="27" customHeight="1" x14ac:dyDescent="0.2">
      <c r="A150" s="2431"/>
      <c r="B150" s="2432"/>
      <c r="C150" s="3074"/>
      <c r="D150" s="3076"/>
      <c r="E150" s="3106"/>
      <c r="F150" s="2499"/>
      <c r="G150" s="3066"/>
      <c r="H150" s="3067"/>
      <c r="I150" s="3099"/>
      <c r="J150" s="49" t="s">
        <v>112</v>
      </c>
      <c r="K150" s="762">
        <v>14481</v>
      </c>
      <c r="L150" s="464">
        <v>14481</v>
      </c>
      <c r="M150" s="648">
        <f>N150+P150</f>
        <v>0</v>
      </c>
      <c r="N150" s="649"/>
      <c r="O150" s="649"/>
      <c r="P150" s="650"/>
      <c r="Q150" s="440">
        <f>R150+T150</f>
        <v>0</v>
      </c>
      <c r="R150" s="510"/>
      <c r="S150" s="510"/>
      <c r="T150" s="511"/>
      <c r="U150" s="378">
        <v>50</v>
      </c>
      <c r="V150" s="379"/>
      <c r="W150" s="150" t="s">
        <v>90</v>
      </c>
      <c r="X150" s="151">
        <v>3</v>
      </c>
      <c r="Y150" s="151">
        <v>7</v>
      </c>
      <c r="Z150" s="152"/>
      <c r="AB150" s="11"/>
    </row>
    <row r="151" spans="1:28" ht="19.5" customHeight="1" x14ac:dyDescent="0.2">
      <c r="A151" s="2431"/>
      <c r="B151" s="2432"/>
      <c r="C151" s="1015"/>
      <c r="D151" s="3089" t="s">
        <v>49</v>
      </c>
      <c r="E151" s="2506" t="s">
        <v>197</v>
      </c>
      <c r="F151" s="2545" t="s">
        <v>74</v>
      </c>
      <c r="G151" s="3091" t="s">
        <v>49</v>
      </c>
      <c r="H151" s="3093" t="s">
        <v>68</v>
      </c>
      <c r="I151" s="3095"/>
      <c r="J151" s="17" t="s">
        <v>261</v>
      </c>
      <c r="K151" s="750">
        <v>8689</v>
      </c>
      <c r="L151" s="721">
        <v>8689</v>
      </c>
      <c r="M151" s="489">
        <f>P151</f>
        <v>0</v>
      </c>
      <c r="N151" s="490"/>
      <c r="O151" s="490"/>
      <c r="P151" s="518"/>
      <c r="Q151" s="489"/>
      <c r="R151" s="490"/>
      <c r="S151" s="490"/>
      <c r="T151" s="491"/>
      <c r="U151" s="721">
        <v>243</v>
      </c>
      <c r="V151" s="722"/>
      <c r="W151" s="212" t="s">
        <v>72</v>
      </c>
      <c r="X151" s="274">
        <v>1</v>
      </c>
      <c r="Y151" s="274"/>
      <c r="Z151" s="275"/>
    </row>
    <row r="152" spans="1:28" ht="22.5" customHeight="1" x14ac:dyDescent="0.2">
      <c r="A152" s="2431"/>
      <c r="B152" s="2432"/>
      <c r="C152" s="1015"/>
      <c r="D152" s="3090"/>
      <c r="E152" s="2532"/>
      <c r="F152" s="2546"/>
      <c r="G152" s="3092"/>
      <c r="H152" s="3094"/>
      <c r="I152" s="3096"/>
      <c r="J152" s="23" t="s">
        <v>71</v>
      </c>
      <c r="K152" s="751"/>
      <c r="L152" s="394"/>
      <c r="M152" s="504"/>
      <c r="N152" s="505"/>
      <c r="O152" s="505"/>
      <c r="P152" s="536"/>
      <c r="Q152" s="504"/>
      <c r="R152" s="505"/>
      <c r="S152" s="505"/>
      <c r="T152" s="506"/>
      <c r="U152" s="394"/>
      <c r="V152" s="723"/>
      <c r="W152" s="951" t="s">
        <v>193</v>
      </c>
      <c r="X152" s="133"/>
      <c r="Y152" s="151">
        <v>100</v>
      </c>
      <c r="Z152" s="152"/>
      <c r="AB152" s="11"/>
    </row>
    <row r="153" spans="1:28" ht="17.25" customHeight="1" thickBot="1" x14ac:dyDescent="0.25">
      <c r="A153" s="2431"/>
      <c r="B153" s="2432"/>
      <c r="C153" s="157"/>
      <c r="D153" s="161"/>
      <c r="E153" s="161"/>
      <c r="F153" s="161"/>
      <c r="G153" s="161"/>
      <c r="H153" s="161"/>
      <c r="I153" s="3072" t="s">
        <v>103</v>
      </c>
      <c r="J153" s="3073"/>
      <c r="K153" s="655">
        <f>SUM(K144:K152)</f>
        <v>107160</v>
      </c>
      <c r="L153" s="655">
        <f t="shared" ref="L153:V153" si="22">SUM(L144:L152)</f>
        <v>107160</v>
      </c>
      <c r="M153" s="655">
        <f t="shared" si="22"/>
        <v>0</v>
      </c>
      <c r="N153" s="655">
        <f t="shared" si="22"/>
        <v>0</v>
      </c>
      <c r="O153" s="655">
        <f t="shared" si="22"/>
        <v>0</v>
      </c>
      <c r="P153" s="655">
        <f t="shared" si="22"/>
        <v>0</v>
      </c>
      <c r="Q153" s="655">
        <f t="shared" si="22"/>
        <v>0</v>
      </c>
      <c r="R153" s="655">
        <f t="shared" si="22"/>
        <v>0</v>
      </c>
      <c r="S153" s="655">
        <f t="shared" si="22"/>
        <v>0</v>
      </c>
      <c r="T153" s="655">
        <f t="shared" si="22"/>
        <v>0</v>
      </c>
      <c r="U153" s="655">
        <f t="shared" si="22"/>
        <v>806</v>
      </c>
      <c r="V153" s="655">
        <f t="shared" si="22"/>
        <v>10</v>
      </c>
      <c r="W153" s="158"/>
      <c r="X153" s="159"/>
      <c r="Y153" s="159"/>
      <c r="Z153" s="149"/>
      <c r="AB153" s="11"/>
    </row>
    <row r="154" spans="1:28" ht="15" customHeight="1" x14ac:dyDescent="0.2">
      <c r="A154" s="2431"/>
      <c r="B154" s="2432"/>
      <c r="C154" s="856" t="s">
        <v>10</v>
      </c>
      <c r="D154" s="942"/>
      <c r="E154" s="2355" t="s">
        <v>280</v>
      </c>
      <c r="F154" s="989"/>
      <c r="G154" s="966"/>
      <c r="H154" s="949"/>
      <c r="I154" s="3102" t="s">
        <v>271</v>
      </c>
      <c r="J154" s="880" t="s">
        <v>261</v>
      </c>
      <c r="K154" s="805"/>
      <c r="L154" s="806"/>
      <c r="M154" s="798"/>
      <c r="N154" s="710"/>
      <c r="O154" s="710"/>
      <c r="P154" s="711"/>
      <c r="Q154" s="712"/>
      <c r="R154" s="713"/>
      <c r="S154" s="713"/>
      <c r="T154" s="714"/>
      <c r="U154" s="458"/>
      <c r="V154" s="465"/>
      <c r="W154" s="899"/>
      <c r="X154" s="27"/>
      <c r="Y154" s="27"/>
      <c r="Z154" s="28"/>
      <c r="AB154" s="11"/>
    </row>
    <row r="155" spans="1:28" ht="13.5" customHeight="1" x14ac:dyDescent="0.2">
      <c r="A155" s="2431"/>
      <c r="B155" s="2432"/>
      <c r="C155" s="160"/>
      <c r="D155" s="934"/>
      <c r="E155" s="3100"/>
      <c r="F155" s="954"/>
      <c r="G155" s="926"/>
      <c r="H155" s="921"/>
      <c r="I155" s="3103"/>
      <c r="J155" s="881" t="s">
        <v>260</v>
      </c>
      <c r="K155" s="805"/>
      <c r="L155" s="395"/>
      <c r="M155" s="598"/>
      <c r="N155" s="508"/>
      <c r="O155" s="508"/>
      <c r="P155" s="509"/>
      <c r="Q155" s="418"/>
      <c r="R155" s="510"/>
      <c r="S155" s="510"/>
      <c r="T155" s="511"/>
      <c r="U155" s="378"/>
      <c r="V155" s="379"/>
      <c r="W155" s="870"/>
      <c r="X155" s="871"/>
      <c r="Y155" s="872"/>
      <c r="Z155" s="873"/>
      <c r="AB155" s="11"/>
    </row>
    <row r="156" spans="1:28" ht="13.5" customHeight="1" x14ac:dyDescent="0.2">
      <c r="A156" s="2431"/>
      <c r="B156" s="2432"/>
      <c r="C156" s="160"/>
      <c r="D156" s="934"/>
      <c r="E156" s="3100"/>
      <c r="F156" s="954"/>
      <c r="G156" s="926"/>
      <c r="H156" s="921"/>
      <c r="I156" s="3103"/>
      <c r="J156" s="882" t="s">
        <v>41</v>
      </c>
      <c r="K156" s="805"/>
      <c r="L156" s="395"/>
      <c r="M156" s="598"/>
      <c r="N156" s="508"/>
      <c r="O156" s="508"/>
      <c r="P156" s="509"/>
      <c r="Q156" s="418"/>
      <c r="R156" s="510"/>
      <c r="S156" s="510"/>
      <c r="T156" s="511"/>
      <c r="U156" s="378"/>
      <c r="V156" s="379"/>
      <c r="W156" s="870"/>
      <c r="X156" s="871"/>
      <c r="Y156" s="872"/>
      <c r="Z156" s="873"/>
      <c r="AB156" s="11"/>
    </row>
    <row r="157" spans="1:28" ht="15" customHeight="1" x14ac:dyDescent="0.2">
      <c r="A157" s="2431"/>
      <c r="B157" s="2432"/>
      <c r="C157" s="160"/>
      <c r="D157" s="937"/>
      <c r="E157" s="3101"/>
      <c r="F157" s="954"/>
      <c r="G157" s="926"/>
      <c r="H157" s="921"/>
      <c r="I157" s="3103"/>
      <c r="J157" s="880" t="s">
        <v>112</v>
      </c>
      <c r="K157" s="805"/>
      <c r="L157" s="395"/>
      <c r="M157" s="598"/>
      <c r="N157" s="508"/>
      <c r="O157" s="508"/>
      <c r="P157" s="509"/>
      <c r="Q157" s="418"/>
      <c r="R157" s="510"/>
      <c r="S157" s="510"/>
      <c r="T157" s="511"/>
      <c r="U157" s="378"/>
      <c r="V157" s="379"/>
      <c r="W157" s="960"/>
      <c r="X157" s="875"/>
      <c r="Y157" s="876"/>
      <c r="Z157" s="877"/>
      <c r="AB157" s="11"/>
    </row>
    <row r="158" spans="1:28" ht="14.25" customHeight="1" x14ac:dyDescent="0.2">
      <c r="A158" s="2431"/>
      <c r="B158" s="2432"/>
      <c r="C158" s="160"/>
      <c r="D158" s="934" t="s">
        <v>8</v>
      </c>
      <c r="E158" s="927" t="s">
        <v>277</v>
      </c>
      <c r="F158" s="295"/>
      <c r="G158" s="3085" t="s">
        <v>270</v>
      </c>
      <c r="H158" s="906" t="s">
        <v>55</v>
      </c>
      <c r="I158" s="898"/>
      <c r="J158" s="184" t="s">
        <v>261</v>
      </c>
      <c r="K158" s="762">
        <v>347544</v>
      </c>
      <c r="L158" s="464"/>
      <c r="M158" s="767">
        <f>P158</f>
        <v>0</v>
      </c>
      <c r="N158" s="617"/>
      <c r="O158" s="617"/>
      <c r="P158" s="618"/>
      <c r="Q158" s="440">
        <f>T158</f>
        <v>0</v>
      </c>
      <c r="R158" s="610"/>
      <c r="S158" s="610"/>
      <c r="T158" s="611">
        <v>0</v>
      </c>
      <c r="U158" s="382">
        <v>1200</v>
      </c>
      <c r="V158" s="427">
        <v>1200</v>
      </c>
      <c r="W158" s="2333" t="s">
        <v>110</v>
      </c>
      <c r="X158" s="874">
        <v>3.5</v>
      </c>
      <c r="Y158" s="88">
        <v>2.5</v>
      </c>
      <c r="Z158" s="89">
        <v>2.5</v>
      </c>
      <c r="AA158" s="64"/>
      <c r="AB158" s="11"/>
    </row>
    <row r="159" spans="1:28" ht="15" customHeight="1" x14ac:dyDescent="0.2">
      <c r="A159" s="2431"/>
      <c r="B159" s="2432"/>
      <c r="C159" s="160"/>
      <c r="D159" s="934"/>
      <c r="E159" s="3087" t="s">
        <v>272</v>
      </c>
      <c r="F159" s="954"/>
      <c r="G159" s="2641"/>
      <c r="H159" s="965"/>
      <c r="I159" s="1017"/>
      <c r="J159" s="286" t="s">
        <v>261</v>
      </c>
      <c r="K159" s="517"/>
      <c r="L159" s="430">
        <f>263727+116998</f>
        <v>380725</v>
      </c>
      <c r="M159" s="743"/>
      <c r="N159" s="743"/>
      <c r="O159" s="743"/>
      <c r="P159" s="457"/>
      <c r="Q159" s="420"/>
      <c r="R159" s="420"/>
      <c r="S159" s="420"/>
      <c r="T159" s="389"/>
      <c r="U159" s="381"/>
      <c r="V159" s="429"/>
      <c r="W159" s="3086"/>
      <c r="X159" s="820"/>
      <c r="Y159" s="298"/>
      <c r="Z159" s="299"/>
      <c r="AA159" s="64"/>
      <c r="AB159" s="11"/>
    </row>
    <row r="160" spans="1:28" ht="15" customHeight="1" x14ac:dyDescent="0.2">
      <c r="A160" s="2431"/>
      <c r="B160" s="2432"/>
      <c r="C160" s="160"/>
      <c r="D160" s="934"/>
      <c r="E160" s="3088"/>
      <c r="F160" s="954"/>
      <c r="G160" s="2641"/>
      <c r="H160" s="965"/>
      <c r="I160" s="1017"/>
      <c r="J160" s="218" t="s">
        <v>260</v>
      </c>
      <c r="K160" s="517"/>
      <c r="L160" s="430">
        <v>345544</v>
      </c>
      <c r="M160" s="743"/>
      <c r="N160" s="743"/>
      <c r="O160" s="743"/>
      <c r="P160" s="457"/>
      <c r="Q160" s="420"/>
      <c r="R160" s="420"/>
      <c r="S160" s="420"/>
      <c r="T160" s="389"/>
      <c r="U160" s="381"/>
      <c r="V160" s="429"/>
      <c r="W160" s="870"/>
      <c r="X160" s="871"/>
      <c r="Y160" s="872"/>
      <c r="Z160" s="873"/>
      <c r="AA160" s="64"/>
      <c r="AB160" s="11"/>
    </row>
    <row r="161" spans="1:28" ht="16.5" customHeight="1" x14ac:dyDescent="0.2">
      <c r="A161" s="2431"/>
      <c r="B161" s="2432"/>
      <c r="C161" s="160"/>
      <c r="D161" s="934"/>
      <c r="E161" s="816" t="s">
        <v>273</v>
      </c>
      <c r="F161" s="954"/>
      <c r="G161" s="2641"/>
      <c r="H161" s="965"/>
      <c r="I161" s="1017"/>
      <c r="J161" s="218" t="s">
        <v>261</v>
      </c>
      <c r="K161" s="517"/>
      <c r="L161" s="430">
        <f>110000-9549</f>
        <v>100451</v>
      </c>
      <c r="M161" s="743"/>
      <c r="N161" s="743"/>
      <c r="O161" s="743"/>
      <c r="P161" s="457"/>
      <c r="Q161" s="420"/>
      <c r="R161" s="420"/>
      <c r="S161" s="420"/>
      <c r="T161" s="389"/>
      <c r="U161" s="381"/>
      <c r="V161" s="429"/>
      <c r="W161" s="870"/>
      <c r="X161" s="871"/>
      <c r="Y161" s="872"/>
      <c r="Z161" s="873"/>
      <c r="AA161" s="64"/>
      <c r="AB161" s="11"/>
    </row>
    <row r="162" spans="1:28" ht="24.75" customHeight="1" x14ac:dyDescent="0.2">
      <c r="A162" s="2431"/>
      <c r="B162" s="2432"/>
      <c r="C162" s="160"/>
      <c r="D162" s="934"/>
      <c r="E162" s="476" t="s">
        <v>274</v>
      </c>
      <c r="F162" s="954"/>
      <c r="G162" s="2641"/>
      <c r="H162" s="965"/>
      <c r="I162" s="1017"/>
      <c r="J162" s="218" t="s">
        <v>261</v>
      </c>
      <c r="K162" s="517"/>
      <c r="L162" s="430">
        <f>148000-86048</f>
        <v>61952</v>
      </c>
      <c r="M162" s="743"/>
      <c r="N162" s="743"/>
      <c r="O162" s="743"/>
      <c r="P162" s="457"/>
      <c r="Q162" s="420"/>
      <c r="R162" s="420"/>
      <c r="S162" s="420"/>
      <c r="T162" s="389"/>
      <c r="U162" s="381"/>
      <c r="V162" s="429"/>
      <c r="W162" s="870"/>
      <c r="X162" s="871"/>
      <c r="Y162" s="872"/>
      <c r="Z162" s="873"/>
      <c r="AA162" s="64"/>
      <c r="AB162" s="11"/>
    </row>
    <row r="163" spans="1:28" ht="27" customHeight="1" x14ac:dyDescent="0.2">
      <c r="A163" s="2431"/>
      <c r="B163" s="2432"/>
      <c r="C163" s="160"/>
      <c r="D163" s="934"/>
      <c r="E163" s="476" t="s">
        <v>275</v>
      </c>
      <c r="F163" s="954"/>
      <c r="G163" s="2641"/>
      <c r="H163" s="965"/>
      <c r="I163" s="1017"/>
      <c r="J163" s="218" t="s">
        <v>261</v>
      </c>
      <c r="K163" s="517"/>
      <c r="L163" s="430">
        <f>99300-59896</f>
        <v>39404</v>
      </c>
      <c r="M163" s="743"/>
      <c r="N163" s="743"/>
      <c r="O163" s="743"/>
      <c r="P163" s="457"/>
      <c r="Q163" s="420"/>
      <c r="R163" s="420"/>
      <c r="S163" s="420"/>
      <c r="T163" s="389"/>
      <c r="U163" s="381"/>
      <c r="V163" s="429"/>
      <c r="W163" s="870"/>
      <c r="X163" s="871"/>
      <c r="Y163" s="872"/>
      <c r="Z163" s="873"/>
      <c r="AA163" s="64"/>
      <c r="AB163" s="11"/>
    </row>
    <row r="164" spans="1:28" ht="18" customHeight="1" x14ac:dyDescent="0.2">
      <c r="A164" s="2431"/>
      <c r="B164" s="2432"/>
      <c r="C164" s="160"/>
      <c r="D164" s="937"/>
      <c r="E164" s="817" t="s">
        <v>276</v>
      </c>
      <c r="F164" s="958"/>
      <c r="G164" s="2638"/>
      <c r="H164" s="1012"/>
      <c r="I164" s="1017"/>
      <c r="J164" s="818" t="s">
        <v>261</v>
      </c>
      <c r="K164" s="757"/>
      <c r="L164" s="431">
        <f>174424+5504</f>
        <v>179928</v>
      </c>
      <c r="M164" s="598"/>
      <c r="N164" s="598"/>
      <c r="O164" s="598"/>
      <c r="P164" s="822"/>
      <c r="Q164" s="418"/>
      <c r="R164" s="418"/>
      <c r="S164" s="418"/>
      <c r="T164" s="388"/>
      <c r="U164" s="378"/>
      <c r="V164" s="419"/>
      <c r="W164" s="819"/>
      <c r="X164" s="821"/>
      <c r="Y164" s="82"/>
      <c r="Z164" s="90"/>
      <c r="AA164" s="64"/>
      <c r="AB164" s="11"/>
    </row>
    <row r="165" spans="1:28" ht="27" customHeight="1" x14ac:dyDescent="0.2">
      <c r="A165" s="2431"/>
      <c r="B165" s="2432"/>
      <c r="C165" s="3074"/>
      <c r="D165" s="857" t="s">
        <v>10</v>
      </c>
      <c r="E165" s="935" t="s">
        <v>84</v>
      </c>
      <c r="F165" s="295"/>
      <c r="G165" s="915"/>
      <c r="H165" s="906"/>
      <c r="I165" s="878"/>
      <c r="J165" s="114"/>
      <c r="K165" s="825"/>
      <c r="L165" s="858"/>
      <c r="M165" s="768"/>
      <c r="N165" s="644"/>
      <c r="O165" s="644"/>
      <c r="P165" s="645"/>
      <c r="Q165" s="425"/>
      <c r="R165" s="484"/>
      <c r="S165" s="484"/>
      <c r="T165" s="546"/>
      <c r="U165" s="377"/>
      <c r="V165" s="621"/>
      <c r="W165" s="900"/>
      <c r="X165" s="171"/>
      <c r="Y165" s="171"/>
      <c r="Z165" s="172"/>
      <c r="AA165" s="12"/>
      <c r="AB165" s="11"/>
    </row>
    <row r="166" spans="1:28" ht="24.75" customHeight="1" x14ac:dyDescent="0.2">
      <c r="A166" s="2431"/>
      <c r="B166" s="2432"/>
      <c r="C166" s="3074"/>
      <c r="D166" s="857"/>
      <c r="E166" s="3081" t="s">
        <v>83</v>
      </c>
      <c r="F166" s="954"/>
      <c r="G166" s="926" t="s">
        <v>49</v>
      </c>
      <c r="H166" s="921" t="s">
        <v>52</v>
      </c>
      <c r="I166" s="3082"/>
      <c r="J166" s="474" t="s">
        <v>261</v>
      </c>
      <c r="K166" s="1001">
        <v>628475</v>
      </c>
      <c r="L166" s="1002">
        <f>628475+152138+65000</f>
        <v>845613</v>
      </c>
      <c r="M166" s="1005">
        <f>N166+P166</f>
        <v>0</v>
      </c>
      <c r="N166" s="808"/>
      <c r="O166" s="808"/>
      <c r="P166" s="809"/>
      <c r="Q166" s="483">
        <f>R166+T166</f>
        <v>0</v>
      </c>
      <c r="R166" s="810">
        <v>0</v>
      </c>
      <c r="S166" s="810"/>
      <c r="T166" s="811"/>
      <c r="U166" s="475">
        <v>2170</v>
      </c>
      <c r="V166" s="479">
        <v>2170</v>
      </c>
      <c r="W166" s="900" t="s">
        <v>62</v>
      </c>
      <c r="X166" s="171" t="s">
        <v>156</v>
      </c>
      <c r="Y166" s="171" t="s">
        <v>156</v>
      </c>
      <c r="Z166" s="172" t="s">
        <v>156</v>
      </c>
    </row>
    <row r="167" spans="1:28" ht="26.25" customHeight="1" x14ac:dyDescent="0.2">
      <c r="A167" s="2431"/>
      <c r="B167" s="2432"/>
      <c r="C167" s="3074"/>
      <c r="D167" s="857"/>
      <c r="E167" s="2445"/>
      <c r="F167" s="954"/>
      <c r="G167" s="926"/>
      <c r="H167" s="921"/>
      <c r="I167" s="3082"/>
      <c r="J167" s="17"/>
      <c r="K167" s="756"/>
      <c r="L167" s="860"/>
      <c r="M167" s="743"/>
      <c r="N167" s="577"/>
      <c r="O167" s="577"/>
      <c r="P167" s="669"/>
      <c r="Q167" s="420"/>
      <c r="R167" s="584"/>
      <c r="S167" s="584"/>
      <c r="T167" s="585"/>
      <c r="U167" s="381"/>
      <c r="V167" s="385"/>
      <c r="W167" s="205" t="s">
        <v>61</v>
      </c>
      <c r="X167" s="206" t="s">
        <v>157</v>
      </c>
      <c r="Y167" s="206" t="s">
        <v>157</v>
      </c>
      <c r="Z167" s="207" t="s">
        <v>157</v>
      </c>
    </row>
    <row r="168" spans="1:28" ht="20.25" customHeight="1" x14ac:dyDescent="0.2">
      <c r="A168" s="2431"/>
      <c r="B168" s="2432"/>
      <c r="C168" s="3074"/>
      <c r="D168" s="857"/>
      <c r="E168" s="2446"/>
      <c r="F168" s="954"/>
      <c r="G168" s="926"/>
      <c r="H168" s="921"/>
      <c r="I168" s="3083"/>
      <c r="J168" s="1003"/>
      <c r="K168" s="761"/>
      <c r="L168" s="770"/>
      <c r="M168" s="1004"/>
      <c r="N168" s="735"/>
      <c r="O168" s="735"/>
      <c r="P168" s="656"/>
      <c r="Q168" s="412"/>
      <c r="R168" s="502"/>
      <c r="S168" s="502"/>
      <c r="T168" s="503"/>
      <c r="U168" s="413"/>
      <c r="V168" s="414"/>
      <c r="W168" s="977" t="s">
        <v>108</v>
      </c>
      <c r="X168" s="203" t="s">
        <v>155</v>
      </c>
      <c r="Y168" s="203" t="s">
        <v>155</v>
      </c>
      <c r="Z168" s="204" t="s">
        <v>155</v>
      </c>
    </row>
    <row r="169" spans="1:28" ht="17.25" customHeight="1" x14ac:dyDescent="0.2">
      <c r="A169" s="2431"/>
      <c r="B169" s="2432"/>
      <c r="C169" s="3074"/>
      <c r="D169" s="857"/>
      <c r="E169" s="2445" t="s">
        <v>82</v>
      </c>
      <c r="F169" s="954"/>
      <c r="G169" s="926"/>
      <c r="H169" s="921"/>
      <c r="I169" s="3083"/>
      <c r="J169" s="316" t="s">
        <v>41</v>
      </c>
      <c r="K169" s="756">
        <v>144810</v>
      </c>
      <c r="L169" s="421">
        <v>144810</v>
      </c>
      <c r="M169" s="512">
        <f>N169+P169</f>
        <v>0</v>
      </c>
      <c r="N169" s="513"/>
      <c r="O169" s="513"/>
      <c r="P169" s="516"/>
      <c r="Q169" s="420">
        <f>R169+T169</f>
        <v>0</v>
      </c>
      <c r="R169" s="584">
        <v>0</v>
      </c>
      <c r="S169" s="584"/>
      <c r="T169" s="585"/>
      <c r="U169" s="381">
        <v>630</v>
      </c>
      <c r="V169" s="385">
        <v>630</v>
      </c>
      <c r="W169" s="2333" t="s">
        <v>60</v>
      </c>
      <c r="X169" s="88">
        <v>0.8</v>
      </c>
      <c r="Y169" s="88">
        <v>0.9</v>
      </c>
      <c r="Z169" s="89">
        <v>0.9</v>
      </c>
    </row>
    <row r="170" spans="1:28" ht="14.25" customHeight="1" x14ac:dyDescent="0.2">
      <c r="A170" s="2431"/>
      <c r="B170" s="2432"/>
      <c r="C170" s="3080"/>
      <c r="D170" s="855"/>
      <c r="E170" s="2447"/>
      <c r="F170" s="958"/>
      <c r="G170" s="916"/>
      <c r="H170" s="907"/>
      <c r="I170" s="3083"/>
      <c r="J170" s="173"/>
      <c r="K170" s="751"/>
      <c r="L170" s="394"/>
      <c r="M170" s="504"/>
      <c r="N170" s="505"/>
      <c r="O170" s="505"/>
      <c r="P170" s="536"/>
      <c r="Q170" s="418"/>
      <c r="R170" s="510"/>
      <c r="S170" s="510"/>
      <c r="T170" s="511"/>
      <c r="U170" s="378"/>
      <c r="V170" s="379"/>
      <c r="W170" s="2351"/>
      <c r="X170" s="82"/>
      <c r="Y170" s="82"/>
      <c r="Z170" s="90"/>
    </row>
    <row r="171" spans="1:28" ht="18" customHeight="1" x14ac:dyDescent="0.2">
      <c r="A171" s="2431"/>
      <c r="B171" s="2432"/>
      <c r="C171" s="3074"/>
      <c r="D171" s="3079" t="s">
        <v>44</v>
      </c>
      <c r="E171" s="2438" t="s">
        <v>284</v>
      </c>
      <c r="F171" s="3077"/>
      <c r="G171" s="3065" t="s">
        <v>49</v>
      </c>
      <c r="H171" s="2504" t="s">
        <v>55</v>
      </c>
      <c r="I171" s="3084"/>
      <c r="J171" s="114" t="s">
        <v>112</v>
      </c>
      <c r="K171" s="890">
        <v>13033</v>
      </c>
      <c r="L171" s="891">
        <f>45/3.4528*1000</f>
        <v>13033</v>
      </c>
      <c r="M171" s="743"/>
      <c r="N171" s="577"/>
      <c r="O171" s="577"/>
      <c r="P171" s="669"/>
      <c r="Q171" s="420">
        <f>R171+T171</f>
        <v>0</v>
      </c>
      <c r="R171" s="584">
        <v>0</v>
      </c>
      <c r="S171" s="584"/>
      <c r="T171" s="585"/>
      <c r="U171" s="381"/>
      <c r="V171" s="385"/>
      <c r="W171" s="900" t="s">
        <v>59</v>
      </c>
      <c r="X171" s="298">
        <v>0.3</v>
      </c>
      <c r="Y171" s="298">
        <v>0.3</v>
      </c>
      <c r="Z171" s="299">
        <v>0.3</v>
      </c>
      <c r="AB171" s="11"/>
    </row>
    <row r="172" spans="1:28" ht="19.5" customHeight="1" x14ac:dyDescent="0.2">
      <c r="A172" s="2431"/>
      <c r="B172" s="2432"/>
      <c r="C172" s="3074"/>
      <c r="D172" s="3076"/>
      <c r="E172" s="2438"/>
      <c r="F172" s="3077"/>
      <c r="G172" s="3065"/>
      <c r="H172" s="2504"/>
      <c r="I172" s="3084"/>
      <c r="J172" s="17" t="s">
        <v>261</v>
      </c>
      <c r="K172" s="487">
        <v>131777</v>
      </c>
      <c r="L172" s="486">
        <f>131777+319443-32009</f>
        <v>419211</v>
      </c>
      <c r="M172" s="743">
        <f>N172+P172</f>
        <v>0</v>
      </c>
      <c r="N172" s="577"/>
      <c r="O172" s="577"/>
      <c r="P172" s="669"/>
      <c r="Q172" s="420">
        <f>R172</f>
        <v>0</v>
      </c>
      <c r="R172" s="584">
        <v>0</v>
      </c>
      <c r="S172" s="584"/>
      <c r="T172" s="585"/>
      <c r="U172" s="381"/>
      <c r="V172" s="385"/>
      <c r="W172" s="900"/>
      <c r="X172" s="902"/>
      <c r="Y172" s="902"/>
      <c r="Z172" s="904"/>
      <c r="AB172" s="11"/>
    </row>
    <row r="173" spans="1:28" ht="28.5" customHeight="1" x14ac:dyDescent="0.2">
      <c r="A173" s="925"/>
      <c r="B173" s="932"/>
      <c r="C173" s="929"/>
      <c r="D173" s="123" t="s">
        <v>49</v>
      </c>
      <c r="E173" s="863" t="s">
        <v>278</v>
      </c>
      <c r="F173" s="163"/>
      <c r="G173" s="164" t="s">
        <v>49</v>
      </c>
      <c r="H173" s="970" t="s">
        <v>55</v>
      </c>
      <c r="I173" s="879"/>
      <c r="J173" s="22" t="s">
        <v>41</v>
      </c>
      <c r="K173" s="679">
        <v>52711</v>
      </c>
      <c r="L173" s="864">
        <f>52711+28897+32954</f>
        <v>114562</v>
      </c>
      <c r="M173" s="767">
        <f>N173+P173</f>
        <v>0</v>
      </c>
      <c r="N173" s="617"/>
      <c r="O173" s="617"/>
      <c r="P173" s="618"/>
      <c r="Q173" s="440">
        <f>R173+T173</f>
        <v>0</v>
      </c>
      <c r="R173" s="610"/>
      <c r="S173" s="610"/>
      <c r="T173" s="611"/>
      <c r="U173" s="382"/>
      <c r="V173" s="427"/>
      <c r="W173" s="865" t="s">
        <v>239</v>
      </c>
      <c r="X173" s="866">
        <v>20</v>
      </c>
      <c r="Y173" s="185"/>
      <c r="Z173" s="867"/>
      <c r="AB173" s="11"/>
    </row>
    <row r="174" spans="1:28" ht="14.25" customHeight="1" x14ac:dyDescent="0.2">
      <c r="A174" s="2431"/>
      <c r="B174" s="2432"/>
      <c r="C174" s="3074"/>
      <c r="D174" s="3075" t="s">
        <v>50</v>
      </c>
      <c r="E174" s="2438" t="s">
        <v>58</v>
      </c>
      <c r="F174" s="3077"/>
      <c r="G174" s="3065" t="s">
        <v>49</v>
      </c>
      <c r="H174" s="2504" t="s">
        <v>55</v>
      </c>
      <c r="I174" s="3068"/>
      <c r="J174" s="114" t="s">
        <v>261</v>
      </c>
      <c r="K174" s="435">
        <v>92012</v>
      </c>
      <c r="L174" s="485">
        <v>92012</v>
      </c>
      <c r="M174" s="768">
        <f>N174+P174</f>
        <v>0</v>
      </c>
      <c r="N174" s="644"/>
      <c r="O174" s="644"/>
      <c r="P174" s="645"/>
      <c r="Q174" s="425">
        <f>R174+T174</f>
        <v>0</v>
      </c>
      <c r="R174" s="484">
        <v>0</v>
      </c>
      <c r="S174" s="484"/>
      <c r="T174" s="546"/>
      <c r="U174" s="377">
        <v>320</v>
      </c>
      <c r="V174" s="621">
        <v>320</v>
      </c>
      <c r="W174" s="3070" t="s">
        <v>88</v>
      </c>
      <c r="X174" s="902">
        <v>14</v>
      </c>
      <c r="Y174" s="902">
        <v>14</v>
      </c>
      <c r="Z174" s="904">
        <v>14</v>
      </c>
      <c r="AB174" s="11"/>
    </row>
    <row r="175" spans="1:28" ht="14.25" customHeight="1" x14ac:dyDescent="0.2">
      <c r="A175" s="2431"/>
      <c r="B175" s="2432"/>
      <c r="C175" s="3074"/>
      <c r="D175" s="3076"/>
      <c r="E175" s="2497"/>
      <c r="F175" s="3078"/>
      <c r="G175" s="3066"/>
      <c r="H175" s="3067"/>
      <c r="I175" s="3069"/>
      <c r="J175" s="868"/>
      <c r="K175" s="689"/>
      <c r="L175" s="694"/>
      <c r="M175" s="883"/>
      <c r="N175" s="688"/>
      <c r="O175" s="688"/>
      <c r="P175" s="691"/>
      <c r="Q175" s="869"/>
      <c r="R175" s="692"/>
      <c r="S175" s="692"/>
      <c r="T175" s="693"/>
      <c r="U175" s="694"/>
      <c r="V175" s="859"/>
      <c r="W175" s="3071"/>
      <c r="X175" s="133"/>
      <c r="Y175" s="133"/>
      <c r="Z175" s="134"/>
      <c r="AB175" s="11"/>
    </row>
    <row r="176" spans="1:28" ht="17.25" customHeight="1" thickBot="1" x14ac:dyDescent="0.25">
      <c r="A176" s="976"/>
      <c r="B176" s="941"/>
      <c r="C176" s="157"/>
      <c r="D176" s="161"/>
      <c r="E176" s="161"/>
      <c r="F176" s="161"/>
      <c r="G176" s="161"/>
      <c r="H176" s="161"/>
      <c r="I176" s="3072" t="s">
        <v>103</v>
      </c>
      <c r="J176" s="3073"/>
      <c r="K176" s="655">
        <f>SUM(K158:K175)</f>
        <v>1410362</v>
      </c>
      <c r="L176" s="742">
        <f t="shared" ref="L176:V176" si="23">SUM(L158:L175)</f>
        <v>2737245</v>
      </c>
      <c r="M176" s="655">
        <f t="shared" si="23"/>
        <v>0</v>
      </c>
      <c r="N176" s="884">
        <f t="shared" si="23"/>
        <v>0</v>
      </c>
      <c r="O176" s="885">
        <f t="shared" si="23"/>
        <v>0</v>
      </c>
      <c r="P176" s="655">
        <f t="shared" si="23"/>
        <v>0</v>
      </c>
      <c r="Q176" s="655">
        <f t="shared" si="23"/>
        <v>0</v>
      </c>
      <c r="R176" s="655">
        <f t="shared" si="23"/>
        <v>0</v>
      </c>
      <c r="S176" s="655">
        <f t="shared" si="23"/>
        <v>0</v>
      </c>
      <c r="T176" s="655">
        <f t="shared" si="23"/>
        <v>0</v>
      </c>
      <c r="U176" s="742">
        <f t="shared" si="23"/>
        <v>4320</v>
      </c>
      <c r="V176" s="655">
        <f t="shared" si="23"/>
        <v>4320</v>
      </c>
      <c r="W176" s="158"/>
      <c r="X176" s="159"/>
      <c r="Y176" s="159"/>
      <c r="Z176" s="149"/>
      <c r="AB176" s="11"/>
    </row>
    <row r="177" spans="1:47" ht="14.25" customHeight="1" thickBot="1" x14ac:dyDescent="0.25">
      <c r="A177" s="138" t="s">
        <v>8</v>
      </c>
      <c r="B177" s="9" t="s">
        <v>49</v>
      </c>
      <c r="C177" s="2338" t="s">
        <v>11</v>
      </c>
      <c r="D177" s="2338"/>
      <c r="E177" s="2338"/>
      <c r="F177" s="2338"/>
      <c r="G177" s="2338"/>
      <c r="H177" s="2338"/>
      <c r="I177" s="2338"/>
      <c r="J177" s="2339"/>
      <c r="K177" s="707">
        <f>SUM(K176,K153)</f>
        <v>1517522</v>
      </c>
      <c r="L177" s="707">
        <f t="shared" ref="L177:V177" si="24">SUM(L176,L153)</f>
        <v>2844405</v>
      </c>
      <c r="M177" s="707">
        <f t="shared" si="24"/>
        <v>0</v>
      </c>
      <c r="N177" s="707">
        <f t="shared" si="24"/>
        <v>0</v>
      </c>
      <c r="O177" s="707">
        <f t="shared" si="24"/>
        <v>0</v>
      </c>
      <c r="P177" s="707">
        <f t="shared" si="24"/>
        <v>0</v>
      </c>
      <c r="Q177" s="707">
        <f t="shared" si="24"/>
        <v>0</v>
      </c>
      <c r="R177" s="707">
        <f t="shared" si="24"/>
        <v>0</v>
      </c>
      <c r="S177" s="707">
        <f t="shared" si="24"/>
        <v>0</v>
      </c>
      <c r="T177" s="707">
        <f t="shared" si="24"/>
        <v>0</v>
      </c>
      <c r="U177" s="707">
        <f t="shared" si="24"/>
        <v>5126</v>
      </c>
      <c r="V177" s="707">
        <f t="shared" si="24"/>
        <v>4330</v>
      </c>
      <c r="W177" s="2405"/>
      <c r="X177" s="2340"/>
      <c r="Y177" s="2340"/>
      <c r="Z177" s="2341"/>
    </row>
    <row r="178" spans="1:47" ht="14.25" customHeight="1" thickBot="1" x14ac:dyDescent="0.25">
      <c r="A178" s="138" t="s">
        <v>8</v>
      </c>
      <c r="B178" s="2406" t="s">
        <v>12</v>
      </c>
      <c r="C178" s="2407"/>
      <c r="D178" s="2407"/>
      <c r="E178" s="2407"/>
      <c r="F178" s="2407"/>
      <c r="G178" s="2407"/>
      <c r="H178" s="2407"/>
      <c r="I178" s="2407"/>
      <c r="J178" s="2408"/>
      <c r="K178" s="861">
        <f t="shared" ref="K178:V178" si="25">K177+K142+K102+K83</f>
        <v>12375331</v>
      </c>
      <c r="L178" s="861">
        <f t="shared" si="25"/>
        <v>13727689</v>
      </c>
      <c r="M178" s="861">
        <f t="shared" si="25"/>
        <v>0</v>
      </c>
      <c r="N178" s="861">
        <f t="shared" si="25"/>
        <v>0</v>
      </c>
      <c r="O178" s="861">
        <f t="shared" si="25"/>
        <v>0</v>
      </c>
      <c r="P178" s="861">
        <f t="shared" si="25"/>
        <v>0</v>
      </c>
      <c r="Q178" s="861">
        <f t="shared" si="25"/>
        <v>0</v>
      </c>
      <c r="R178" s="861">
        <f t="shared" si="25"/>
        <v>0</v>
      </c>
      <c r="S178" s="861">
        <f t="shared" si="25"/>
        <v>0</v>
      </c>
      <c r="T178" s="861">
        <f t="shared" si="25"/>
        <v>0</v>
      </c>
      <c r="U178" s="861">
        <f t="shared" si="25"/>
        <v>40660</v>
      </c>
      <c r="V178" s="861">
        <f t="shared" si="25"/>
        <v>45641</v>
      </c>
      <c r="W178" s="2409"/>
      <c r="X178" s="2410"/>
      <c r="Y178" s="2410"/>
      <c r="Z178" s="2411"/>
    </row>
    <row r="179" spans="1:47" ht="14.25" customHeight="1" thickBot="1" x14ac:dyDescent="0.25">
      <c r="A179" s="81" t="s">
        <v>52</v>
      </c>
      <c r="B179" s="2412" t="s">
        <v>94</v>
      </c>
      <c r="C179" s="2413"/>
      <c r="D179" s="2413"/>
      <c r="E179" s="2413"/>
      <c r="F179" s="2413"/>
      <c r="G179" s="2413"/>
      <c r="H179" s="2413"/>
      <c r="I179" s="2413"/>
      <c r="J179" s="2414"/>
      <c r="K179" s="862">
        <f>SUM(K178)</f>
        <v>12375331</v>
      </c>
      <c r="L179" s="862">
        <f t="shared" ref="L179:V179" si="26">SUM(L178)</f>
        <v>13727689</v>
      </c>
      <c r="M179" s="862">
        <f t="shared" si="26"/>
        <v>0</v>
      </c>
      <c r="N179" s="862">
        <f t="shared" si="26"/>
        <v>0</v>
      </c>
      <c r="O179" s="862">
        <f t="shared" si="26"/>
        <v>0</v>
      </c>
      <c r="P179" s="862">
        <f t="shared" si="26"/>
        <v>0</v>
      </c>
      <c r="Q179" s="862">
        <f t="shared" si="26"/>
        <v>0</v>
      </c>
      <c r="R179" s="862">
        <f t="shared" si="26"/>
        <v>0</v>
      </c>
      <c r="S179" s="862">
        <f t="shared" si="26"/>
        <v>0</v>
      </c>
      <c r="T179" s="862">
        <f t="shared" si="26"/>
        <v>0</v>
      </c>
      <c r="U179" s="862">
        <f t="shared" si="26"/>
        <v>40660</v>
      </c>
      <c r="V179" s="862">
        <f t="shared" si="26"/>
        <v>45641</v>
      </c>
      <c r="W179" s="2415"/>
      <c r="X179" s="2416"/>
      <c r="Y179" s="2416"/>
      <c r="Z179" s="2417"/>
    </row>
    <row r="180" spans="1:47" s="19" customFormat="1" ht="25.5" customHeight="1" x14ac:dyDescent="0.2">
      <c r="A180" s="2391" t="s">
        <v>249</v>
      </c>
      <c r="B180" s="2391"/>
      <c r="C180" s="2391"/>
      <c r="D180" s="2391"/>
      <c r="E180" s="2391"/>
      <c r="F180" s="2391"/>
      <c r="G180" s="2391"/>
      <c r="H180" s="2391"/>
      <c r="I180" s="2391"/>
      <c r="J180" s="2391"/>
      <c r="K180" s="2391"/>
      <c r="L180" s="2391"/>
      <c r="M180" s="2391"/>
      <c r="N180" s="2391"/>
      <c r="O180" s="2391"/>
      <c r="P180" s="2391"/>
      <c r="Q180" s="2391"/>
      <c r="R180" s="2391"/>
      <c r="S180" s="2391"/>
      <c r="T180" s="2391"/>
      <c r="U180" s="2391"/>
      <c r="V180" s="2391"/>
      <c r="W180" s="2391"/>
      <c r="X180" s="2391"/>
      <c r="Y180" s="2391"/>
      <c r="Z180" s="2391"/>
      <c r="AA180" s="18"/>
      <c r="AB180" s="18"/>
      <c r="AC180" s="18"/>
      <c r="AD180" s="18"/>
      <c r="AE180" s="18"/>
      <c r="AF180" s="18"/>
      <c r="AG180" s="18"/>
      <c r="AH180" s="18"/>
      <c r="AI180" s="18"/>
      <c r="AJ180" s="18"/>
      <c r="AK180" s="18"/>
      <c r="AL180" s="18"/>
      <c r="AM180" s="18"/>
      <c r="AN180" s="18"/>
      <c r="AO180" s="18"/>
      <c r="AP180" s="18"/>
      <c r="AQ180" s="18"/>
      <c r="AR180" s="18"/>
      <c r="AS180" s="18"/>
      <c r="AT180" s="18"/>
      <c r="AU180" s="18"/>
    </row>
    <row r="181" spans="1:47" s="19" customFormat="1" ht="13.5" customHeight="1" x14ac:dyDescent="0.2">
      <c r="A181" s="3064"/>
      <c r="B181" s="3064"/>
      <c r="C181" s="3064"/>
      <c r="D181" s="3064"/>
      <c r="E181" s="3064"/>
      <c r="F181" s="3064"/>
      <c r="G181" s="3064"/>
      <c r="H181" s="3064"/>
      <c r="I181" s="3064"/>
      <c r="J181" s="3064"/>
      <c r="K181" s="3064"/>
      <c r="L181" s="3064"/>
      <c r="M181" s="3064"/>
      <c r="N181" s="3064"/>
      <c r="O181" s="3064"/>
      <c r="P181" s="3064"/>
      <c r="Q181" s="3064"/>
      <c r="R181" s="3064"/>
      <c r="S181" s="3064"/>
      <c r="T181" s="3064"/>
      <c r="U181" s="3064"/>
      <c r="V181" s="3064"/>
      <c r="W181" s="3064"/>
      <c r="X181" s="3064"/>
      <c r="Y181" s="3064"/>
      <c r="Z181" s="3064"/>
      <c r="AA181" s="18"/>
      <c r="AB181" s="18"/>
      <c r="AC181" s="18"/>
      <c r="AD181" s="18"/>
      <c r="AE181" s="18"/>
      <c r="AF181" s="18"/>
      <c r="AG181" s="18"/>
      <c r="AH181" s="18"/>
      <c r="AI181" s="18"/>
      <c r="AJ181" s="18"/>
      <c r="AK181" s="18"/>
      <c r="AL181" s="18"/>
      <c r="AM181" s="18"/>
      <c r="AN181" s="18"/>
      <c r="AO181" s="18"/>
      <c r="AP181" s="18"/>
      <c r="AQ181" s="18"/>
      <c r="AR181" s="18"/>
      <c r="AS181" s="18"/>
      <c r="AT181" s="18"/>
      <c r="AU181" s="18"/>
    </row>
    <row r="182" spans="1:47" s="19" customFormat="1" ht="15" customHeight="1" thickBot="1" x14ac:dyDescent="0.25">
      <c r="A182" s="2392" t="s">
        <v>17</v>
      </c>
      <c r="B182" s="2392"/>
      <c r="C182" s="2392"/>
      <c r="D182" s="2392"/>
      <c r="E182" s="2392"/>
      <c r="F182" s="2392"/>
      <c r="G182" s="2392"/>
      <c r="H182" s="2392"/>
      <c r="I182" s="2392"/>
      <c r="J182" s="2392"/>
      <c r="K182" s="2392"/>
      <c r="L182" s="2392"/>
      <c r="M182" s="2392"/>
      <c r="N182" s="2392"/>
      <c r="O182" s="2392"/>
      <c r="P182" s="2392"/>
      <c r="Q182" s="2392"/>
      <c r="R182" s="2392"/>
      <c r="S182" s="2392"/>
      <c r="T182" s="2392"/>
      <c r="U182" s="2392"/>
      <c r="V182" s="2392"/>
      <c r="W182" s="5"/>
      <c r="X182" s="5"/>
      <c r="Y182" s="5"/>
      <c r="Z182" s="5"/>
      <c r="AA182" s="18"/>
      <c r="AB182" s="18"/>
      <c r="AC182" s="18"/>
      <c r="AD182" s="18"/>
      <c r="AE182" s="18"/>
      <c r="AF182" s="18"/>
      <c r="AG182" s="18"/>
      <c r="AH182" s="18"/>
      <c r="AI182" s="18"/>
      <c r="AJ182" s="18"/>
      <c r="AK182" s="18"/>
      <c r="AL182" s="18"/>
      <c r="AM182" s="18"/>
      <c r="AN182" s="18"/>
      <c r="AO182" s="18"/>
      <c r="AP182" s="18"/>
      <c r="AQ182" s="18"/>
      <c r="AR182" s="18"/>
      <c r="AS182" s="18"/>
      <c r="AT182" s="18"/>
      <c r="AU182" s="18"/>
    </row>
    <row r="183" spans="1:47" ht="48" customHeight="1" thickBot="1" x14ac:dyDescent="0.25">
      <c r="A183" s="2393" t="s">
        <v>13</v>
      </c>
      <c r="B183" s="2394"/>
      <c r="C183" s="2394"/>
      <c r="D183" s="2394"/>
      <c r="E183" s="2394"/>
      <c r="F183" s="2394"/>
      <c r="G183" s="2394"/>
      <c r="H183" s="2394"/>
      <c r="I183" s="2394"/>
      <c r="J183" s="2395"/>
      <c r="K183" s="745" t="s">
        <v>198</v>
      </c>
      <c r="L183" s="745" t="s">
        <v>262</v>
      </c>
      <c r="M183" s="3058" t="s">
        <v>263</v>
      </c>
      <c r="N183" s="3059"/>
      <c r="O183" s="3059"/>
      <c r="P183" s="3060"/>
      <c r="Q183" s="2393" t="s">
        <v>139</v>
      </c>
      <c r="R183" s="2394"/>
      <c r="S183" s="2394"/>
      <c r="T183" s="2394"/>
      <c r="U183" s="24" t="s">
        <v>142</v>
      </c>
      <c r="V183" s="24" t="s">
        <v>266</v>
      </c>
    </row>
    <row r="184" spans="1:47" ht="14.25" customHeight="1" x14ac:dyDescent="0.2">
      <c r="A184" s="2396" t="s">
        <v>18</v>
      </c>
      <c r="B184" s="2397"/>
      <c r="C184" s="2397"/>
      <c r="D184" s="2397"/>
      <c r="E184" s="2397"/>
      <c r="F184" s="2397"/>
      <c r="G184" s="2397"/>
      <c r="H184" s="2397"/>
      <c r="I184" s="2397"/>
      <c r="J184" s="2398"/>
      <c r="K184" s="956">
        <f>K185+K191+K192+K193</f>
        <v>6864297</v>
      </c>
      <c r="L184" s="956">
        <f>L185+L191+L192+L193</f>
        <v>10982091</v>
      </c>
      <c r="M184" s="3061">
        <f>SUM(M186:P193)</f>
        <v>0</v>
      </c>
      <c r="N184" s="3062"/>
      <c r="O184" s="3062"/>
      <c r="P184" s="3063"/>
      <c r="Q184" s="3061">
        <f>SUM(Q186:T193)</f>
        <v>0</v>
      </c>
      <c r="R184" s="3062"/>
      <c r="S184" s="3062"/>
      <c r="T184" s="3063"/>
      <c r="U184" s="392">
        <f>U185+U192+U193+U191</f>
        <v>25077</v>
      </c>
      <c r="V184" s="392">
        <f>V185+V192+V193+V191</f>
        <v>26355</v>
      </c>
    </row>
    <row r="185" spans="1:47" ht="14.25" customHeight="1" x14ac:dyDescent="0.2">
      <c r="A185" s="2399" t="s">
        <v>191</v>
      </c>
      <c r="B185" s="3051"/>
      <c r="C185" s="3051"/>
      <c r="D185" s="3051"/>
      <c r="E185" s="3051"/>
      <c r="F185" s="3051"/>
      <c r="G185" s="3051"/>
      <c r="H185" s="3051"/>
      <c r="I185" s="3051"/>
      <c r="J185" s="3052"/>
      <c r="K185" s="955">
        <f>SUM(K186:K189)</f>
        <v>6539615</v>
      </c>
      <c r="L185" s="955">
        <f>SUM(L186:L190)</f>
        <v>10254465</v>
      </c>
      <c r="M185" s="3053">
        <f t="shared" ref="M185" si="27">SUM(M186:P189)</f>
        <v>0</v>
      </c>
      <c r="N185" s="3054"/>
      <c r="O185" s="3054"/>
      <c r="P185" s="3055"/>
      <c r="Q185" s="3053">
        <f t="shared" ref="Q185" si="28">SUM(Q186:T189)</f>
        <v>0</v>
      </c>
      <c r="R185" s="3056"/>
      <c r="S185" s="3056"/>
      <c r="T185" s="3057"/>
      <c r="U185" s="393">
        <f>SUM(U186:U190)</f>
        <v>24960</v>
      </c>
      <c r="V185" s="393">
        <f>SUM(V186:V190)</f>
        <v>26238</v>
      </c>
    </row>
    <row r="186" spans="1:47" ht="14.25" customHeight="1" x14ac:dyDescent="0.2">
      <c r="A186" s="2388" t="s">
        <v>33</v>
      </c>
      <c r="B186" s="2389"/>
      <c r="C186" s="2389"/>
      <c r="D186" s="2389"/>
      <c r="E186" s="2389"/>
      <c r="F186" s="2389"/>
      <c r="G186" s="2389"/>
      <c r="H186" s="2389"/>
      <c r="I186" s="2389"/>
      <c r="J186" s="2390"/>
      <c r="K186" s="952">
        <f>SUMIF(J12:J179,"SB",K12:K179)</f>
        <v>5325214</v>
      </c>
      <c r="L186" s="952">
        <f>SUMIF(J12:J179,"SB",L12:L179)</f>
        <v>5353519</v>
      </c>
      <c r="M186" s="3048">
        <f>SUMIF(J12:J179,"SB",M12:M179)</f>
        <v>0</v>
      </c>
      <c r="N186" s="3049"/>
      <c r="O186" s="3049"/>
      <c r="P186" s="3050"/>
      <c r="Q186" s="3048">
        <f>SUMIF(J12:J179,"SB",Q12:Q179)</f>
        <v>0</v>
      </c>
      <c r="R186" s="3049"/>
      <c r="S186" s="3049"/>
      <c r="T186" s="3050"/>
      <c r="U186" s="394">
        <f>SUMIF(J12:J179,"SB",U12:U179)</f>
        <v>20436</v>
      </c>
      <c r="V186" s="394">
        <f>SUMIF(J12:J179,"SB",V12:V179)</f>
        <v>21439</v>
      </c>
      <c r="W186" s="60"/>
    </row>
    <row r="187" spans="1:47" ht="14.25" customHeight="1" x14ac:dyDescent="0.2">
      <c r="A187" s="2370" t="s">
        <v>34</v>
      </c>
      <c r="B187" s="2371"/>
      <c r="C187" s="2371"/>
      <c r="D187" s="2371"/>
      <c r="E187" s="2371"/>
      <c r="F187" s="2371"/>
      <c r="G187" s="2371"/>
      <c r="H187" s="2371"/>
      <c r="I187" s="2371"/>
      <c r="J187" s="2372"/>
      <c r="K187" s="953">
        <f>SUMIF(J12:J179,"SB(P)",K12:K179)</f>
        <v>120829</v>
      </c>
      <c r="L187" s="953">
        <f>SUMIF(J12:J179,"SB(P)",L12:L179)</f>
        <v>120829</v>
      </c>
      <c r="M187" s="3034">
        <f>SUMIF(J12:J179,"SB(P)",M12:M179)</f>
        <v>0</v>
      </c>
      <c r="N187" s="3035"/>
      <c r="O187" s="3035"/>
      <c r="P187" s="3036"/>
      <c r="Q187" s="3034">
        <f>SUMIF(J12:J179,"SB(P)",Q12:Q179)</f>
        <v>0</v>
      </c>
      <c r="R187" s="3035"/>
      <c r="S187" s="3035"/>
      <c r="T187" s="3036"/>
      <c r="U187" s="395">
        <f>SUMIF(J12:J179,"SB(P)",U12:U179)</f>
        <v>464</v>
      </c>
      <c r="V187" s="395">
        <f>SUMIF(J12:J179,"SB(P)",V12:V179)</f>
        <v>784</v>
      </c>
      <c r="W187" s="60"/>
    </row>
    <row r="188" spans="1:47" ht="14.25" customHeight="1" x14ac:dyDescent="0.2">
      <c r="A188" s="2370" t="s">
        <v>113</v>
      </c>
      <c r="B188" s="2371"/>
      <c r="C188" s="2371"/>
      <c r="D188" s="2371"/>
      <c r="E188" s="2371"/>
      <c r="F188" s="2371"/>
      <c r="G188" s="2371"/>
      <c r="H188" s="2371"/>
      <c r="I188" s="2371"/>
      <c r="J188" s="2372"/>
      <c r="K188" s="953">
        <f>SUMIF(J12:J179,"SB(VR)",K12:K179)</f>
        <v>1084598</v>
      </c>
      <c r="L188" s="953">
        <f>SUMIF(J12:J179,"SB(VR)",L12:L179)</f>
        <v>1084598</v>
      </c>
      <c r="M188" s="3048">
        <f>SUMIF(J12:J179,"SB(VR)",M12:M179)</f>
        <v>0</v>
      </c>
      <c r="N188" s="3049"/>
      <c r="O188" s="3049"/>
      <c r="P188" s="3050"/>
      <c r="Q188" s="3034">
        <f>SUMIF(J12:J179,"SB(VR)",Q12:Q179)</f>
        <v>0</v>
      </c>
      <c r="R188" s="3035"/>
      <c r="S188" s="3035"/>
      <c r="T188" s="3036"/>
      <c r="U188" s="394">
        <f>SUMIF(J12:J179,"SB(VR)",U12:U179)</f>
        <v>3826</v>
      </c>
      <c r="V188" s="394">
        <f>SUMIF(J12:J179,"SB(VR)",V12:V179)</f>
        <v>3781</v>
      </c>
      <c r="W188" s="60"/>
    </row>
    <row r="189" spans="1:47" ht="14.25" customHeight="1" x14ac:dyDescent="0.2">
      <c r="A189" s="2367" t="s">
        <v>131</v>
      </c>
      <c r="B189" s="2368"/>
      <c r="C189" s="2368"/>
      <c r="D189" s="2368"/>
      <c r="E189" s="2368"/>
      <c r="F189" s="2368"/>
      <c r="G189" s="2368"/>
      <c r="H189" s="2368"/>
      <c r="I189" s="2368"/>
      <c r="J189" s="2369"/>
      <c r="K189" s="953">
        <f>SUMIF(J10:J177,"SB(L)",K10:K177)</f>
        <v>8974</v>
      </c>
      <c r="L189" s="953">
        <f>SUMIF(J10:J177,"SB(L)",L10:L177)</f>
        <v>8974</v>
      </c>
      <c r="M189" s="3034">
        <f>SUMIF(J10:J177,"SB(L)",M10:M177)</f>
        <v>0</v>
      </c>
      <c r="N189" s="3035"/>
      <c r="O189" s="3035"/>
      <c r="P189" s="3036"/>
      <c r="Q189" s="3034">
        <f>SUMIF(J10:J177,"SB(L)",Q10:Q177)</f>
        <v>0</v>
      </c>
      <c r="R189" s="3035"/>
      <c r="S189" s="3035"/>
      <c r="T189" s="3036"/>
      <c r="U189" s="395">
        <f>SUMIF(J11:J177,"SB(L)",U11:U177)</f>
        <v>117</v>
      </c>
      <c r="V189" s="395">
        <f>SUMIF(J11:J177,"SB(L)",V11:V177)</f>
        <v>117</v>
      </c>
    </row>
    <row r="190" spans="1:47" ht="14.25" customHeight="1" x14ac:dyDescent="0.2">
      <c r="A190" s="2367" t="s">
        <v>259</v>
      </c>
      <c r="B190" s="2368"/>
      <c r="C190" s="2368"/>
      <c r="D190" s="2368"/>
      <c r="E190" s="2368"/>
      <c r="F190" s="2368"/>
      <c r="G190" s="2368"/>
      <c r="H190" s="2368"/>
      <c r="I190" s="2368"/>
      <c r="J190" s="2369"/>
      <c r="K190" s="953"/>
      <c r="L190" s="953">
        <f>SUMIF(J11:J178,"SB(KPP)",L11:L178)</f>
        <v>3686545</v>
      </c>
      <c r="M190" s="3034">
        <f>SUMIF(J11:J178,"SB(KPP)",M11:M178)</f>
        <v>0</v>
      </c>
      <c r="N190" s="3035"/>
      <c r="O190" s="3035"/>
      <c r="P190" s="3036"/>
      <c r="Q190" s="3034">
        <f>SUMIF(J11:J178,"SB(L)",Q11:Q178)</f>
        <v>0</v>
      </c>
      <c r="R190" s="3035"/>
      <c r="S190" s="3035"/>
      <c r="T190" s="3036"/>
      <c r="U190" s="395">
        <f>SUMIF(J12:J178,"SB(L)",U12:U178)</f>
        <v>117</v>
      </c>
      <c r="V190" s="395">
        <f>SUMIF(J12:J178,"SB(L)",V12:V178)</f>
        <v>117</v>
      </c>
    </row>
    <row r="191" spans="1:47" ht="14.25" customHeight="1" x14ac:dyDescent="0.2">
      <c r="A191" s="2376" t="s">
        <v>257</v>
      </c>
      <c r="B191" s="2377"/>
      <c r="C191" s="2377"/>
      <c r="D191" s="2377"/>
      <c r="E191" s="2377"/>
      <c r="F191" s="2377"/>
      <c r="G191" s="2377"/>
      <c r="H191" s="2377"/>
      <c r="I191" s="2377"/>
      <c r="J191" s="2378"/>
      <c r="K191" s="959">
        <f>SUMIF(J11:J178,"SB(VRL)",K11:K178)</f>
        <v>72307</v>
      </c>
      <c r="L191" s="959">
        <f>SUMIF(J11:J178,"SB(VRL)",L11:L178)</f>
        <v>72307</v>
      </c>
      <c r="M191" s="3042">
        <f>SUMIF(J11:J178,"SB(VRL)",M11:M178)</f>
        <v>0</v>
      </c>
      <c r="N191" s="3043"/>
      <c r="O191" s="3043"/>
      <c r="P191" s="3044"/>
      <c r="Q191" s="3042">
        <f>SUMIF(J11:J178,"SB(L)",Q11:Q178)</f>
        <v>0</v>
      </c>
      <c r="R191" s="3043"/>
      <c r="S191" s="3043"/>
      <c r="T191" s="3044"/>
      <c r="U191" s="380">
        <f>SUMIF(J12:J178,"SB(L)",U12:U178)</f>
        <v>117</v>
      </c>
      <c r="V191" s="380">
        <f>SUMIF(J12:J178,"SB(L)",V12:V178)</f>
        <v>117</v>
      </c>
    </row>
    <row r="192" spans="1:47" ht="14.25" customHeight="1" x14ac:dyDescent="0.2">
      <c r="A192" s="2379" t="s">
        <v>258</v>
      </c>
      <c r="B192" s="2377"/>
      <c r="C192" s="2377"/>
      <c r="D192" s="2377"/>
      <c r="E192" s="2377"/>
      <c r="F192" s="2377"/>
      <c r="G192" s="2377"/>
      <c r="H192" s="2377"/>
      <c r="I192" s="2377"/>
      <c r="J192" s="2378"/>
      <c r="K192" s="959">
        <f>SUMIF(J12:J179,"SB(ŽPL)",K12:K179)</f>
        <v>252375</v>
      </c>
      <c r="L192" s="959">
        <f>SUMIF(J12:J179,"SB(ŽPL)",L12:L179)</f>
        <v>655319</v>
      </c>
      <c r="M192" s="3042">
        <f>SUMIF(J12:J179,"SB(ŽPL)",M12:M179)</f>
        <v>0</v>
      </c>
      <c r="N192" s="3043"/>
      <c r="O192" s="3043"/>
      <c r="P192" s="3044"/>
      <c r="Q192" s="3042">
        <f>SUMIF(J12:J179,"SB(VRL)",Q12:Q179)</f>
        <v>0</v>
      </c>
      <c r="R192" s="3043"/>
      <c r="S192" s="3043"/>
      <c r="T192" s="3044"/>
      <c r="U192" s="380">
        <f>SUMIF(J12:J179,"SB(VRL)",U12:U179)</f>
        <v>0</v>
      </c>
      <c r="V192" s="380">
        <f>SUMIF(J12:J180,"SB(VRL)",V12:V180)</f>
        <v>0</v>
      </c>
      <c r="W192" s="60"/>
    </row>
    <row r="193" spans="1:26" ht="14.25" customHeight="1" x14ac:dyDescent="0.2">
      <c r="A193" s="2379" t="s">
        <v>126</v>
      </c>
      <c r="B193" s="3040"/>
      <c r="C193" s="3040"/>
      <c r="D193" s="3040"/>
      <c r="E193" s="3040"/>
      <c r="F193" s="3040"/>
      <c r="G193" s="3040"/>
      <c r="H193" s="3040"/>
      <c r="I193" s="3040"/>
      <c r="J193" s="3041"/>
      <c r="K193" s="959">
        <f>SUMIF(J13:J179,"PF",K13:K179)</f>
        <v>0</v>
      </c>
      <c r="L193" s="959">
        <f>SUMIF(J13:J179,"PF",L13:L179)</f>
        <v>0</v>
      </c>
      <c r="M193" s="3042">
        <f>SUMIF(J13:J179,"PF",M13:M179)</f>
        <v>0</v>
      </c>
      <c r="N193" s="3043"/>
      <c r="O193" s="3043"/>
      <c r="P193" s="3044"/>
      <c r="Q193" s="3042">
        <f>SUMIF(J13:J179,"PF",Q13:Q179)</f>
        <v>0</v>
      </c>
      <c r="R193" s="3043"/>
      <c r="S193" s="3043"/>
      <c r="T193" s="3044"/>
      <c r="U193" s="380">
        <f>SUMIF(J12:J177,"PF",U12:U179)</f>
        <v>0</v>
      </c>
      <c r="V193" s="380">
        <f>SUMIF(J12:J177,"PF",V12:V179)</f>
        <v>0</v>
      </c>
    </row>
    <row r="194" spans="1:26" ht="14.25" customHeight="1" x14ac:dyDescent="0.2">
      <c r="A194" s="2382" t="s">
        <v>19</v>
      </c>
      <c r="B194" s="2383"/>
      <c r="C194" s="2383"/>
      <c r="D194" s="2383"/>
      <c r="E194" s="2383"/>
      <c r="F194" s="2383"/>
      <c r="G194" s="2383"/>
      <c r="H194" s="2383"/>
      <c r="I194" s="2383"/>
      <c r="J194" s="2384"/>
      <c r="K194" s="961">
        <f>SUM(K195:K199)</f>
        <v>5511034</v>
      </c>
      <c r="L194" s="961">
        <f>SUM(L195:L199)</f>
        <v>2745598</v>
      </c>
      <c r="M194" s="3045">
        <f>SUM(M195:P199)</f>
        <v>0</v>
      </c>
      <c r="N194" s="3046"/>
      <c r="O194" s="3046"/>
      <c r="P194" s="3047"/>
      <c r="Q194" s="3045">
        <f>SUM(Q195:T199)</f>
        <v>0</v>
      </c>
      <c r="R194" s="3046"/>
      <c r="S194" s="3046"/>
      <c r="T194" s="3047"/>
      <c r="U194" s="396">
        <f>U195+U196+U197+U198+U199</f>
        <v>3280</v>
      </c>
      <c r="V194" s="396">
        <f>V195+V196+V197+V198+V199</f>
        <v>6869</v>
      </c>
    </row>
    <row r="195" spans="1:26" ht="14.25" customHeight="1" x14ac:dyDescent="0.2">
      <c r="A195" s="2385" t="s">
        <v>35</v>
      </c>
      <c r="B195" s="2386"/>
      <c r="C195" s="2386"/>
      <c r="D195" s="2386"/>
      <c r="E195" s="2386"/>
      <c r="F195" s="2386"/>
      <c r="G195" s="2386"/>
      <c r="H195" s="2386"/>
      <c r="I195" s="2386"/>
      <c r="J195" s="2387"/>
      <c r="K195" s="953">
        <f>SUMIF(J12:J179,"ES",K12:K179)</f>
        <v>1981696</v>
      </c>
      <c r="L195" s="953">
        <f>SUMIF(J12:J179,"ES",L12:L179)</f>
        <v>1981696</v>
      </c>
      <c r="M195" s="3034">
        <f>SUMIF(J12:J179,"ES",M12:M179)</f>
        <v>0</v>
      </c>
      <c r="N195" s="3035"/>
      <c r="O195" s="3035"/>
      <c r="P195" s="3036"/>
      <c r="Q195" s="3034">
        <f>SUMIF(J12:J179,"ES",Q12:Q179)</f>
        <v>0</v>
      </c>
      <c r="R195" s="3035"/>
      <c r="S195" s="3035"/>
      <c r="T195" s="3036"/>
      <c r="U195" s="395">
        <f>SUMIF(J12:J179,"ES",U12:U179)</f>
        <v>2630</v>
      </c>
      <c r="V195" s="395">
        <f>SUMIF(J12:J179,"ES",V12:V179)</f>
        <v>4446</v>
      </c>
      <c r="W195" s="60"/>
    </row>
    <row r="196" spans="1:26" ht="14.25" customHeight="1" x14ac:dyDescent="0.2">
      <c r="A196" s="2367" t="s">
        <v>36</v>
      </c>
      <c r="B196" s="2368"/>
      <c r="C196" s="2368"/>
      <c r="D196" s="2368"/>
      <c r="E196" s="2368"/>
      <c r="F196" s="2368"/>
      <c r="G196" s="2368"/>
      <c r="H196" s="2368"/>
      <c r="I196" s="2368"/>
      <c r="J196" s="2369"/>
      <c r="K196" s="953">
        <v>2765436</v>
      </c>
      <c r="L196" s="953">
        <f>SUMIF(J12:J179,"KPP",L12:L179)</f>
        <v>0</v>
      </c>
      <c r="M196" s="3034">
        <f>SUMIF(J12:J179,"KPP",M12:M179)</f>
        <v>0</v>
      </c>
      <c r="N196" s="3035"/>
      <c r="O196" s="3035"/>
      <c r="P196" s="3036"/>
      <c r="Q196" s="3034">
        <f>SUMIF(J12:J179,"KPP",Q12:Q179)</f>
        <v>0</v>
      </c>
      <c r="R196" s="3035"/>
      <c r="S196" s="3035"/>
      <c r="T196" s="3036"/>
      <c r="U196" s="395">
        <f>SUMIF(J12:J179,"KPP",U12:U179)</f>
        <v>0</v>
      </c>
      <c r="V196" s="395">
        <f>SUMIF(J12:J179,"KPP",V12:V179)</f>
        <v>0</v>
      </c>
      <c r="W196" s="60"/>
    </row>
    <row r="197" spans="1:26" ht="14.25" customHeight="1" x14ac:dyDescent="0.2">
      <c r="A197" s="2367" t="s">
        <v>37</v>
      </c>
      <c r="B197" s="2368"/>
      <c r="C197" s="2368"/>
      <c r="D197" s="2368"/>
      <c r="E197" s="2368"/>
      <c r="F197" s="2368"/>
      <c r="G197" s="2368"/>
      <c r="H197" s="2368"/>
      <c r="I197" s="2368"/>
      <c r="J197" s="2369"/>
      <c r="K197" s="953">
        <f>SUMIF(J12:J179,"KVJUD",K12:K179)</f>
        <v>516074</v>
      </c>
      <c r="L197" s="953">
        <f>SUMIF(J12:J179,"KVJUD",L12:L179)</f>
        <v>516074</v>
      </c>
      <c r="M197" s="3034">
        <f>SUMIF(J12:J179,"KVJUD",M12:M179)</f>
        <v>0</v>
      </c>
      <c r="N197" s="3035"/>
      <c r="O197" s="3035"/>
      <c r="P197" s="3036"/>
      <c r="Q197" s="3034">
        <f>SUMIF(J12:J179,"KVJUD",Q12:Q179)</f>
        <v>0</v>
      </c>
      <c r="R197" s="3035"/>
      <c r="S197" s="3035"/>
      <c r="T197" s="3036"/>
      <c r="U197" s="395">
        <f>SUMIF(J12:J179,"KVJUD",U12:U179)</f>
        <v>0</v>
      </c>
      <c r="V197" s="395">
        <f>SUMIF(J12:J179,"KVJUD",V12:V179)</f>
        <v>1000</v>
      </c>
      <c r="W197" s="64"/>
      <c r="X197" s="6"/>
      <c r="Y197" s="6"/>
      <c r="Z197" s="6"/>
    </row>
    <row r="198" spans="1:26" ht="14.25" customHeight="1" x14ac:dyDescent="0.2">
      <c r="A198" s="2370" t="s">
        <v>38</v>
      </c>
      <c r="B198" s="2371"/>
      <c r="C198" s="2371"/>
      <c r="D198" s="2371"/>
      <c r="E198" s="2371"/>
      <c r="F198" s="2371"/>
      <c r="G198" s="2371"/>
      <c r="H198" s="2371"/>
      <c r="I198" s="2371"/>
      <c r="J198" s="2372"/>
      <c r="K198" s="953">
        <f>SUMIF(J12:J179,"LRVB",K12:K179)</f>
        <v>0</v>
      </c>
      <c r="L198" s="953">
        <f>SUMIF(J12:J179,"LRVB",L12:L179)</f>
        <v>0</v>
      </c>
      <c r="M198" s="3034">
        <f>SUMIF(J12:J179,"LRVB",M12:M179)</f>
        <v>0</v>
      </c>
      <c r="N198" s="3035"/>
      <c r="O198" s="3035"/>
      <c r="P198" s="3036"/>
      <c r="Q198" s="3034">
        <f>SUMIF(J12:J179,"LRVB",Q12:Q179)</f>
        <v>0</v>
      </c>
      <c r="R198" s="3035"/>
      <c r="S198" s="3035"/>
      <c r="T198" s="3036"/>
      <c r="U198" s="395">
        <f>SUMIF(J12:J179,"LRVB",U12:U179)</f>
        <v>0</v>
      </c>
      <c r="V198" s="395">
        <f>SUMIF(J12:J179,"LRVB",V12:V179)</f>
        <v>0</v>
      </c>
      <c r="W198" s="64"/>
      <c r="X198" s="6"/>
      <c r="Y198" s="6"/>
      <c r="Z198" s="6"/>
    </row>
    <row r="199" spans="1:26" ht="14.25" customHeight="1" x14ac:dyDescent="0.2">
      <c r="A199" s="2370" t="s">
        <v>39</v>
      </c>
      <c r="B199" s="2371"/>
      <c r="C199" s="2371"/>
      <c r="D199" s="2371"/>
      <c r="E199" s="2371"/>
      <c r="F199" s="2371"/>
      <c r="G199" s="2371"/>
      <c r="H199" s="2371"/>
      <c r="I199" s="2371"/>
      <c r="J199" s="2372"/>
      <c r="K199" s="953">
        <f>SUMIF(J12:J179,"Kt",K12:K179)</f>
        <v>247828</v>
      </c>
      <c r="L199" s="953">
        <f>SUMIF(J12:J179,"Kt",L12:L179)</f>
        <v>247828</v>
      </c>
      <c r="M199" s="3034">
        <f>SUMIF(J12:J179,"Kt",M12:M179)</f>
        <v>0</v>
      </c>
      <c r="N199" s="3035"/>
      <c r="O199" s="3035"/>
      <c r="P199" s="3036"/>
      <c r="Q199" s="3034">
        <f>SUMIF(J12:J179,"Kt",Q12:Q179)</f>
        <v>0</v>
      </c>
      <c r="R199" s="3035"/>
      <c r="S199" s="3035"/>
      <c r="T199" s="3036"/>
      <c r="U199" s="395">
        <f>SUMIF(J12:J179,"Kt",U12:U179)</f>
        <v>650</v>
      </c>
      <c r="V199" s="395">
        <f>SUMIF(J12:J179,"Kt",V12:V179)</f>
        <v>1423</v>
      </c>
      <c r="W199" s="64"/>
      <c r="X199" s="6"/>
      <c r="Y199" s="6"/>
      <c r="Z199" s="6"/>
    </row>
    <row r="200" spans="1:26" ht="14.25" customHeight="1" thickBot="1" x14ac:dyDescent="0.25">
      <c r="A200" s="2373" t="s">
        <v>20</v>
      </c>
      <c r="B200" s="2374"/>
      <c r="C200" s="2374"/>
      <c r="D200" s="2374"/>
      <c r="E200" s="2374"/>
      <c r="F200" s="2374"/>
      <c r="G200" s="2374"/>
      <c r="H200" s="2374"/>
      <c r="I200" s="2374"/>
      <c r="J200" s="2375"/>
      <c r="K200" s="962">
        <f>SUM(K184,K194)</f>
        <v>12375331</v>
      </c>
      <c r="L200" s="962">
        <f>SUM(L184,L194)</f>
        <v>13727689</v>
      </c>
      <c r="M200" s="3037">
        <f>SUM(M184,M194)</f>
        <v>0</v>
      </c>
      <c r="N200" s="3038"/>
      <c r="O200" s="3038"/>
      <c r="P200" s="3039"/>
      <c r="Q200" s="3037">
        <f>SUM(Q184,Q194)</f>
        <v>0</v>
      </c>
      <c r="R200" s="3038"/>
      <c r="S200" s="3038"/>
      <c r="T200" s="3039"/>
      <c r="U200" s="397">
        <f>SUM(U184,U194)</f>
        <v>28357</v>
      </c>
      <c r="V200" s="397">
        <f>SUM(V184,V194)</f>
        <v>33224</v>
      </c>
      <c r="W200" s="6"/>
      <c r="X200" s="6"/>
      <c r="Y200" s="6"/>
      <c r="Z200" s="6"/>
    </row>
    <row r="201" spans="1:26" x14ac:dyDescent="0.2">
      <c r="M201" s="905"/>
      <c r="N201" s="3032"/>
      <c r="O201" s="3033"/>
      <c r="P201" s="905"/>
      <c r="Q201" s="905"/>
      <c r="R201" s="905"/>
      <c r="S201" s="905"/>
      <c r="T201" s="905"/>
      <c r="U201" s="905"/>
      <c r="V201" s="905"/>
    </row>
    <row r="202" spans="1:26" x14ac:dyDescent="0.2">
      <c r="N202" s="60"/>
      <c r="Q202" s="60"/>
      <c r="R202" s="60"/>
      <c r="S202" s="60"/>
      <c r="T202" s="60"/>
    </row>
    <row r="203" spans="1:26" x14ac:dyDescent="0.2">
      <c r="P203" s="124"/>
      <c r="Q203" s="126"/>
      <c r="R203" s="126"/>
      <c r="S203" s="126"/>
      <c r="T203" s="126"/>
    </row>
    <row r="204" spans="1:26" x14ac:dyDescent="0.2">
      <c r="A204" s="6"/>
      <c r="B204" s="6"/>
      <c r="C204" s="6"/>
      <c r="D204" s="6"/>
      <c r="E204" s="6"/>
      <c r="F204" s="6"/>
      <c r="G204" s="6"/>
      <c r="H204" s="6"/>
      <c r="I204" s="6"/>
      <c r="J204" s="6"/>
      <c r="K204" s="6"/>
      <c r="L204" s="6"/>
      <c r="M204" s="6"/>
      <c r="N204" s="6"/>
      <c r="O204" s="6"/>
      <c r="P204" s="6"/>
      <c r="Q204" s="92"/>
      <c r="S204" s="6"/>
      <c r="T204" s="6"/>
      <c r="U204" s="6"/>
      <c r="V204" s="6"/>
      <c r="W204" s="6"/>
      <c r="X204" s="6"/>
      <c r="Y204" s="6"/>
      <c r="Z204" s="6"/>
    </row>
    <row r="205" spans="1:26" x14ac:dyDescent="0.2">
      <c r="A205" s="6"/>
      <c r="B205" s="6"/>
      <c r="C205" s="6"/>
      <c r="D205" s="6"/>
      <c r="E205" s="6"/>
      <c r="F205" s="6"/>
      <c r="G205" s="6"/>
      <c r="H205" s="6"/>
      <c r="I205" s="6"/>
      <c r="J205" s="6"/>
      <c r="K205" s="6"/>
      <c r="L205" s="6"/>
      <c r="M205" s="6"/>
      <c r="N205" s="6"/>
      <c r="O205" s="6"/>
      <c r="P205" s="6"/>
      <c r="Q205" s="125"/>
      <c r="R205" s="60"/>
      <c r="S205" s="6"/>
      <c r="T205" s="6"/>
      <c r="U205" s="64"/>
      <c r="V205" s="6"/>
      <c r="W205" s="6"/>
      <c r="X205" s="6"/>
      <c r="Y205" s="6"/>
      <c r="Z205" s="6"/>
    </row>
  </sheetData>
  <mergeCells count="437">
    <mergeCell ref="A1:Z1"/>
    <mergeCell ref="A2:Z2"/>
    <mergeCell ref="A3:Z3"/>
    <mergeCell ref="X4:Z4"/>
    <mergeCell ref="A5:A7"/>
    <mergeCell ref="B5:B7"/>
    <mergeCell ref="C5:C7"/>
    <mergeCell ref="D5:D7"/>
    <mergeCell ref="E5:E7"/>
    <mergeCell ref="F5:F7"/>
    <mergeCell ref="W6:W7"/>
    <mergeCell ref="X6:Z6"/>
    <mergeCell ref="A8:Z8"/>
    <mergeCell ref="A9:Z9"/>
    <mergeCell ref="B10:Z10"/>
    <mergeCell ref="C11:Z11"/>
    <mergeCell ref="U5:U7"/>
    <mergeCell ref="V5:V7"/>
    <mergeCell ref="W5:Z5"/>
    <mergeCell ref="K6:K7"/>
    <mergeCell ref="L6:L7"/>
    <mergeCell ref="M6:M7"/>
    <mergeCell ref="N6:O6"/>
    <mergeCell ref="P6:P7"/>
    <mergeCell ref="Q6:Q7"/>
    <mergeCell ref="R6:S6"/>
    <mergeCell ref="G5:G7"/>
    <mergeCell ref="H5:H7"/>
    <mergeCell ref="I5:I7"/>
    <mergeCell ref="J5:J7"/>
    <mergeCell ref="M5:P5"/>
    <mergeCell ref="Q5:T5"/>
    <mergeCell ref="T6:T7"/>
    <mergeCell ref="I17:I18"/>
    <mergeCell ref="A19:A21"/>
    <mergeCell ref="B19:B21"/>
    <mergeCell ref="C19:C21"/>
    <mergeCell ref="E19:E20"/>
    <mergeCell ref="F19:F21"/>
    <mergeCell ref="I19:I22"/>
    <mergeCell ref="H13:H15"/>
    <mergeCell ref="I13:I15"/>
    <mergeCell ref="A17:A18"/>
    <mergeCell ref="B17:B18"/>
    <mergeCell ref="C17:C18"/>
    <mergeCell ref="D17:D18"/>
    <mergeCell ref="E17:E18"/>
    <mergeCell ref="F17:F18"/>
    <mergeCell ref="G17:G18"/>
    <mergeCell ref="H17:H18"/>
    <mergeCell ref="A13:A15"/>
    <mergeCell ref="B13:B15"/>
    <mergeCell ref="C13:C15"/>
    <mergeCell ref="D13:D15"/>
    <mergeCell ref="F13:F15"/>
    <mergeCell ref="G13:G15"/>
    <mergeCell ref="W20:W21"/>
    <mergeCell ref="A23:A24"/>
    <mergeCell ref="B23:B24"/>
    <mergeCell ref="C23:C24"/>
    <mergeCell ref="D23:D24"/>
    <mergeCell ref="E23:E24"/>
    <mergeCell ref="F23:F24"/>
    <mergeCell ref="G23:G24"/>
    <mergeCell ref="H23:H24"/>
    <mergeCell ref="I23:I27"/>
    <mergeCell ref="W23:W24"/>
    <mergeCell ref="A25:A27"/>
    <mergeCell ref="B25:B27"/>
    <mergeCell ref="C25:C27"/>
    <mergeCell ref="D25:D27"/>
    <mergeCell ref="E25:E27"/>
    <mergeCell ref="F25:F27"/>
    <mergeCell ref="G25:G27"/>
    <mergeCell ref="H25:H27"/>
    <mergeCell ref="W25:W27"/>
    <mergeCell ref="E28:H28"/>
    <mergeCell ref="I28:J28"/>
    <mergeCell ref="A30:A31"/>
    <mergeCell ref="B30:B31"/>
    <mergeCell ref="C30:C31"/>
    <mergeCell ref="D30:D31"/>
    <mergeCell ref="E30:E31"/>
    <mergeCell ref="G30:G31"/>
    <mergeCell ref="H30:H31"/>
    <mergeCell ref="I30:I31"/>
    <mergeCell ref="G32:G34"/>
    <mergeCell ref="H32:H34"/>
    <mergeCell ref="I32:I34"/>
    <mergeCell ref="A35:A36"/>
    <mergeCell ref="B35:B36"/>
    <mergeCell ref="C35:C36"/>
    <mergeCell ref="D35:D36"/>
    <mergeCell ref="E35:E36"/>
    <mergeCell ref="G35:G36"/>
    <mergeCell ref="H35:H36"/>
    <mergeCell ref="A32:A34"/>
    <mergeCell ref="B32:B34"/>
    <mergeCell ref="C32:C34"/>
    <mergeCell ref="D32:D34"/>
    <mergeCell ref="E32:E34"/>
    <mergeCell ref="F32:F34"/>
    <mergeCell ref="I35:I37"/>
    <mergeCell ref="A38:A39"/>
    <mergeCell ref="B38:B39"/>
    <mergeCell ref="C38:C39"/>
    <mergeCell ref="D38:D39"/>
    <mergeCell ref="E38:E39"/>
    <mergeCell ref="G38:G39"/>
    <mergeCell ref="H38:H39"/>
    <mergeCell ref="I38:I40"/>
    <mergeCell ref="W38:W39"/>
    <mergeCell ref="E42:H42"/>
    <mergeCell ref="I42:J42"/>
    <mergeCell ref="A45:A47"/>
    <mergeCell ref="B45:B47"/>
    <mergeCell ref="C45:C47"/>
    <mergeCell ref="D45:D47"/>
    <mergeCell ref="E45:E47"/>
    <mergeCell ref="F45:F47"/>
    <mergeCell ref="G45:G47"/>
    <mergeCell ref="H45:H47"/>
    <mergeCell ref="I45:I47"/>
    <mergeCell ref="W45:W47"/>
    <mergeCell ref="E48:E49"/>
    <mergeCell ref="I48:I51"/>
    <mergeCell ref="A50:A51"/>
    <mergeCell ref="B50:B51"/>
    <mergeCell ref="C50:C51"/>
    <mergeCell ref="D50:D51"/>
    <mergeCell ref="E50:E51"/>
    <mergeCell ref="W50:W51"/>
    <mergeCell ref="E52:H52"/>
    <mergeCell ref="I52:J52"/>
    <mergeCell ref="D54:D55"/>
    <mergeCell ref="E54:E55"/>
    <mergeCell ref="F54:F55"/>
    <mergeCell ref="G54:G55"/>
    <mergeCell ref="H54:H55"/>
    <mergeCell ref="I54:I55"/>
    <mergeCell ref="W54:W55"/>
    <mergeCell ref="G56:G57"/>
    <mergeCell ref="H56:H57"/>
    <mergeCell ref="I56:I57"/>
    <mergeCell ref="A58:A59"/>
    <mergeCell ref="B58:B59"/>
    <mergeCell ref="C58:C59"/>
    <mergeCell ref="D58:D59"/>
    <mergeCell ref="E58:E59"/>
    <mergeCell ref="F58:F59"/>
    <mergeCell ref="G58:G59"/>
    <mergeCell ref="A56:A57"/>
    <mergeCell ref="B56:B57"/>
    <mergeCell ref="C56:C57"/>
    <mergeCell ref="D56:D57"/>
    <mergeCell ref="E56:E57"/>
    <mergeCell ref="F56:F57"/>
    <mergeCell ref="A65:A67"/>
    <mergeCell ref="B65:B67"/>
    <mergeCell ref="C65:C67"/>
    <mergeCell ref="E65:E66"/>
    <mergeCell ref="I65:I66"/>
    <mergeCell ref="W65:W66"/>
    <mergeCell ref="I67:I68"/>
    <mergeCell ref="H58:H59"/>
    <mergeCell ref="I58:I59"/>
    <mergeCell ref="W58:W59"/>
    <mergeCell ref="E60:H60"/>
    <mergeCell ref="I60:J60"/>
    <mergeCell ref="E62:E64"/>
    <mergeCell ref="I62:I64"/>
    <mergeCell ref="W62:W64"/>
    <mergeCell ref="F63:F64"/>
    <mergeCell ref="E70:H70"/>
    <mergeCell ref="I70:J70"/>
    <mergeCell ref="A72:A73"/>
    <mergeCell ref="B72:B73"/>
    <mergeCell ref="C72:C73"/>
    <mergeCell ref="D72:D73"/>
    <mergeCell ref="E72:E73"/>
    <mergeCell ref="G72:G73"/>
    <mergeCell ref="H72:H73"/>
    <mergeCell ref="I72:I73"/>
    <mergeCell ref="W72:W73"/>
    <mergeCell ref="X72:X73"/>
    <mergeCell ref="A75:A76"/>
    <mergeCell ref="B75:B76"/>
    <mergeCell ref="C75:C76"/>
    <mergeCell ref="E75:E76"/>
    <mergeCell ref="F75:F76"/>
    <mergeCell ref="G75:G76"/>
    <mergeCell ref="H75:H76"/>
    <mergeCell ref="I75:I76"/>
    <mergeCell ref="W75:W76"/>
    <mergeCell ref="E78:H78"/>
    <mergeCell ref="I78:J78"/>
    <mergeCell ref="A79:A82"/>
    <mergeCell ref="B79:B82"/>
    <mergeCell ref="C79:C82"/>
    <mergeCell ref="D79:D82"/>
    <mergeCell ref="E79:E82"/>
    <mergeCell ref="F79:F82"/>
    <mergeCell ref="G79:G82"/>
    <mergeCell ref="G93:G94"/>
    <mergeCell ref="H79:H82"/>
    <mergeCell ref="I79:I82"/>
    <mergeCell ref="H93:H94"/>
    <mergeCell ref="I93:I96"/>
    <mergeCell ref="W79:W81"/>
    <mergeCell ref="C83:J83"/>
    <mergeCell ref="C84:Z84"/>
    <mergeCell ref="E85:E87"/>
    <mergeCell ref="F85:F87"/>
    <mergeCell ref="W93:W94"/>
    <mergeCell ref="X93:X94"/>
    <mergeCell ref="Y93:Y94"/>
    <mergeCell ref="Z93:Z94"/>
    <mergeCell ref="I88:I91"/>
    <mergeCell ref="E89:E90"/>
    <mergeCell ref="W89:W90"/>
    <mergeCell ref="W95:W96"/>
    <mergeCell ref="A93:A94"/>
    <mergeCell ref="B93:B94"/>
    <mergeCell ref="C93:C94"/>
    <mergeCell ref="A99:A100"/>
    <mergeCell ref="B99:B100"/>
    <mergeCell ref="C99:C100"/>
    <mergeCell ref="D99:D100"/>
    <mergeCell ref="E99:E100"/>
    <mergeCell ref="F99:F100"/>
    <mergeCell ref="A97:A98"/>
    <mergeCell ref="B97:B98"/>
    <mergeCell ref="C97:C98"/>
    <mergeCell ref="D97:D98"/>
    <mergeCell ref="E97:E98"/>
    <mergeCell ref="F97:F98"/>
    <mergeCell ref="A95:A96"/>
    <mergeCell ref="B95:B96"/>
    <mergeCell ref="C95:C96"/>
    <mergeCell ref="D95:D96"/>
    <mergeCell ref="E95:E96"/>
    <mergeCell ref="F95:F96"/>
    <mergeCell ref="D93:D94"/>
    <mergeCell ref="E93:E94"/>
    <mergeCell ref="F93:F94"/>
    <mergeCell ref="G99:G100"/>
    <mergeCell ref="G95:G96"/>
    <mergeCell ref="H95:H96"/>
    <mergeCell ref="H99:H100"/>
    <mergeCell ref="W99:W100"/>
    <mergeCell ref="E101:H101"/>
    <mergeCell ref="I101:J101"/>
    <mergeCell ref="C102:J102"/>
    <mergeCell ref="W102:Z102"/>
    <mergeCell ref="H97:H98"/>
    <mergeCell ref="I97:I100"/>
    <mergeCell ref="W97:W98"/>
    <mergeCell ref="G97:G98"/>
    <mergeCell ref="E107:E109"/>
    <mergeCell ref="F107:F110"/>
    <mergeCell ref="I107:I110"/>
    <mergeCell ref="E115:H115"/>
    <mergeCell ref="I115:J115"/>
    <mergeCell ref="E116:E118"/>
    <mergeCell ref="I116:I118"/>
    <mergeCell ref="C103:Z103"/>
    <mergeCell ref="A104:A115"/>
    <mergeCell ref="B104:B115"/>
    <mergeCell ref="C104:C115"/>
    <mergeCell ref="E104:E106"/>
    <mergeCell ref="I104:I106"/>
    <mergeCell ref="W104:W106"/>
    <mergeCell ref="X104:X105"/>
    <mergeCell ref="Y104:Y105"/>
    <mergeCell ref="Z104:Z105"/>
    <mergeCell ref="Z119:Z120"/>
    <mergeCell ref="F120:F123"/>
    <mergeCell ref="I122:I126"/>
    <mergeCell ref="W116:W118"/>
    <mergeCell ref="X116:X117"/>
    <mergeCell ref="Y116:Y117"/>
    <mergeCell ref="Z116:Z117"/>
    <mergeCell ref="A119:A126"/>
    <mergeCell ref="B119:B126"/>
    <mergeCell ref="C119:C126"/>
    <mergeCell ref="D119:D126"/>
    <mergeCell ref="E119:E122"/>
    <mergeCell ref="I119:I121"/>
    <mergeCell ref="E125:E126"/>
    <mergeCell ref="D127:D128"/>
    <mergeCell ref="E127:E128"/>
    <mergeCell ref="F127:F128"/>
    <mergeCell ref="G127:G128"/>
    <mergeCell ref="H127:H128"/>
    <mergeCell ref="W119:W120"/>
    <mergeCell ref="X119:X120"/>
    <mergeCell ref="Y119:Y120"/>
    <mergeCell ref="D134:D137"/>
    <mergeCell ref="E134:E137"/>
    <mergeCell ref="G134:G137"/>
    <mergeCell ref="H134:H137"/>
    <mergeCell ref="I134:I137"/>
    <mergeCell ref="F135:F137"/>
    <mergeCell ref="I127:I128"/>
    <mergeCell ref="A129:A132"/>
    <mergeCell ref="B129:B132"/>
    <mergeCell ref="C129:C132"/>
    <mergeCell ref="E129:E132"/>
    <mergeCell ref="I129:I132"/>
    <mergeCell ref="A144:A164"/>
    <mergeCell ref="B144:B164"/>
    <mergeCell ref="E144:E145"/>
    <mergeCell ref="I146:I148"/>
    <mergeCell ref="E147:E148"/>
    <mergeCell ref="C149:C150"/>
    <mergeCell ref="I138:J138"/>
    <mergeCell ref="A139:A141"/>
    <mergeCell ref="B139:B141"/>
    <mergeCell ref="C139:C141"/>
    <mergeCell ref="D139:D141"/>
    <mergeCell ref="E139:E141"/>
    <mergeCell ref="F139:F141"/>
    <mergeCell ref="G139:G141"/>
    <mergeCell ref="H139:H141"/>
    <mergeCell ref="I139:I140"/>
    <mergeCell ref="D149:D150"/>
    <mergeCell ref="E149:E150"/>
    <mergeCell ref="F149:F150"/>
    <mergeCell ref="G149:G150"/>
    <mergeCell ref="H149:H150"/>
    <mergeCell ref="I149:I150"/>
    <mergeCell ref="W140:W141"/>
    <mergeCell ref="C142:J142"/>
    <mergeCell ref="W142:Z142"/>
    <mergeCell ref="C143:Z143"/>
    <mergeCell ref="I153:J153"/>
    <mergeCell ref="E154:E157"/>
    <mergeCell ref="I154:I157"/>
    <mergeCell ref="G158:G164"/>
    <mergeCell ref="W158:W159"/>
    <mergeCell ref="E159:E160"/>
    <mergeCell ref="D151:D152"/>
    <mergeCell ref="E151:E152"/>
    <mergeCell ref="F151:F152"/>
    <mergeCell ref="G151:G152"/>
    <mergeCell ref="H151:H152"/>
    <mergeCell ref="I151:I152"/>
    <mergeCell ref="W169:W170"/>
    <mergeCell ref="A171:A172"/>
    <mergeCell ref="B171:B172"/>
    <mergeCell ref="C171:C172"/>
    <mergeCell ref="D171:D172"/>
    <mergeCell ref="E171:E172"/>
    <mergeCell ref="F171:F172"/>
    <mergeCell ref="G171:G172"/>
    <mergeCell ref="H171:H172"/>
    <mergeCell ref="A165:A170"/>
    <mergeCell ref="B165:B170"/>
    <mergeCell ref="C165:C170"/>
    <mergeCell ref="E166:E168"/>
    <mergeCell ref="I166:I172"/>
    <mergeCell ref="E169:E170"/>
    <mergeCell ref="G174:G175"/>
    <mergeCell ref="H174:H175"/>
    <mergeCell ref="I174:I175"/>
    <mergeCell ref="W174:W175"/>
    <mergeCell ref="I176:J176"/>
    <mergeCell ref="C177:J177"/>
    <mergeCell ref="W177:Z177"/>
    <mergeCell ref="A174:A175"/>
    <mergeCell ref="B174:B175"/>
    <mergeCell ref="C174:C175"/>
    <mergeCell ref="D174:D175"/>
    <mergeCell ref="E174:E175"/>
    <mergeCell ref="F174:F175"/>
    <mergeCell ref="A182:V182"/>
    <mergeCell ref="A183:J183"/>
    <mergeCell ref="M183:P183"/>
    <mergeCell ref="Q183:T183"/>
    <mergeCell ref="A184:J184"/>
    <mergeCell ref="M184:P184"/>
    <mergeCell ref="Q184:T184"/>
    <mergeCell ref="B178:J178"/>
    <mergeCell ref="W178:Z178"/>
    <mergeCell ref="B179:J179"/>
    <mergeCell ref="W179:Z179"/>
    <mergeCell ref="A180:Z180"/>
    <mergeCell ref="A181:Z181"/>
    <mergeCell ref="A187:J187"/>
    <mergeCell ref="M187:P187"/>
    <mergeCell ref="Q187:T187"/>
    <mergeCell ref="A188:J188"/>
    <mergeCell ref="M188:P188"/>
    <mergeCell ref="Q188:T188"/>
    <mergeCell ref="A185:J185"/>
    <mergeCell ref="M185:P185"/>
    <mergeCell ref="Q185:T185"/>
    <mergeCell ref="A186:J186"/>
    <mergeCell ref="M186:P186"/>
    <mergeCell ref="Q186:T186"/>
    <mergeCell ref="A191:J191"/>
    <mergeCell ref="M191:P191"/>
    <mergeCell ref="Q191:T191"/>
    <mergeCell ref="A192:J192"/>
    <mergeCell ref="M192:P192"/>
    <mergeCell ref="Q192:T192"/>
    <mergeCell ref="A189:J189"/>
    <mergeCell ref="M189:P189"/>
    <mergeCell ref="Q189:T189"/>
    <mergeCell ref="A190:J190"/>
    <mergeCell ref="M190:P190"/>
    <mergeCell ref="Q190:T190"/>
    <mergeCell ref="A195:J195"/>
    <mergeCell ref="M195:P195"/>
    <mergeCell ref="Q195:T195"/>
    <mergeCell ref="A196:J196"/>
    <mergeCell ref="M196:P196"/>
    <mergeCell ref="Q196:T196"/>
    <mergeCell ref="A193:J193"/>
    <mergeCell ref="M193:P193"/>
    <mergeCell ref="Q193:T193"/>
    <mergeCell ref="A194:J194"/>
    <mergeCell ref="M194:P194"/>
    <mergeCell ref="Q194:T194"/>
    <mergeCell ref="N201:O201"/>
    <mergeCell ref="A199:J199"/>
    <mergeCell ref="M199:P199"/>
    <mergeCell ref="Q199:T199"/>
    <mergeCell ref="A200:J200"/>
    <mergeCell ref="M200:P200"/>
    <mergeCell ref="Q200:T200"/>
    <mergeCell ref="A197:J197"/>
    <mergeCell ref="M197:P197"/>
    <mergeCell ref="Q197:T197"/>
    <mergeCell ref="A198:J198"/>
    <mergeCell ref="M198:P198"/>
    <mergeCell ref="Q198:T19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6</vt:i4>
      </vt:variant>
    </vt:vector>
  </HeadingPairs>
  <TitlesOfParts>
    <vt:vector size="11" baseType="lpstr">
      <vt:lpstr>6 programa</vt:lpstr>
      <vt:lpstr>2016 MVP</vt:lpstr>
      <vt:lpstr>Lyginamasis variantas</vt:lpstr>
      <vt:lpstr>Asignavimų valdytojų kodai</vt:lpstr>
      <vt:lpstr>Lapas1</vt:lpstr>
      <vt:lpstr>'2016 MVP'!Print_Area</vt:lpstr>
      <vt:lpstr>'6 programa'!Print_Area</vt:lpstr>
      <vt:lpstr>'Lyginamasis variantas'!Print_Area</vt:lpstr>
      <vt:lpstr>'2016 MVP'!Print_Titles</vt:lpstr>
      <vt:lpstr>'6 programa'!Print_Titles</vt:lpstr>
      <vt:lpstr>'Lyginamasis variantas'!Print_Titles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2016-11-09T09:42:40Z</cp:lastPrinted>
  <dcterms:created xsi:type="dcterms:W3CDTF">2007-07-27T10:32:34Z</dcterms:created>
  <dcterms:modified xsi:type="dcterms:W3CDTF">2016-12-05T07:56:54Z</dcterms:modified>
</cp:coreProperties>
</file>