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3585" windowWidth="15480" windowHeight="7800"/>
  </bookViews>
  <sheets>
    <sheet name="2016 MVP" sheetId="10" r:id="rId1"/>
    <sheet name="Lyginamasis variantas" sheetId="13" r:id="rId2"/>
    <sheet name="Viešoji tvarka" sheetId="12" state="hidden" r:id="rId3"/>
  </sheets>
  <definedNames>
    <definedName name="_xlnm.Print_Area" localSheetId="0">'2016 MVP'!$A$1:$M$223</definedName>
    <definedName name="_xlnm.Print_Area" localSheetId="1">'Lyginamasis variantas'!$A$1:$O$220</definedName>
    <definedName name="_xlnm.Print_Titles" localSheetId="0">'2016 MVP'!$9:$11</definedName>
    <definedName name="_xlnm.Print_Titles" localSheetId="1">'Lyginamasis variantas'!$6:$8</definedName>
  </definedNames>
  <calcPr calcId="145621" fullPrecision="0"/>
</workbook>
</file>

<file path=xl/calcChain.xml><?xml version="1.0" encoding="utf-8"?>
<calcChain xmlns="http://schemas.openxmlformats.org/spreadsheetml/2006/main">
  <c r="M177" i="13" l="1"/>
  <c r="M74" i="13" l="1"/>
  <c r="M69" i="13" l="1"/>
  <c r="M57" i="13"/>
  <c r="L57" i="13"/>
  <c r="K176" i="10" l="1"/>
  <c r="L173" i="13"/>
  <c r="K54" i="10" l="1"/>
  <c r="M51" i="13"/>
  <c r="L51" i="13"/>
  <c r="K39" i="10" l="1"/>
  <c r="L36" i="13"/>
  <c r="L18" i="13" l="1"/>
  <c r="K33" i="10"/>
  <c r="K30" i="10"/>
  <c r="L30" i="13"/>
  <c r="L27" i="13"/>
  <c r="K19" i="10" l="1"/>
  <c r="L16" i="13"/>
  <c r="M16" i="13" l="1"/>
  <c r="K41" i="10"/>
  <c r="L38" i="13"/>
  <c r="K190" i="13" l="1"/>
  <c r="K188" i="13"/>
  <c r="K197" i="13" s="1"/>
  <c r="K185" i="13"/>
  <c r="K178" i="13"/>
  <c r="K180" i="13" s="1"/>
  <c r="K173" i="13"/>
  <c r="K177" i="13" s="1"/>
  <c r="K170" i="13"/>
  <c r="K172" i="13" s="1"/>
  <c r="K165" i="13"/>
  <c r="K123" i="13"/>
  <c r="K129" i="13" s="1"/>
  <c r="K108" i="13"/>
  <c r="K99" i="13"/>
  <c r="K97" i="13"/>
  <c r="K93" i="13"/>
  <c r="K91" i="13"/>
  <c r="K88" i="13"/>
  <c r="K47" i="13"/>
  <c r="K55" i="13" s="1"/>
  <c r="K38" i="13"/>
  <c r="M38" i="13" s="1"/>
  <c r="K34" i="13"/>
  <c r="K30" i="13"/>
  <c r="M30" i="13" s="1"/>
  <c r="K27" i="13"/>
  <c r="M27" i="13" s="1"/>
  <c r="K18" i="13"/>
  <c r="K45" i="13" l="1"/>
  <c r="K106" i="13"/>
  <c r="K130" i="13" s="1"/>
  <c r="K159" i="10" l="1"/>
  <c r="K168" i="10" s="1"/>
  <c r="L219" i="13" l="1"/>
  <c r="M209" i="13"/>
  <c r="L209" i="13"/>
  <c r="L165" i="13"/>
  <c r="K173" i="10" l="1"/>
  <c r="L170" i="13"/>
  <c r="M172" i="13" l="1"/>
  <c r="L172" i="13"/>
  <c r="K191" i="10"/>
  <c r="M173" i="13" l="1"/>
  <c r="L97" i="13" l="1"/>
  <c r="L188" i="13" l="1"/>
  <c r="L190" i="13"/>
  <c r="K102" i="10" l="1"/>
  <c r="L99" i="13"/>
  <c r="M106" i="13"/>
  <c r="K193" i="10" l="1"/>
  <c r="K200" i="10" s="1"/>
  <c r="L185" i="13"/>
  <c r="L197" i="13" s="1"/>
  <c r="K50" i="10"/>
  <c r="M18" i="13" l="1"/>
  <c r="L47" i="13"/>
  <c r="L55" i="13" s="1"/>
  <c r="L34" i="13"/>
  <c r="L45" i="13" s="1"/>
  <c r="M47" i="13" l="1"/>
  <c r="M55" i="13" s="1"/>
  <c r="M165" i="13"/>
  <c r="M197" i="13" l="1"/>
  <c r="M198" i="13" s="1"/>
  <c r="K151" i="13" l="1"/>
  <c r="M34" i="13" l="1"/>
  <c r="M45" i="13" l="1"/>
  <c r="K96" i="10" l="1"/>
  <c r="K94" i="10"/>
  <c r="L93" i="13"/>
  <c r="L91" i="13"/>
  <c r="L106" i="13" s="1"/>
  <c r="K132" i="10" l="1"/>
  <c r="L129" i="13"/>
  <c r="K48" i="10" l="1"/>
  <c r="L178" i="13" l="1"/>
  <c r="M180" i="13" s="1"/>
  <c r="M181" i="13" s="1"/>
  <c r="L218" i="13"/>
  <c r="L217" i="13"/>
  <c r="L215" i="13"/>
  <c r="L214" i="13"/>
  <c r="L213" i="13"/>
  <c r="L212" i="13"/>
  <c r="L211" i="13"/>
  <c r="L210" i="13"/>
  <c r="L208" i="13"/>
  <c r="L207" i="13"/>
  <c r="L206" i="13"/>
  <c r="M129" i="13" l="1"/>
  <c r="M130" i="13" s="1"/>
  <c r="M206" i="13"/>
  <c r="L205" i="13"/>
  <c r="L204" i="13" s="1"/>
  <c r="M167" i="13"/>
  <c r="M151" i="13"/>
  <c r="M152" i="13" s="1"/>
  <c r="M108" i="13"/>
  <c r="M88" i="13"/>
  <c r="L198" i="13"/>
  <c r="L180" i="13"/>
  <c r="L177" i="13"/>
  <c r="L167" i="13"/>
  <c r="L151" i="13"/>
  <c r="L152" i="13" s="1"/>
  <c r="L108" i="13"/>
  <c r="L88" i="13"/>
  <c r="K219" i="13"/>
  <c r="M219" i="13" s="1"/>
  <c r="K218" i="13"/>
  <c r="M218" i="13" s="1"/>
  <c r="K217" i="13"/>
  <c r="K215" i="13"/>
  <c r="M215" i="13" s="1"/>
  <c r="K214" i="13"/>
  <c r="M214" i="13" s="1"/>
  <c r="K213" i="13"/>
  <c r="M213" i="13" s="1"/>
  <c r="K212" i="13"/>
  <c r="M212" i="13" s="1"/>
  <c r="K211" i="13"/>
  <c r="M211" i="13" s="1"/>
  <c r="K210" i="13"/>
  <c r="M210" i="13" s="1"/>
  <c r="K209" i="13"/>
  <c r="K208" i="13"/>
  <c r="M208" i="13" s="1"/>
  <c r="K207" i="13"/>
  <c r="M207" i="13" s="1"/>
  <c r="K206" i="13"/>
  <c r="K198" i="13"/>
  <c r="K181" i="13"/>
  <c r="K167" i="13"/>
  <c r="K168" i="13" s="1"/>
  <c r="K152" i="13"/>
  <c r="K205" i="13" l="1"/>
  <c r="K204" i="13" s="1"/>
  <c r="L181" i="13"/>
  <c r="M205" i="13"/>
  <c r="M204" i="13" s="1"/>
  <c r="L130" i="13"/>
  <c r="M168" i="13"/>
  <c r="K216" i="13"/>
  <c r="M217" i="13"/>
  <c r="L168" i="13"/>
  <c r="K91" i="10"/>
  <c r="K58" i="10"/>
  <c r="M199" i="13" l="1"/>
  <c r="M200" i="13" s="1"/>
  <c r="K199" i="13"/>
  <c r="K200" i="13" s="1"/>
  <c r="K220" i="13"/>
  <c r="L199" i="13"/>
  <c r="L216" i="13" l="1"/>
  <c r="L220" i="13" s="1"/>
  <c r="L200" i="13"/>
  <c r="M216" i="13" l="1"/>
  <c r="K109" i="10"/>
  <c r="M220" i="13" l="1"/>
  <c r="K180" i="10"/>
  <c r="K154" i="10" l="1"/>
  <c r="K155" i="10" s="1"/>
  <c r="K111" i="10"/>
  <c r="K133" i="10" s="1"/>
  <c r="K170" i="10" l="1"/>
  <c r="K222" i="10" l="1"/>
  <c r="K215" i="10" l="1"/>
  <c r="K220" i="10" l="1"/>
  <c r="K221" i="10"/>
  <c r="K218" i="10"/>
  <c r="K217" i="10"/>
  <c r="K216" i="10"/>
  <c r="K214" i="10"/>
  <c r="K213" i="10"/>
  <c r="K212" i="10"/>
  <c r="K219" i="10" l="1"/>
  <c r="K183" i="10"/>
  <c r="K175" i="10" l="1"/>
  <c r="K184" i="10" s="1"/>
  <c r="K39" i="12" l="1"/>
  <c r="K38" i="12"/>
  <c r="K37" i="12"/>
  <c r="K36" i="12"/>
  <c r="K35" i="12" s="1"/>
  <c r="K34" i="12"/>
  <c r="K33" i="12"/>
  <c r="K32" i="12"/>
  <c r="K31" i="12"/>
  <c r="K30" i="12"/>
  <c r="X20" i="12"/>
  <c r="X21" i="12" s="1"/>
  <c r="X22" i="12" s="1"/>
  <c r="X23" i="12" s="1"/>
  <c r="W20" i="12"/>
  <c r="W21" i="12" s="1"/>
  <c r="W22" i="12" s="1"/>
  <c r="W23" i="12" s="1"/>
  <c r="V20" i="12"/>
  <c r="V21" i="12" s="1"/>
  <c r="V22" i="12" s="1"/>
  <c r="V23" i="12" s="1"/>
  <c r="U20" i="12"/>
  <c r="U21" i="12" s="1"/>
  <c r="U22" i="12" s="1"/>
  <c r="U23" i="12" s="1"/>
  <c r="T20" i="12"/>
  <c r="T21" i="12" s="1"/>
  <c r="T22" i="12" s="1"/>
  <c r="T23" i="12" s="1"/>
  <c r="S20" i="12"/>
  <c r="S21" i="12" s="1"/>
  <c r="S22" i="12" s="1"/>
  <c r="S23" i="12" s="1"/>
  <c r="R20" i="12"/>
  <c r="R21" i="12" s="1"/>
  <c r="Q20" i="12"/>
  <c r="Q21" i="12" s="1"/>
  <c r="Q22" i="12" s="1"/>
  <c r="Q23" i="12" s="1"/>
  <c r="P20" i="12"/>
  <c r="P21" i="12" s="1"/>
  <c r="P22" i="12" s="1"/>
  <c r="P23" i="12" s="1"/>
  <c r="N20" i="12"/>
  <c r="N21" i="12" s="1"/>
  <c r="N22" i="12" s="1"/>
  <c r="N23" i="12" s="1"/>
  <c r="M20" i="12"/>
  <c r="M21" i="12" s="1"/>
  <c r="M22" i="12" s="1"/>
  <c r="M23" i="12" s="1"/>
  <c r="L20" i="12"/>
  <c r="L21" i="12" s="1"/>
  <c r="L22" i="12" s="1"/>
  <c r="L23" i="12" s="1"/>
  <c r="O19" i="12"/>
  <c r="O18" i="12"/>
  <c r="K17" i="12"/>
  <c r="O16" i="12"/>
  <c r="K16" i="12"/>
  <c r="O15" i="12"/>
  <c r="K15" i="12"/>
  <c r="O14" i="12"/>
  <c r="O29" i="12" s="1"/>
  <c r="K14" i="12"/>
  <c r="K29" i="12" l="1"/>
  <c r="K28" i="12" s="1"/>
  <c r="K40" i="12" s="1"/>
  <c r="K20" i="12"/>
  <c r="K21" i="12" s="1"/>
  <c r="K22" i="12" s="1"/>
  <c r="K23" i="12" s="1"/>
  <c r="O39" i="12"/>
  <c r="S29" i="12"/>
  <c r="R22" i="12"/>
  <c r="R23" i="12" s="1"/>
  <c r="S36" i="12" s="1"/>
  <c r="O30" i="12"/>
  <c r="S31" i="12"/>
  <c r="O34" i="12"/>
  <c r="O38" i="12"/>
  <c r="S39" i="12"/>
  <c r="O20" i="12"/>
  <c r="O21" i="12" s="1"/>
  <c r="O22" i="12" s="1"/>
  <c r="O23" i="12" s="1"/>
  <c r="S30" i="12"/>
  <c r="O33" i="12"/>
  <c r="S34" i="12"/>
  <c r="O37" i="12"/>
  <c r="S38" i="12"/>
  <c r="O32" i="12"/>
  <c r="S33" i="12"/>
  <c r="O36" i="12"/>
  <c r="O35" i="12" s="1"/>
  <c r="S37" i="12"/>
  <c r="O31" i="12"/>
  <c r="S32" i="12"/>
  <c r="O28" i="12" l="1"/>
  <c r="O40" i="12" s="1"/>
  <c r="S28" i="12"/>
  <c r="S35" i="12"/>
  <c r="S40" i="12" l="1"/>
  <c r="K171" i="10"/>
  <c r="K209" i="10"/>
  <c r="K210" i="10" l="1"/>
  <c r="K211" i="10" l="1"/>
  <c r="K208" i="10" s="1"/>
  <c r="K207" i="10" s="1"/>
  <c r="K201" i="10"/>
  <c r="K223" i="10" l="1"/>
  <c r="K202" i="10" l="1"/>
  <c r="K203" i="10" s="1"/>
</calcChain>
</file>

<file path=xl/comments1.xml><?xml version="1.0" encoding="utf-8"?>
<comments xmlns="http://schemas.openxmlformats.org/spreadsheetml/2006/main">
  <authors>
    <author>Audra Cepiene</author>
    <author>Indre Buteniene</author>
  </authors>
  <commentList>
    <comment ref="F19" author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L19" authorId="0">
      <text>
        <r>
          <rPr>
            <sz val="9"/>
            <color indexed="81"/>
            <rFont val="Tahoma"/>
            <family val="2"/>
            <charset val="186"/>
          </rPr>
          <t xml:space="preserve">Eksplotuojami  fontanai: "Taravos Anikė" ir "Laivelis" Meridiano skvere. Nuo 2016 m. - Debreceno aikštės fontanas.
</t>
        </r>
      </text>
    </comment>
    <comment ref="L27" authorId="0">
      <text>
        <r>
          <rPr>
            <sz val="9"/>
            <color indexed="81"/>
            <rFont val="Tahoma"/>
            <family val="2"/>
            <charset val="186"/>
          </rPr>
          <t xml:space="preserve">Iš viso mieste yra 1,1 tūkst. vnt. suoliukų
</t>
        </r>
      </text>
    </comment>
    <comment ref="L29" authorId="0">
      <text>
        <r>
          <rPr>
            <sz val="9"/>
            <color indexed="81"/>
            <rFont val="Tahoma"/>
            <family val="2"/>
            <charset val="186"/>
          </rPr>
          <t>Iš viso mieste yra 1,5 tūkst. vnt. šiukšliadėžių</t>
        </r>
      </text>
    </comment>
    <comment ref="F30"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35" authorId="0">
      <text>
        <r>
          <rPr>
            <b/>
            <sz val="9"/>
            <color indexed="81"/>
            <rFont val="Tahoma"/>
            <family val="2"/>
            <charset val="186"/>
          </rPr>
          <t xml:space="preserve">3.2.1.7 KSP priemonė: </t>
        </r>
        <r>
          <rPr>
            <sz val="9"/>
            <color indexed="81"/>
            <rFont val="Tahoma"/>
            <family val="2"/>
            <charset val="186"/>
          </rPr>
          <t xml:space="preserve">Sutvarkyti senamiesčio ir istorinės miesto dalies reprezentacinių viešųjų erdvių (Teatro, Turgaus, Atgimimo aikščių, Ferdinando ir kitų skverų) infrastruktūrą pritaikant jas turizmo reikmėms bei renginiams 
</t>
        </r>
      </text>
    </comment>
    <comment ref="J40" authorId="1">
      <text>
        <r>
          <rPr>
            <b/>
            <sz val="9"/>
            <color indexed="81"/>
            <rFont val="Tahoma"/>
            <family val="2"/>
            <charset val="186"/>
          </rPr>
          <t>Indre Buteniene:</t>
        </r>
        <r>
          <rPr>
            <sz val="9"/>
            <color indexed="81"/>
            <rFont val="Tahoma"/>
            <family val="2"/>
            <charset val="186"/>
          </rPr>
          <t xml:space="preserve">
VšĮ PSPC prisidėjimas</t>
        </r>
      </text>
    </comment>
    <comment ref="F41" author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I44" authorId="1">
      <text>
        <r>
          <rPr>
            <sz val="9"/>
            <color indexed="81"/>
            <rFont val="Tahoma"/>
            <family val="2"/>
            <charset val="186"/>
          </rPr>
          <t>Vykdys vienuolynas, asignavimai - savivaldybės biudžete</t>
        </r>
      </text>
    </comment>
    <comment ref="F46"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60" author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E74" author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F74" author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L86" authorId="0">
      <text>
        <r>
          <rPr>
            <sz val="9"/>
            <color indexed="81"/>
            <rFont val="Tahoma"/>
            <family val="2"/>
            <charset val="186"/>
          </rPr>
          <t>Viešieji tualetai: Stovyklų g. 4 –21,79 m2; Kopų g. 1A (I Melnragė) – 87,25 m2;</t>
        </r>
      </text>
    </comment>
    <comment ref="F92" author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J98" authorId="1">
      <text>
        <r>
          <rPr>
            <b/>
            <sz val="9"/>
            <color indexed="81"/>
            <rFont val="Tahoma"/>
            <family val="2"/>
            <charset val="186"/>
          </rPr>
          <t>Indre Buteniene:</t>
        </r>
        <r>
          <rPr>
            <sz val="9"/>
            <color indexed="81"/>
            <rFont val="Tahoma"/>
            <family val="2"/>
            <charset val="186"/>
          </rPr>
          <t xml:space="preserve">
Įstaiga turi imti paskolą ir vykdyti projektą, jei jis ekonomiškai naudingas</t>
        </r>
      </text>
    </comment>
    <comment ref="F114" author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18" author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F122"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26"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29"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L169" authorId="0">
      <text>
        <r>
          <rPr>
            <sz val="9"/>
            <color indexed="81"/>
            <rFont val="Tahoma"/>
            <family val="2"/>
            <charset val="186"/>
          </rPr>
          <t xml:space="preserve">
Iš viso iki 2018 m. reiks 10550 Eur</t>
        </r>
      </text>
    </comment>
    <comment ref="L177" authorId="0">
      <text>
        <r>
          <rPr>
            <sz val="9"/>
            <color indexed="81"/>
            <rFont val="Tahoma"/>
            <family val="2"/>
            <charset val="186"/>
          </rPr>
          <t>*Pušyno g. 23/Sportininkų g. 28 kiemas apsemiamas (problema ta, kad artimiausi tinklai yra už 150 m Viršutinėje g. , o per tokį atstumą neužteks nuolydžio, kad pajungti į esamą tinklą.);  Kareivinių g. 4 apsemiamas kiemas ir mašinų stovėjimo aikštelė, nes nėra lietaus nuotekų tinklų; *Liepų gatvė nuo J.Karoso iki H.Manto (stipriai pažeista korozijos betoninių vamzdžių linija. Būtina perkloti liniją. Bet kada gali atsirasti įgriuvos.);</t>
        </r>
      </text>
    </comment>
    <comment ref="L195" authorId="0">
      <text>
        <r>
          <rPr>
            <sz val="9"/>
            <color indexed="81"/>
            <rFont val="Tahoma"/>
            <family val="2"/>
            <charset val="186"/>
          </rPr>
          <t>Iš viso projektas kainuos 382 000 Eur</t>
        </r>
      </text>
    </comment>
    <comment ref="K208" authorId="0">
      <text>
        <r>
          <rPr>
            <b/>
            <sz val="9"/>
            <color indexed="81"/>
            <rFont val="Tahoma"/>
            <family val="2"/>
            <charset val="186"/>
          </rPr>
          <t xml:space="preserve">11817,0
</t>
        </r>
      </text>
    </comment>
  </commentList>
</comments>
</file>

<file path=xl/comments2.xml><?xml version="1.0" encoding="utf-8"?>
<comments xmlns="http://schemas.openxmlformats.org/spreadsheetml/2006/main">
  <authors>
    <author>Audra Cepiene</author>
    <author>Indre Buteniene</author>
  </authors>
  <commentList>
    <comment ref="F16" author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N16" authorId="0">
      <text>
        <r>
          <rPr>
            <sz val="9"/>
            <color indexed="81"/>
            <rFont val="Tahoma"/>
            <family val="2"/>
            <charset val="186"/>
          </rPr>
          <t xml:space="preserve">Eksplotuojami  fontanai: "Taravos Anikė" ir "Laivelis" Meridiano skvere. Nuo 2016 m. - Debreceno aikštės fontanas.
</t>
        </r>
      </text>
    </comment>
    <comment ref="N24" authorId="0">
      <text>
        <r>
          <rPr>
            <sz val="9"/>
            <color indexed="81"/>
            <rFont val="Tahoma"/>
            <family val="2"/>
            <charset val="186"/>
          </rPr>
          <t xml:space="preserve">Iš viso mieste yra 1,1 tūkst. vnt. suoliukų
</t>
        </r>
      </text>
    </comment>
    <comment ref="N26" authorId="0">
      <text>
        <r>
          <rPr>
            <sz val="9"/>
            <color indexed="81"/>
            <rFont val="Tahoma"/>
            <family val="2"/>
            <charset val="186"/>
          </rPr>
          <t>Iš viso mieste yra 1,5 tūkst. vnt. šiukšliadėžių</t>
        </r>
      </text>
    </comment>
    <comment ref="F27"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32" authorId="0">
      <text>
        <r>
          <rPr>
            <b/>
            <sz val="9"/>
            <color indexed="81"/>
            <rFont val="Tahoma"/>
            <family val="2"/>
            <charset val="186"/>
          </rPr>
          <t xml:space="preserve">3.2.1.7 KSP priemonė: </t>
        </r>
        <r>
          <rPr>
            <sz val="9"/>
            <color indexed="81"/>
            <rFont val="Tahoma"/>
            <family val="2"/>
            <charset val="186"/>
          </rPr>
          <t xml:space="preserve">Sutvarkyti senamiesčio ir istorinės miesto dalies reprezentacinių viešųjų erdvių (Teatro, Turgaus, Atgimimo aikščių, Ferdinando ir kitų skverų) infrastruktūrą pritaikant jas turizmo reikmėms bei renginiams 
</t>
        </r>
      </text>
    </comment>
    <comment ref="J37" authorId="1">
      <text>
        <r>
          <rPr>
            <b/>
            <sz val="9"/>
            <color indexed="81"/>
            <rFont val="Tahoma"/>
            <family val="2"/>
            <charset val="186"/>
          </rPr>
          <t>Indre Buteniene:</t>
        </r>
        <r>
          <rPr>
            <sz val="9"/>
            <color indexed="81"/>
            <rFont val="Tahoma"/>
            <family val="2"/>
            <charset val="186"/>
          </rPr>
          <t xml:space="preserve">
VšĮ PSPC prisidėjimas</t>
        </r>
      </text>
    </comment>
    <comment ref="F38" author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I41" authorId="1">
      <text>
        <r>
          <rPr>
            <sz val="9"/>
            <color indexed="81"/>
            <rFont val="Tahoma"/>
            <family val="2"/>
            <charset val="186"/>
          </rPr>
          <t>Vykdys vienuolynas, asignavimai - savivaldybės biudžete</t>
        </r>
      </text>
    </comment>
    <comment ref="F43" author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57" author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E71" author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F71" author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N83" authorId="0">
      <text>
        <r>
          <rPr>
            <sz val="9"/>
            <color indexed="81"/>
            <rFont val="Tahoma"/>
            <family val="2"/>
            <charset val="186"/>
          </rPr>
          <t>Viešieji tualetai: Stovyklų g. 4 –21,79 m2; Kopų g. 1A (I Melnragė) – 87,25 m2;</t>
        </r>
      </text>
    </comment>
    <comment ref="F89" author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J95" authorId="1">
      <text>
        <r>
          <rPr>
            <b/>
            <sz val="9"/>
            <color indexed="81"/>
            <rFont val="Tahoma"/>
            <family val="2"/>
            <charset val="186"/>
          </rPr>
          <t>Indre Buteniene:</t>
        </r>
        <r>
          <rPr>
            <sz val="9"/>
            <color indexed="81"/>
            <rFont val="Tahoma"/>
            <family val="2"/>
            <charset val="186"/>
          </rPr>
          <t xml:space="preserve">
Įstaiga turi imti paskolą ir vykdyti projektą, jei jis ekonomiškai naudingas</t>
        </r>
      </text>
    </comment>
    <comment ref="F111" author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15" author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F119"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23"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26" author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N166" authorId="0">
      <text>
        <r>
          <rPr>
            <sz val="9"/>
            <color indexed="81"/>
            <rFont val="Tahoma"/>
            <family val="2"/>
            <charset val="186"/>
          </rPr>
          <t xml:space="preserve">
Iš viso iki 2018 m. reiks 10550 Eur</t>
        </r>
      </text>
    </comment>
    <comment ref="N174" authorId="0">
      <text>
        <r>
          <rPr>
            <sz val="9"/>
            <color indexed="81"/>
            <rFont val="Tahoma"/>
            <family val="2"/>
            <charset val="186"/>
          </rPr>
          <t>*Pušyno g. 23/Sportininkų g. 28 kiemas apsemiamas (problema ta, kad artimiausi tinklai yra už 150 m Viršutinėje g. , o per tokį atstumą neužteks nuolydžio, kad pajungti į esamą tinklą.);  Kareivinių g. 4 apsemiamas kiemas ir mašinų stovėjimo aikštelė, nes nėra lietaus nuotekų tinklų; *Liepų gatvė nuo J.Karoso iki H.Manto (stipriai pažeista korozijos betoninių vamzdžių linija. Būtina perkloti liniją. Bet kada gali atsirasti įgriuvos.);</t>
        </r>
      </text>
    </comment>
    <comment ref="K205" authorId="0">
      <text>
        <r>
          <rPr>
            <sz val="9"/>
            <color indexed="81"/>
            <rFont val="Tahoma"/>
            <family val="2"/>
            <charset val="186"/>
          </rPr>
          <t>11.817,0</t>
        </r>
      </text>
    </comment>
    <comment ref="L205" authorId="0">
      <text>
        <r>
          <rPr>
            <sz val="9"/>
            <color indexed="81"/>
            <rFont val="Tahoma"/>
            <family val="2"/>
            <charset val="186"/>
          </rPr>
          <t xml:space="preserve">11799,8
</t>
        </r>
      </text>
    </comment>
  </commentList>
</comments>
</file>

<file path=xl/sharedStrings.xml><?xml version="1.0" encoding="utf-8"?>
<sst xmlns="http://schemas.openxmlformats.org/spreadsheetml/2006/main" count="1221" uniqueCount="366">
  <si>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</si>
  <si>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</si>
  <si>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</si>
  <si>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</si>
  <si>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</si>
  <si>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</si>
  <si>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</si>
  <si>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</si>
  <si>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</si>
  <si>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</si>
  <si>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</si>
  <si>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</si>
  <si>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</si>
  <si>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</si>
  <si>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</si>
  <si>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</si>
  <si>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</si>
  <si>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</si>
  <si>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</si>
  <si>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</si>
  <si>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</si>
  <si>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Turtui įsigyti ir finansiniams įsipareigojimams vykdyti</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</si>
  <si>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</si>
  <si>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</si>
  <si>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</si>
  <si>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</si>
  <si>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</si>
  <si>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</si>
  <si>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</si>
  <si>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</si>
  <si>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</si>
  <si>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</si>
  <si>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MIESTO INFRASTRUKTŪROS OBJEKTŲ PRIEŽIŪROS IR MODERNIZAVIMO PROGRAMOS (NR. 07)</t>
  </si>
  <si>
    <t>03</t>
  </si>
  <si>
    <t>6</t>
  </si>
  <si>
    <t>06</t>
  </si>
  <si>
    <t>10</t>
  </si>
  <si>
    <t>08</t>
  </si>
  <si>
    <t>Fontanų priežiūra, remontas ir atnaujinimas</t>
  </si>
  <si>
    <t>Miesto viešų teritorijų inventoriaus priežiūra, įrengimas ir įsigijimas</t>
  </si>
  <si>
    <t>Prižiūrima fontanų, vnt.</t>
  </si>
  <si>
    <t>Įsigyta šiukšliadėžių, vnt.</t>
  </si>
  <si>
    <t>04</t>
  </si>
  <si>
    <t>05</t>
  </si>
  <si>
    <t>07</t>
  </si>
  <si>
    <t>Miesto viešųjų tualetų remontas, priežiūra ir nuoma</t>
  </si>
  <si>
    <t>Nugriauta statinių, vnt.</t>
  </si>
  <si>
    <t>Prižiūrima viešųjų tualetų, vnt.</t>
  </si>
  <si>
    <t>SB(SP)</t>
  </si>
  <si>
    <t>Sezoninių darbuotojų skaičius, vnt.</t>
  </si>
  <si>
    <t>Nuolatinių darbuotojų skaičius, vnt.</t>
  </si>
  <si>
    <t>Siekti, kad miesto viešosios erdvės būtų tvarkingos, jaukios ir saugios</t>
  </si>
  <si>
    <t>Užtikrinti laidojimo paslaugų teikimą, miesto kapinių priežiūrą ir poreikius atitinkantį laidojimo vietų skaičių</t>
  </si>
  <si>
    <t>Užtikrinti švarą ir tvarką daugiabučių gyvenamųjų namų kvartaluose, skatinti gyventojus renovuoti ir prižiūrėti savo turtą</t>
  </si>
  <si>
    <t>Eksploatuoti, remontuoti ir plėtoti inžinerinio aprūpinimo sistemas</t>
  </si>
  <si>
    <t>Išvežta mirusiųjų iš įvykio vietos, vnt.</t>
  </si>
  <si>
    <t>Mirusiųjų palaikų laikinas laikymas (saugojimas), vnt.</t>
  </si>
  <si>
    <t>Įrengta kapaviečių ženklų, vnt.</t>
  </si>
  <si>
    <t>Lietaus nuotekų tinklų eksploatacija ir einamasis remontas</t>
  </si>
  <si>
    <t>Eksploatuojama lietaus nuotekų tinklų, km</t>
  </si>
  <si>
    <t>07 Miesto infrastruktūros objektų priežiūros ir modernizavimo programa</t>
  </si>
  <si>
    <t>5</t>
  </si>
  <si>
    <t>I</t>
  </si>
  <si>
    <t>ES</t>
  </si>
  <si>
    <t>Kt</t>
  </si>
  <si>
    <t>1</t>
  </si>
  <si>
    <t>Suvartota el. energijos, tūkst. MWh</t>
  </si>
  <si>
    <t>Eksploatuojama kamerų, sk.</t>
  </si>
  <si>
    <t>Mirusių (žuvusių) žmonių palaikų pervežimas iš įvykio vietų, neatpažintų, vienišų ir mirusių, kuriuos artimieji atsisako laidoti, žmonių palaikų laikinas laikymas (saugojimas), palaidojimas savivaldybės lėšomis</t>
  </si>
  <si>
    <t xml:space="preserve">05 </t>
  </si>
  <si>
    <t>Racionaliai ir taupiai naudoti energetinius išteklius savivaldybės biudžetinėse įstaigose</t>
  </si>
  <si>
    <t>Švaros ir tvarkos užtikrinimas bendro naudojimo teritorijose:</t>
  </si>
  <si>
    <t>Miesto paplūdimių priežiūros organizavimas:</t>
  </si>
  <si>
    <t>Miesto viešųjų erdvių ir gatvių apšvietimo užtikrinimas:</t>
  </si>
  <si>
    <t>Biudžetinių įstaigų patalpų šildymas:</t>
  </si>
  <si>
    <t xml:space="preserve">Kultūros įstaigų </t>
  </si>
  <si>
    <t xml:space="preserve">Sporto įstaigų </t>
  </si>
  <si>
    <t xml:space="preserve">Socialinių įstaigų </t>
  </si>
  <si>
    <t xml:space="preserve">Švietimo įstaigų </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</si>
  <si>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</si>
  <si>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</si>
  <si>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</si>
  <si>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</si>
  <si>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Viešųjų erdvių, gatvių ir kiemų apšvietimo tinklų išplėtimas ar įrengimas</t>
  </si>
  <si>
    <t>Strateginis tikslas 02. Kurti mieste patrauklią, švarią ir saugią gyvenamąją aplinką</t>
  </si>
  <si>
    <t>Teikti miesto gyventojams kokybiškas komunalines ir viešųjų erdvių priežiūros paslaugas</t>
  </si>
  <si>
    <t>2016-ieji metai</t>
  </si>
  <si>
    <t>Pirties paslaugų teikimas Smiltynės paplūdimyje</t>
  </si>
  <si>
    <t>09</t>
  </si>
  <si>
    <t>Integruotos stebėjimo sistemos viešose vietose nuoma ir retransliuojamo vaizdo stebėjimo paslaugos pirkimas (papildomai bus perkamos kameros Piliavietės teritorijoje ir Vasaros estradoje)</t>
  </si>
  <si>
    <t>P2.4.1.2</t>
  </si>
  <si>
    <t>P2.4.2.8</t>
  </si>
  <si>
    <t>P3.2.1.7</t>
  </si>
  <si>
    <r>
      <t xml:space="preserve">Vietinių rinkliavų lėšos </t>
    </r>
    <r>
      <rPr>
        <b/>
        <sz val="10"/>
        <rFont val="Times New Roman"/>
        <family val="1"/>
        <charset val="186"/>
      </rPr>
      <t>SB(VR)</t>
    </r>
  </si>
  <si>
    <t>SB(VR)</t>
  </si>
  <si>
    <t>P2</t>
  </si>
  <si>
    <t>Savivaldybei priskirtų teritorijų sanitarinis valymas, parkų, skverų, žaliųjų plotų želdinimas ir aplinkotvarka</t>
  </si>
  <si>
    <t>Nuomojama kilnojamųjų tualetų švenčių metu, vnt.</t>
  </si>
  <si>
    <t>Eksploatuojama šviestuvų, tūkst. vnt.</t>
  </si>
  <si>
    <t>3</t>
  </si>
  <si>
    <t>Lyginamasis variantas</t>
  </si>
  <si>
    <t>Papriemonės kodas</t>
  </si>
  <si>
    <t>Vykdytojas (skyrius / asmuo)</t>
  </si>
  <si>
    <t xml:space="preserve">MŪD Miesto tvarkymo skyrius </t>
  </si>
  <si>
    <t>Iš viso priemonei:</t>
  </si>
  <si>
    <t>MŪD Miesto tvarkymo skyrius</t>
  </si>
  <si>
    <t>Viešosios tvarkos skyrius</t>
  </si>
  <si>
    <t>IED Projektų skyrius</t>
  </si>
  <si>
    <t xml:space="preserve">IED Projektų skyrius  </t>
  </si>
  <si>
    <t>MŪD Miesto tvarkymo  sk.</t>
  </si>
  <si>
    <t>MŪD  Socialinės infrastruktūros skyrius</t>
  </si>
  <si>
    <t>2015-ųjų metų asignavimų planas</t>
  </si>
  <si>
    <t>2017-ųjų metų lėšų projektas</t>
  </si>
  <si>
    <t>2017-ieji metai</t>
  </si>
  <si>
    <t xml:space="preserve">Debreceno aikštės atnaujinimas </t>
  </si>
  <si>
    <t>Pempininkų aikštės atnaujinimas</t>
  </si>
  <si>
    <t xml:space="preserve">MŪD Miesto tvarkymo sk. </t>
  </si>
  <si>
    <t>MŪD Kapinių priežiūros skyrius</t>
  </si>
  <si>
    <t xml:space="preserve">MŪD BĮ "Klaipėdos paplūdimiai" </t>
  </si>
  <si>
    <t>Laidojimo paslaugų teikimas ir kapinių priežiūros organizavimas:</t>
  </si>
  <si>
    <t>P2.4.2.4</t>
  </si>
  <si>
    <t>80</t>
  </si>
  <si>
    <t xml:space="preserve">Integruotos stebėjimo sistemos viešose vietose nuoma ir retransliuojamo vaizdo stebėjimo paslaugos pirkimas </t>
  </si>
  <si>
    <t>Žardininkų gyvenamojo kvartalo viešosios erdvės (aikštės) šalia Taikos pr. atnaujinimas</t>
  </si>
  <si>
    <t>Parengtas tvarkybos projektas, vnt.</t>
  </si>
  <si>
    <t>Prižiūrima gertuvių Poilsio parke, vnt.</t>
  </si>
  <si>
    <t>1015</t>
  </si>
  <si>
    <t>Eur</t>
  </si>
  <si>
    <t>Planas</t>
  </si>
  <si>
    <t xml:space="preserve"> Herkaus Manto gatvėje esančios mūrinės sienos remontas</t>
  </si>
  <si>
    <t xml:space="preserve">Šîldoma įstaigų, skaičius </t>
  </si>
  <si>
    <t xml:space="preserve">Šîldoma įstaigų, skaičius  </t>
  </si>
  <si>
    <t xml:space="preserve">Prižiūrima konteinerinių tualetų, skaičius </t>
  </si>
  <si>
    <t xml:space="preserve">Įsigyta keturračių, skaičius </t>
  </si>
  <si>
    <t xml:space="preserve">Eksploatuojama kamerų, skaičius </t>
  </si>
  <si>
    <t xml:space="preserve">Palaidota mirusiųjų, skaičius </t>
  </si>
  <si>
    <t>BĮ „Klaipėdos paplūdimiai“ veiklos organizavimas</t>
  </si>
  <si>
    <t xml:space="preserve">Įsigyta kompiuterių, skaičius </t>
  </si>
  <si>
    <t xml:space="preserve">Sezoniniai darbuotojai, etatų skaičius </t>
  </si>
  <si>
    <t>SB(SPL)</t>
  </si>
  <si>
    <t>SB(VRL)</t>
  </si>
  <si>
    <t>2018-ųjų metų lėšų projektas</t>
  </si>
  <si>
    <t>2018-ieji metai</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</si>
  <si>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</si>
  <si>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</si>
  <si>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</si>
  <si>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t>SB(VB)</t>
  </si>
  <si>
    <r>
      <t xml:space="preserve">Valstybės biudžeto specialiosios tikslinės dotacijos lėšos </t>
    </r>
    <r>
      <rPr>
        <b/>
        <sz val="10"/>
        <rFont val="Times New Roman"/>
        <family val="1"/>
        <charset val="186"/>
      </rPr>
      <t>SB(VB)</t>
    </r>
  </si>
  <si>
    <r>
      <t xml:space="preserve">Žemės pardavimų likučio lėšos </t>
    </r>
    <r>
      <rPr>
        <b/>
        <sz val="10"/>
        <rFont val="Times New Roman"/>
        <family val="1"/>
        <charset val="186"/>
      </rPr>
      <t>SB(ŽPL)</t>
    </r>
  </si>
  <si>
    <r>
      <t>Tvarkomų gėlynų plotas, tūkst. m</t>
    </r>
    <r>
      <rPr>
        <vertAlign val="superscript"/>
        <sz val="10"/>
        <rFont val="Times New Roman"/>
        <family val="1"/>
        <charset val="186"/>
      </rPr>
      <t xml:space="preserve">2 </t>
    </r>
  </si>
  <si>
    <t>SB(KPP)</t>
  </si>
  <si>
    <t>30</t>
  </si>
  <si>
    <t xml:space="preserve">Prižiūrimų tūrinių gėlinių/kitų gėlinių skaičius, vnt. </t>
  </si>
  <si>
    <t>23/299</t>
  </si>
  <si>
    <t>Miesto aikščių, skverų ir kitų bendro naudojimo teritorijų atnaujinimas ir priežiūra:</t>
  </si>
  <si>
    <t>II Melnragėje gelbėjimo stotyje esančios kavinės nuoma</t>
  </si>
  <si>
    <t>Viešojo tualeto ir dušinės paslaugų teikimas Melnragės paplūdimyje</t>
  </si>
  <si>
    <t>Parengta planų, vnt.</t>
  </si>
  <si>
    <t>Daugiabučių namų atnaujinimo (modernizavimo) energinio naudingumo sertifikatų bei investicijų planų parengimas</t>
  </si>
  <si>
    <t>Prengta galimybių studija, vnt.</t>
  </si>
  <si>
    <t>PATVIRTINTA
Klaipėdos miesto savivaldybės 
administracijos direktoriaus 2014 m. rugpjūčio 4 d. įsakymu AD1-2328</t>
  </si>
  <si>
    <r>
      <t xml:space="preserve"> 2015-2018 M. KLAIPĖDOS MIESTO SAVIVALDYBĖS ADMINISTRACIJOS </t>
    </r>
    <r>
      <rPr>
        <sz val="12"/>
        <color rgb="FFFF0000"/>
        <rFont val="Times New Roman"/>
        <family val="1"/>
        <charset val="186"/>
      </rPr>
      <t>VIEŠOSIOS TVARKOS SKYRIUS</t>
    </r>
  </si>
  <si>
    <r>
      <t xml:space="preserve">Funkcinės klasifikacijos kodas </t>
    </r>
    <r>
      <rPr>
        <b/>
        <sz val="10"/>
        <rFont val="Times New Roman"/>
        <family val="1"/>
        <charset val="186"/>
      </rPr>
      <t xml:space="preserve"> *</t>
    </r>
  </si>
  <si>
    <t>Lėšų poreikis biudžetiniams 2016-iesiems metams</t>
  </si>
  <si>
    <t>2016-ųjų metų asignavimų planas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</si>
  <si>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</si>
  <si>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 pagal Klaipėdos miesto savivaldybės tarybos 2014-07-31 sprendimą Nr. T2-145</t>
  </si>
  <si>
    <r>
      <t xml:space="preserve">Specialiosios programos apyvartinių lėšų likutis (pajamos už atsitiktines paslaugas) </t>
    </r>
    <r>
      <rPr>
        <b/>
        <sz val="10"/>
        <rFont val="Times New Roman"/>
        <family val="1"/>
        <charset val="186"/>
      </rPr>
      <t>SB(SPL)</t>
    </r>
  </si>
  <si>
    <r>
      <t xml:space="preserve">Savivaldybės biudžeto apyvartinių lėšų likučio lėšos </t>
    </r>
    <r>
      <rPr>
        <b/>
        <sz val="10"/>
        <rFont val="Times New Roman"/>
        <family val="1"/>
        <charset val="186"/>
      </rPr>
      <t>SB(L)</t>
    </r>
  </si>
  <si>
    <t>stebėjimas</t>
  </si>
  <si>
    <t xml:space="preserve">57 turi nuosavybė, 23 </t>
  </si>
  <si>
    <t xml:space="preserve">nauja sutartis + 15 naujų kamerų (nuoma) </t>
  </si>
  <si>
    <t>2 naujų kamerų priežiūra Minijos g. ir Baltijos prospekt. sankryžoje</t>
  </si>
  <si>
    <t>UAB "Fima" dabartinė sutartis + 57 turi nuosavybė</t>
  </si>
  <si>
    <t>TEO LT AB, 8 kamerų priežiūra</t>
  </si>
  <si>
    <t>UAB "Eurointegracijos projektai + stebėjimai</t>
  </si>
  <si>
    <t>Asfalto dangos remontas;</t>
  </si>
  <si>
    <t>Šaligatvių remontas;</t>
  </si>
  <si>
    <t>Medžių genėjimas;</t>
  </si>
  <si>
    <t>MŪD Butų ir energetikos posk.</t>
  </si>
  <si>
    <t>Parengtas techninis projektas, vnt.</t>
  </si>
  <si>
    <t>Parengtas investicijų  projektas, vnt.</t>
  </si>
  <si>
    <t>Ąžuolyno giraitės sutvarkymas, gerinant gamtinę aplinką ir skatinant aktyvų laisvalaikį ir lankytojų srautus</t>
  </si>
  <si>
    <t>P2.4.2.2</t>
  </si>
  <si>
    <t>P2.4.2.3</t>
  </si>
  <si>
    <t>Pakabinta papuošimo elementų, vnt.</t>
  </si>
  <si>
    <t>MŪD  Miesto tvarkymo skyrius</t>
  </si>
  <si>
    <t>Biudžetinių įstaigų energetinių išteklių efektyvinimas</t>
  </si>
  <si>
    <t xml:space="preserve">Daugiabučių gyvenamųjų namų kvartalų priežiūros vykdymas: </t>
  </si>
  <si>
    <t>Daugiabučių namų kiemų infrastruktūros gerinimo programos įgyvendinimas:</t>
  </si>
  <si>
    <t>Vaikų žaidimo aikštelių atnaujinimas ir remontas</t>
  </si>
  <si>
    <r>
      <t xml:space="preserve">Valstybės biudžeto specialiosios tikslinės dotacijos lėšos </t>
    </r>
    <r>
      <rPr>
        <b/>
        <sz val="10"/>
        <rFont val="Times New Roman"/>
        <family val="1"/>
        <charset val="186"/>
      </rPr>
      <t>SB(KPP)</t>
    </r>
  </si>
  <si>
    <t xml:space="preserve">IED </t>
  </si>
  <si>
    <t>Įrengta elektros įvadų (žemyninės dalies paplūdimiuose), vnt.</t>
  </si>
  <si>
    <t>Gatvių ir viešųjų erdvių apšvietimo organizavimo funkcijos įgyvendinimas</t>
  </si>
  <si>
    <t>Įdiegta radijo modulių, vnt.</t>
  </si>
  <si>
    <t>Danės upės krantinių rekonstrukcija palei Danę (nuo Biržos tilto), skatinant verslumą (turizmą, smulkiąją žvejybą ir pan.), ir prieigų sutvarkymas (Danės skveras su fontanais) (dangų keitimas, mažosios architektūros objektų įrengimas, želdynų sutvarkymas ir t.t.)</t>
  </si>
  <si>
    <t>Atgimimo aikštės sutvarkymas, didinant patrauklumą investicijoms, skatinant lankytojų srautus (dangų keitimas, mažosios architektūros objektų įrengimas, želdynų sutvarkymas, automobilių stovėjimo vietų įrengimas)</t>
  </si>
  <si>
    <t>Pėsčiųjų tako sutvarkymas palei Taikos pr. nuo Sausio 15-osios g.  iki Kauno g., paverčiant viešąja erdve, pritaikyta gyventojams bei smulkiajam ir vidutiniam verslui (želdynų tvarkymas, dviračių takų, mažosios architektūros objektų įrengimas, erdvių SVV veiklai sutvarkymas ir pan.)</t>
  </si>
  <si>
    <t>Įrengta vandens siurblio dažnio keitiklių, vnt.</t>
  </si>
  <si>
    <t>Suremontuota vandentiekio vamzdynų  Joniškės ir Lėbartų kapinėse, m</t>
  </si>
  <si>
    <t>IED Statybos ir infrastruktūros plėtros sk.</t>
  </si>
  <si>
    <t>MŪD AKS</t>
  </si>
  <si>
    <t>BĮ "Klaipėdos paplūdimiai"</t>
  </si>
  <si>
    <t>Suženklinta automobilių stovėjimo aikštelių (prie kapinių), vnt.</t>
  </si>
  <si>
    <t>Suremontuota Joniškės kapinių takų, m</t>
  </si>
  <si>
    <t>Parengtas Joniškės kapinių želdinimo aprašas, vnt.</t>
  </si>
  <si>
    <r>
      <t>Suremontuota asfalto dangos, tūkst. m</t>
    </r>
    <r>
      <rPr>
        <vertAlign val="superscript"/>
        <sz val="10"/>
        <rFont val="Times New Roman"/>
        <family val="1"/>
        <charset val="186"/>
      </rPr>
      <t>2</t>
    </r>
  </si>
  <si>
    <r>
      <t>Suremontuota šaligatvių, tūkst. m</t>
    </r>
    <r>
      <rPr>
        <vertAlign val="superscript"/>
        <sz val="10"/>
        <rFont val="Times New Roman"/>
        <family val="1"/>
        <charset val="186"/>
      </rPr>
      <t>2</t>
    </r>
  </si>
  <si>
    <t>Apgenėta medžių, vnt.</t>
  </si>
  <si>
    <t>Automobilių stovėjimo vietų įrengimas;</t>
  </si>
  <si>
    <t xml:space="preserve">Apšvietimo atnaujinimas kiemuose; </t>
  </si>
  <si>
    <t>Įrengta automobilių stovėjimo vietų, vnt.</t>
  </si>
  <si>
    <t>Atstatyta vandens kolonėlių Joniškės ir Lėbartų kapinėse, vnt.</t>
  </si>
  <si>
    <t>Įrengta užtvarų Joniškės ir Lėbartų kapinėse, vnt.</t>
  </si>
  <si>
    <t>Atliktas Garažų g. 6 nenaudojamo pastato stogo, langų užsandarinimas, proc.</t>
  </si>
  <si>
    <t>Teritorijos šalia pastato Taikos pr.76 sutvarkymas ir privažiuojamųjų kelių rekonstrukcija pritaikant neįgaliesiems</t>
  </si>
  <si>
    <t>Klaipėdos paplūdimių</t>
  </si>
  <si>
    <t>Įsigytas krovininis automobilis, vnt</t>
  </si>
  <si>
    <t>Įsigyta vandens motociklų, vnt.</t>
  </si>
  <si>
    <t>Parengtas investicijų projektas, vnt.</t>
  </si>
  <si>
    <t>70</t>
  </si>
  <si>
    <t xml:space="preserve">BĮ "Klaipėdos paplūdimiai" </t>
  </si>
  <si>
    <t>I, P2.4.2.4</t>
  </si>
  <si>
    <t>tūkst. Eur</t>
  </si>
  <si>
    <r>
      <t xml:space="preserve">Pėsčiųjų tako tarp Gedminų g. ir Taikos pr. (nuo Nr. 99) rekonstravimas ir keleivių išlaipinimo aikštelių įrengimas </t>
    </r>
    <r>
      <rPr>
        <i/>
        <sz val="10"/>
        <rFont val="Times New Roman"/>
        <family val="1"/>
        <charset val="186"/>
      </rPr>
      <t>(Debreceno mikrorajonas)</t>
    </r>
  </si>
  <si>
    <t>Įrengta kalėdinės eglės ir papuošimo elementų, vnt.</t>
  </si>
  <si>
    <t xml:space="preserve">Įsigyta medžių kamienų ir šaknų dekoratyvinių apsaugų, vnt. </t>
  </si>
  <si>
    <t>Parengta projektų, vnt.</t>
  </si>
  <si>
    <t xml:space="preserve">Įsigyta gėlinių, vnt. </t>
  </si>
  <si>
    <t>Darbuotojų skaičius, vnt.</t>
  </si>
  <si>
    <t>Gatvių ir kiemų apšvietimo valdymo spintų radijo modulių įdiegimas</t>
  </si>
  <si>
    <t>Atlikta viešųjų erdvių sutvarkymo darbų, proc.</t>
  </si>
  <si>
    <t>Atlikta pėsčiųjų tako sutvarkymo darbų, proc.</t>
  </si>
  <si>
    <t>Atlikta krantinių ir prieigų sutvarkymo darbų, proc.</t>
  </si>
  <si>
    <t>Atlikta aikštės sutvarkymo darbų, proc.</t>
  </si>
  <si>
    <t xml:space="preserve">Atlikta fontano remonto darbų, proc. </t>
  </si>
  <si>
    <t>Atlikta skvero atnaujinimo darbų, proc.</t>
  </si>
  <si>
    <t xml:space="preserve">Prižiūrima kapinių  (įskaitant senąsias kapinaites), vnt. </t>
  </si>
  <si>
    <t xml:space="preserve">Atlikta vandentiekio tinklų  įrengimo prie viešojo tualeto Lėbartų kapinėse ir viešojo tualeto patalpų remonto darbų, proc. </t>
  </si>
  <si>
    <t>Atlikti Joniškės kapinių vartų ir vartelių, pakeitimo darbai, proc.</t>
  </si>
  <si>
    <t>Atlikta Joniškės kapinių želdinių tvarkymo darbų pagal aprašą, proc.</t>
  </si>
  <si>
    <t xml:space="preserve">47,4 ha Medelyno gyvenamojo rajono infrastruktūros išvystymas (2016 m. -galimybių studijos su investicijų projektu parengimas)
</t>
  </si>
  <si>
    <r>
      <t>Rekonstruoti  privažiavimai, sutvarkyta teritorija (26 641 m</t>
    </r>
    <r>
      <rPr>
        <vertAlign val="superscript"/>
        <sz val="10"/>
        <rFont val="Times New Roman"/>
        <family val="1"/>
        <charset val="186"/>
      </rPr>
      <t>2</t>
    </r>
    <r>
      <rPr>
        <sz val="10"/>
        <rFont val="Times New Roman"/>
        <family val="1"/>
        <charset val="186"/>
      </rPr>
      <t>). Užbaigtumas proc.</t>
    </r>
  </si>
  <si>
    <t>Akmenos-Danės upės vidaus vandens kelio administravimas, darbuotojų skaičius, vnt.</t>
  </si>
  <si>
    <t xml:space="preserve"> TIKSLŲ, UŽDAVINIŲ, PRIEMONIŲ, PRIEMONIŲ IŠLAIDŲ IR PRODUKTO KRITERIJŲ DETALI SUVESTINĖ</t>
  </si>
  <si>
    <t>Sutvarkyta Smiltynės paplūdimio prie centrinės gelbėtojų stoties infrastruktūra pagal Mėlynosios vėliavos programos reikalavimus, proc.</t>
  </si>
  <si>
    <t>Sutvarkyta Antrosios Melnragės paplūdimio infrastruktūra pagal Mėlynosios vėliavos programos reikalavimus, proc.</t>
  </si>
  <si>
    <t>Sutvarkyta Neįgaliųjų, Melnragės, Girulių ir Smiltynės prie Naujosios perkėlos  paplūdimių infrastruktūra, proc.</t>
  </si>
  <si>
    <t>Įrengta tualetų (2016 m. – konteinerinis tualetas prie moterų paplūdimio Melnragėje), vnt.</t>
  </si>
  <si>
    <t>Paplūdimiams tvarkyti reikalingų transporto priemonių ir  inventoriaus įsigijimas</t>
  </si>
  <si>
    <t>Prižiūrima stacionarių tualetų, skaičius</t>
  </si>
  <si>
    <t>Biudžetinių įstaigų kiemų apšvietimo tinklų plėtra ir įrengimas</t>
  </si>
  <si>
    <t>Kiemų, kuriose išplėsti, įrengti apšvietimo tinklai, skaičius, vnt.</t>
  </si>
  <si>
    <t>Kapinių priežiūra (valymas, apsauga, administravimas, elektros energijos pirkimas, vandens įrenginių priežiūra, kvartalinių žymeklių įrengimas, kapinių inventorizavimas, kapaviečių ženklų  įrengimas, dėžių smėliui laikyti atnaujinimas)</t>
  </si>
  <si>
    <t>Nudažyta Kopgalio kapinių tvora senosiose kapinaitėse, proc.</t>
  </si>
  <si>
    <t>Projekto „Saugus kaimynas – saugus aš“ įgyvendinimas kartu su Klaipėdos apskrities VPK</t>
  </si>
  <si>
    <t>Atnaujinta žaidimų aikštelių, skaičius</t>
  </si>
  <si>
    <t>Įvykdyta rinkodaros priemonių (metodinių rekomendacijų leidyba, policijos bičiulio „Amsio“ ir „Amsiuko“ įsigijimas, vaizdinės, garsinės informacijos apie saugios kaimynystės grupes sukūrimas ir sklaida ir kt.), vnt.</t>
  </si>
  <si>
    <t>Klaipėdos miesto lietaus tinklų tiesimas ir rekonstrukcija</t>
  </si>
  <si>
    <t>Rekonstruota, nutiesta lietaus nuotekų tinklų:</t>
  </si>
  <si>
    <t>Aptarnaujamų įstaigų skaičius, skaičius</t>
  </si>
  <si>
    <t>Prižiūrima ir remontuojama informacinės sistemos objektų (nuorodos, stendai), vnt.</t>
  </si>
  <si>
    <t>Neringos skvero (prie Senojo turgaus) inventoriaus remontas ir apšvietimo atnaujinimas</t>
  </si>
  <si>
    <t xml:space="preserve">Atlikta aikštės atnaujinimo III etapo (teritorijoje nuo automobilių stovėjimo aikštelės iki Naujakiemio g.) darbų, proc. </t>
  </si>
  <si>
    <t>Pakoreguota projektų, vnt.</t>
  </si>
  <si>
    <t>Atlikta aplinkos sutvarkymo darbų, proc.</t>
  </si>
  <si>
    <t xml:space="preserve">Paimtų, sugautų gyvūnų skaičius, vnt. </t>
  </si>
  <si>
    <t>Klaipėdos miesto paplūdimių sutvarkymo priemonių 2016–2019 metų plano įgyvendinimas</t>
  </si>
  <si>
    <r>
      <t>Gėlynų atnaujinimas ir įrengimas</t>
    </r>
    <r>
      <rPr>
        <i/>
        <sz val="10"/>
        <rFont val="Times New Roman"/>
        <family val="1"/>
        <charset val="186"/>
      </rPr>
      <t xml:space="preserve"> </t>
    </r>
  </si>
  <si>
    <t>Apskaitos kodas</t>
  </si>
  <si>
    <t>Klaipėdos miesto  2014–2020 m. integruotų investicijų programos projektų įgyvendinimas:</t>
  </si>
  <si>
    <t>Atlikta geriamo vandens tyrimų Lėbartų kapinėse, vnt</t>
  </si>
  <si>
    <t>Atnaujintas apšvietimas kiemuose, kiemų sk.</t>
  </si>
  <si>
    <t>2016-ųjų metų asignavimų planas*</t>
  </si>
  <si>
    <t>P2.3.2.5</t>
  </si>
  <si>
    <t>07.010101</t>
  </si>
  <si>
    <t>07.010102</t>
  </si>
  <si>
    <t>07.010104</t>
  </si>
  <si>
    <t>07.010119</t>
  </si>
  <si>
    <t>07.010115</t>
  </si>
  <si>
    <t>07.010203</t>
  </si>
  <si>
    <t>07.010204</t>
  </si>
  <si>
    <t>07.010205010</t>
  </si>
  <si>
    <t>07.01030200</t>
  </si>
  <si>
    <t>07.01030202</t>
  </si>
  <si>
    <t>07.010303</t>
  </si>
  <si>
    <t>07.020202</t>
  </si>
  <si>
    <t>07.020208</t>
  </si>
  <si>
    <t>07.020209</t>
  </si>
  <si>
    <t xml:space="preserve">07.010401 </t>
  </si>
  <si>
    <t>07.010501</t>
  </si>
  <si>
    <t xml:space="preserve"> 07.030203</t>
  </si>
  <si>
    <t>07.020101</t>
  </si>
  <si>
    <t>07:</t>
  </si>
  <si>
    <t>0403</t>
  </si>
  <si>
    <t>0402</t>
  </si>
  <si>
    <t>0404</t>
  </si>
  <si>
    <t>0401</t>
  </si>
  <si>
    <t>0405</t>
  </si>
  <si>
    <t>07.010404</t>
  </si>
  <si>
    <t>07.030204</t>
  </si>
  <si>
    <t>07.030108</t>
  </si>
  <si>
    <t>07.010121</t>
  </si>
  <si>
    <t>07.010122</t>
  </si>
  <si>
    <t>07.010123</t>
  </si>
  <si>
    <t>07.010120</t>
  </si>
  <si>
    <t>07.010307</t>
  </si>
  <si>
    <t>07.0202012</t>
  </si>
  <si>
    <t>07.020210</t>
  </si>
  <si>
    <t>07.020114</t>
  </si>
  <si>
    <t>Prižiūrėta ir remontuota suoliukų, vnt.</t>
  </si>
  <si>
    <t>Prižiūrėta ir remontuota šiukšliadėžių, vnt.</t>
  </si>
  <si>
    <t>2016 metai</t>
  </si>
  <si>
    <t>Projekto „Socialinio kultūrinio klasterio „Vilties miestas“ Klaipėdos aplinkos ir gerbūvio  sutvarkymas“ įgyvendinimas</t>
  </si>
  <si>
    <t>07.010124</t>
  </si>
  <si>
    <t>07.01020100</t>
  </si>
  <si>
    <t>Viešųjų erdvių (šviesoforų, fontanų, tualetų ir kt.)  apšvietimo tinklų ir įrangos eksploatacija</t>
  </si>
  <si>
    <t>07.010601</t>
  </si>
  <si>
    <t>07.010602</t>
  </si>
  <si>
    <t>07.010604</t>
  </si>
  <si>
    <t>07.010603</t>
  </si>
  <si>
    <t>07.020106</t>
  </si>
  <si>
    <t>Atlikta žemėlapio, esančio aikštelėje prie įvažiavimo į Klaipėdą iš šiaurinės pusės, apšvietimo įrengimo darbų, proc.</t>
  </si>
  <si>
    <t>Atlikta apšvietimo įrengimo kieme I. Kanto g. 9-17 darbų, proc.</t>
  </si>
  <si>
    <t>Siūlomas keisti 2016-ųjų metų asignavimų planas**</t>
  </si>
  <si>
    <t>Skirtumas</t>
  </si>
  <si>
    <t>Siūlomas keisti 2016 metų asignavimų planas**</t>
  </si>
  <si>
    <t>11</t>
  </si>
  <si>
    <t>07.010117</t>
  </si>
  <si>
    <t>Viešojo ir privataus sektorių partnerystės modelio sukūrimas, įgyvendinant projektą  „Atgimimo aikštės sutvarkymas, didinant patrauklumą investicijoms, skatinant lankytojų srautus"</t>
  </si>
  <si>
    <t>Parengta galimybių studija, vnt.</t>
  </si>
  <si>
    <t>Projekto „Socialinio kultūrinio klasterio „Vilties miestas“ Klaipėdos aplinkos ir gerbūvio sutvarkymas“ įgyvendinimas</t>
  </si>
  <si>
    <t>Trinyčių tvenkinio teritorijos sutvarkymas, gerinant gamtinę aplinką ir skatinant lankytojų srautus (atnaujinamos dangos, sutvarkomi želdiniai, įrengiama mažoji architektūra)</t>
  </si>
  <si>
    <t>Atlikta teritorijos sutvarkymo darbų, proc.</t>
  </si>
  <si>
    <t>Atlikta apšvietimo įrengimo Lėbartų kapinių autobusų stotelėje darbų, proc.</t>
  </si>
  <si>
    <t>MŪD Socialinės infrastruktūros sk.</t>
  </si>
  <si>
    <t>Atsinaujinančių energijos išteklių  panaudojimas savivaldybės biudžetinių įstaigų pastatuose</t>
  </si>
  <si>
    <t>Parengta paraiška, vnt.</t>
  </si>
  <si>
    <t>Parengta techninių darbo projektų, vnt.</t>
  </si>
  <si>
    <t>Įsigyta suoliukų, vnt.</t>
  </si>
  <si>
    <t>500</t>
  </si>
  <si>
    <t>Įrengta lauko namelių gyvūnams ir ženklų su užrašu „Kačių šėrimo vieta“, vnt.</t>
  </si>
  <si>
    <t>10+10</t>
  </si>
  <si>
    <t>Parengtas apšvietimo įrengimo Smiltynėje pagrindiniame take link gelbėjimo stoties projektas (vnt.)  ir atlikta darbų, proc.</t>
  </si>
  <si>
    <t>25</t>
  </si>
  <si>
    <t>Beglobių gyvūnų gerovės ir apsaugos priemonių įgyvendinimas (gyvūnų gaudymas, surinkimas, sterilizacija, karantinavimas, eutanazija ir kt.)</t>
  </si>
  <si>
    <t>Atlikta beglobių kačių sterilizacijų, vnt.</t>
  </si>
  <si>
    <t>Pastatų, kuriuose įrengtos saulės (fotovoltinės) elektrinės, skaičius</t>
  </si>
  <si>
    <t>Įstaigų, kuriose diegiamos automatizuotos šilumos punkto  kontrolės ir valdymo sistemos, skaičius</t>
  </si>
  <si>
    <t>Automatizuotos šilumos punkto  kontrolės ir valdymo sistemų įdiegimas ir aptarnavimas savivaldybės biudžetinių įstaigų pastatuose</t>
  </si>
  <si>
    <t>Savivaldybei priskirtų valyti ir prižiūrėti teritorijų plotas, km²</t>
  </si>
  <si>
    <t>Įrengtas drenažas Sąjūdžio parko dalyje (1,50 ha plote). Užbaigtumas, proc.</t>
  </si>
  <si>
    <t>Parengta paraiškų, vnt.</t>
  </si>
  <si>
    <t xml:space="preserve">Atlikta sienos (apie 450 m²) remonto darbų, proc. </t>
  </si>
  <si>
    <t>2016 M. KLAIPĖDOS MIESTO SAVIVALDYBĖS ADMINISTRACIJOS</t>
  </si>
  <si>
    <t xml:space="preserve">Atnaujinta apšvietimo atramų S. Daukanto g. (nuo H. Manto g. iki S. Nėries g.) ir Gintaro g. (nuo I. Kanto iki Karklų g.), proc. </t>
  </si>
  <si>
    <t>Atnaujintas apšvietimas daugiabučių namų kiemuose (Švyturio g. 8, 10, Malūnininkų g. 2, J. Janonio g. 26, 28, Smilties Pylimo g. 3), skaičius</t>
  </si>
  <si>
    <t>Parengtas projektas ir nutiesta paviršinių nuotekų tinklų (650 m) Barškių gatvėje. Užbaigtumas, proc.</t>
  </si>
  <si>
    <t xml:space="preserve">Savivaldybės biudžetinės įstaigos bandomojo energijos vartojimo efektyvumo didinimo investicijų projekto parengimas </t>
  </si>
  <si>
    <t xml:space="preserve">Pušyno g. 23, Sportininkų g. 28 kieme; Kareivinių g. 4 kieme ir mašinų stovėjimo aikštelėje; Liepų gatvėje nuo J. Karoso g.  iki H. Manto g., m. </t>
  </si>
  <si>
    <t xml:space="preserve">Pušyno g. 23, Sportininkų g. 28 kieme; Kareivinių g. 4 kieme ir mašinų stovėjimo aikštelėje; Liepų gatvėje nuo J. Karoso g. iki H. Manto g., m. </t>
  </si>
  <si>
    <r>
      <t xml:space="preserve">Atlikta sienos (apie </t>
    </r>
    <r>
      <rPr>
        <strike/>
        <sz val="10"/>
        <rFont val="Times New Roman"/>
        <family val="1"/>
        <charset val="186"/>
      </rPr>
      <t>4</t>
    </r>
    <r>
      <rPr>
        <sz val="10"/>
        <rFont val="Times New Roman"/>
        <family val="1"/>
        <charset val="186"/>
      </rPr>
      <t xml:space="preserve">50 m²) remonto darbų, proc. </t>
    </r>
  </si>
  <si>
    <t>Įrengta gatvių šventinio papuošimo elementų, vnt.</t>
  </si>
  <si>
    <t>* pagal Klaipėdos miesto savivaldybės tarybos 2016-11-24 sprendimą Nr. T2-267</t>
  </si>
  <si>
    <t>PATVIRTINTA
Klaipėdos miesto savivaldybės administracijos direktoriaus 2016 m. kovo 4 d.                                    įsakymu Nr. AD1-654                                                      (Klaipėdos miesto savivaldybės administracijos direktoriaus 2016 m. gruodžio 5 d.                                                      įsakymo Nr. AD-3700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</si>
</sst>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3"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sz val="9"/>
      <name val="Times New Roman"/>
      <family val="1"/>
      <charset val="186"/>
    </font>
    <font>
      <sz val="9"/>
      <color indexed="81"/>
      <name val="Tahoma"/>
      <family val="2"/>
      <charset val="186"/>
    </font>
    <font>
      <sz val="10"/>
      <name val="Times New Roman"/>
      <family val="1"/>
    </font>
    <font>
      <vertAlign val="superscript"/>
      <sz val="10"/>
      <name val="Times New Roman"/>
      <family val="1"/>
      <charset val="186"/>
    </font>
    <font>
      <b/>
      <sz val="10"/>
      <name val="Times New Roman"/>
      <family val="1"/>
      <charset val="204"/>
    </font>
    <font>
      <sz val="10"/>
      <name val="Times New Roman"/>
      <family val="1"/>
      <charset val="204"/>
    </font>
    <font>
      <b/>
      <sz val="10"/>
      <name val="Times New Roman"/>
      <family val="1"/>
    </font>
    <font>
      <sz val="9"/>
      <name val="Arial"/>
      <family val="2"/>
      <charset val="186"/>
    </font>
    <font>
      <sz val="10"/>
      <color theme="1"/>
      <name val="Times New Roman"/>
      <family val="1"/>
      <charset val="186"/>
    </font>
    <font>
      <sz val="9"/>
      <name val="Times New Roman"/>
      <family val="1"/>
    </font>
    <font>
      <sz val="10"/>
      <color rgb="FFFF0000"/>
      <name val="Times New Roman"/>
      <family val="1"/>
      <charset val="186"/>
    </font>
    <font>
      <sz val="7"/>
      <name val="Times New Roman"/>
      <family val="1"/>
      <charset val="186"/>
    </font>
    <font>
      <b/>
      <sz val="9"/>
      <color indexed="81"/>
      <name val="Tahoma"/>
      <family val="2"/>
      <charset val="186"/>
    </font>
    <font>
      <b/>
      <sz val="10"/>
      <name val="Arial"/>
      <family val="2"/>
      <charset val="186"/>
    </font>
    <font>
      <sz val="12"/>
      <color rgb="FFFF0000"/>
      <name val="Times New Roman"/>
      <family val="1"/>
      <charset val="186"/>
    </font>
    <font>
      <b/>
      <sz val="9"/>
      <name val="Times New Roman"/>
      <family val="1"/>
    </font>
    <font>
      <sz val="8"/>
      <name val="Times New Roman"/>
      <family val="1"/>
    </font>
    <font>
      <i/>
      <sz val="10"/>
      <name val="Times New Roman"/>
      <family val="1"/>
      <charset val="186"/>
    </font>
    <font>
      <sz val="10"/>
      <color theme="0"/>
      <name val="Times New Roman"/>
      <family val="1"/>
      <charset val="186"/>
    </font>
    <font>
      <b/>
      <sz val="10"/>
      <color theme="1"/>
      <name val="Times New Roman"/>
      <family val="1"/>
      <charset val="186"/>
    </font>
    <font>
      <b/>
      <i/>
      <sz val="12"/>
      <name val="Times New Roman"/>
      <family val="1"/>
      <charset val="186"/>
    </font>
    <font>
      <strike/>
      <sz val="10"/>
      <name val="Times New Roman"/>
      <family val="1"/>
      <charset val="186"/>
    </font>
    <font>
      <b/>
      <sz val="9"/>
      <name val="Times New Roman"/>
      <family val="1"/>
      <charset val="186"/>
    </font>
    <font>
      <sz val="10"/>
      <color rgb="FFFF0000"/>
      <name val="Times New Roman"/>
      <family val="1"/>
    </font>
    <font>
      <b/>
      <sz val="10"/>
      <color rgb="FFFF0000"/>
      <name val="Times New Roman"/>
      <family val="1"/>
      <charset val="186"/>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C5D9F1"/>
        <bgColor indexed="64"/>
      </patternFill>
    </fill>
    <fill>
      <patternFill patternType="solid">
        <fgColor rgb="FFDDD9C4"/>
        <bgColor indexed="64"/>
      </patternFill>
    </fill>
    <fill>
      <patternFill patternType="solid">
        <fgColor rgb="FFFFFFFF"/>
        <bgColor indexed="64"/>
      </patternFill>
    </fill>
    <fill>
      <patternFill patternType="solid">
        <fgColor rgb="FFCCECFF"/>
        <bgColor indexed="64"/>
      </patternFill>
    </fill>
  </fills>
  <borders count="112">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bottom style="hair">
        <color indexed="64"/>
      </bottom>
      <diagonal/>
    </border>
    <border>
      <left style="medium">
        <color indexed="64"/>
      </left>
      <right/>
      <top style="hair">
        <color indexed="64"/>
      </top>
      <bottom/>
      <diagonal/>
    </border>
    <border>
      <left/>
      <right/>
      <top/>
      <bottom style="hair">
        <color indexed="64"/>
      </bottom>
      <diagonal/>
    </border>
    <border>
      <left/>
      <right style="medium">
        <color rgb="FF000000"/>
      </right>
      <top/>
      <bottom style="medium">
        <color indexed="64"/>
      </bottom>
      <diagonal/>
    </border>
    <border>
      <left/>
      <right style="medium">
        <color indexed="64"/>
      </right>
      <top/>
      <bottom style="hair">
        <color indexed="64"/>
      </bottom>
      <diagonal/>
    </border>
    <border>
      <left style="thin">
        <color indexed="64"/>
      </left>
      <right style="thin">
        <color indexed="64"/>
      </right>
      <top style="hair">
        <color auto="1"/>
      </top>
      <bottom/>
      <diagonal/>
    </border>
    <border>
      <left style="medium">
        <color indexed="64"/>
      </left>
      <right style="medium">
        <color indexed="64"/>
      </right>
      <top style="hair">
        <color auto="1"/>
      </top>
      <bottom/>
      <diagonal/>
    </border>
    <border>
      <left style="medium">
        <color indexed="64"/>
      </left>
      <right style="thin">
        <color indexed="64"/>
      </right>
      <top style="hair">
        <color auto="1"/>
      </top>
      <bottom/>
      <diagonal/>
    </border>
    <border>
      <left/>
      <right style="medium">
        <color indexed="64"/>
      </right>
      <top style="thin">
        <color indexed="64"/>
      </top>
      <bottom/>
      <diagonal/>
    </border>
  </borders>
  <cellStyleXfs count="3">
    <xf numFmtId="0" fontId="0" fillId="0" borderId="0"/>
    <xf numFmtId="0" fontId="7" fillId="0" borderId="0"/>
    <xf numFmtId="0" fontId="3" fillId="2" borderId="1" applyBorder="0">
      <alignment horizontal="left" vertical="top" wrapText="1"/>
    </xf>
  </cellStyleXfs>
  <cellXfs count="1371">
    <xf numFmtId="0" fontId="0" fillId="0" borderId="0" xfId="0"/>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49" fontId="5" fillId="3" borderId="5" xfId="0" applyNumberFormat="1" applyFont="1" applyFill="1" applyBorder="1" applyAlignment="1">
      <alignment horizontal="center" vertical="top"/>
    </xf>
    <xf numFmtId="0" fontId="3" fillId="0" borderId="6" xfId="0" applyFont="1" applyFill="1" applyBorder="1" applyAlignment="1">
      <alignment horizontal="center" vertical="top" wrapText="1"/>
    </xf>
    <xf numFmtId="0" fontId="3" fillId="0" borderId="0" xfId="0" applyFont="1" applyFill="1" applyBorder="1" applyAlignment="1">
      <alignment vertical="top"/>
    </xf>
    <xf numFmtId="0" fontId="3" fillId="0" borderId="9"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0" xfId="0" applyFont="1" applyFill="1" applyAlignment="1">
      <alignment vertical="top"/>
    </xf>
    <xf numFmtId="0" fontId="3" fillId="2" borderId="0" xfId="0" applyFont="1" applyFill="1" applyAlignment="1">
      <alignment vertical="top"/>
    </xf>
    <xf numFmtId="0" fontId="3" fillId="0" borderId="22" xfId="0" applyFont="1" applyFill="1" applyBorder="1" applyAlignment="1">
      <alignment horizontal="center" vertical="top" wrapText="1"/>
    </xf>
    <xf numFmtId="0" fontId="7" fillId="0" borderId="0" xfId="0" applyFont="1"/>
    <xf numFmtId="0" fontId="3" fillId="0" borderId="0" xfId="0" applyFont="1" applyAlignment="1">
      <alignment vertical="center"/>
    </xf>
    <xf numFmtId="0" fontId="10" fillId="0" borderId="0" xfId="0" applyFont="1" applyBorder="1" applyAlignment="1">
      <alignment vertical="top"/>
    </xf>
    <xf numFmtId="0" fontId="5" fillId="0" borderId="0" xfId="0" applyFont="1" applyAlignment="1">
      <alignment horizontal="left" vertical="top"/>
    </xf>
    <xf numFmtId="165" fontId="3" fillId="0" borderId="0" xfId="0" applyNumberFormat="1" applyFont="1" applyAlignment="1">
      <alignment vertical="top"/>
    </xf>
    <xf numFmtId="165" fontId="3" fillId="0" borderId="0" xfId="0" applyNumberFormat="1" applyFont="1" applyAlignment="1">
      <alignment horizontal="left" vertical="top"/>
    </xf>
    <xf numFmtId="0" fontId="3" fillId="0" borderId="0" xfId="0" applyNumberFormat="1" applyFont="1" applyFill="1" applyBorder="1" applyAlignment="1">
      <alignment vertical="top" wrapText="1"/>
    </xf>
    <xf numFmtId="0" fontId="5" fillId="0" borderId="0" xfId="0" applyNumberFormat="1" applyFont="1" applyAlignment="1">
      <alignment horizontal="center" vertical="top"/>
    </xf>
    <xf numFmtId="49" fontId="5" fillId="2" borderId="16" xfId="0" applyNumberFormat="1" applyFont="1" applyFill="1" applyBorder="1" applyAlignment="1">
      <alignment horizontal="center" vertical="top"/>
    </xf>
    <xf numFmtId="164" fontId="3" fillId="0" borderId="0" xfId="0" applyNumberFormat="1" applyFont="1" applyAlignment="1">
      <alignment vertical="top"/>
    </xf>
    <xf numFmtId="0" fontId="3" fillId="0" borderId="0" xfId="0" applyFont="1" applyAlignment="1">
      <alignment horizontal="center" vertical="top"/>
    </xf>
    <xf numFmtId="49" fontId="5" fillId="4" borderId="54" xfId="0" applyNumberFormat="1" applyFont="1" applyFill="1" applyBorder="1" applyAlignment="1">
      <alignment horizontal="center" vertical="top"/>
    </xf>
    <xf numFmtId="0" fontId="3" fillId="0" borderId="15" xfId="0" applyFont="1" applyFill="1" applyBorder="1" applyAlignment="1">
      <alignment vertical="top" wrapText="1"/>
    </xf>
    <xf numFmtId="0" fontId="3" fillId="0" borderId="23" xfId="0" applyFont="1" applyFill="1" applyBorder="1" applyAlignment="1">
      <alignment horizontal="center" vertical="top" wrapText="1"/>
    </xf>
    <xf numFmtId="164" fontId="3" fillId="8" borderId="2" xfId="0" applyNumberFormat="1" applyFont="1" applyFill="1" applyBorder="1" applyAlignment="1">
      <alignment horizontal="right" vertical="top"/>
    </xf>
    <xf numFmtId="164" fontId="3" fillId="8" borderId="20" xfId="0" applyNumberFormat="1" applyFont="1" applyFill="1" applyBorder="1" applyAlignment="1">
      <alignment horizontal="right" vertical="top"/>
    </xf>
    <xf numFmtId="164" fontId="3" fillId="8" borderId="13" xfId="0" applyNumberFormat="1" applyFont="1" applyFill="1" applyBorder="1" applyAlignment="1">
      <alignment horizontal="right" vertical="top"/>
    </xf>
    <xf numFmtId="164" fontId="3" fillId="8" borderId="15" xfId="0" applyNumberFormat="1" applyFont="1" applyFill="1" applyBorder="1" applyAlignment="1">
      <alignment horizontal="right" vertical="top"/>
    </xf>
    <xf numFmtId="164" fontId="3" fillId="8" borderId="17" xfId="0" applyNumberFormat="1" applyFont="1" applyFill="1" applyBorder="1" applyAlignment="1">
      <alignment horizontal="right" vertical="top"/>
    </xf>
    <xf numFmtId="164" fontId="3" fillId="8" borderId="12" xfId="0" applyNumberFormat="1" applyFont="1" applyFill="1" applyBorder="1" applyAlignment="1">
      <alignment horizontal="right" vertical="top"/>
    </xf>
    <xf numFmtId="164" fontId="3" fillId="8" borderId="14" xfId="0" applyNumberFormat="1" applyFont="1" applyFill="1" applyBorder="1" applyAlignment="1">
      <alignment horizontal="right" vertical="top"/>
    </xf>
    <xf numFmtId="164" fontId="3" fillId="8" borderId="1" xfId="0" applyNumberFormat="1" applyFont="1" applyFill="1" applyBorder="1" applyAlignment="1">
      <alignment horizontal="right" vertical="top"/>
    </xf>
    <xf numFmtId="0" fontId="5" fillId="8" borderId="71" xfId="0" applyFont="1" applyFill="1" applyBorder="1" applyAlignment="1">
      <alignment horizontal="center" vertical="top"/>
    </xf>
    <xf numFmtId="0" fontId="5" fillId="8" borderId="64" xfId="0" applyFont="1" applyFill="1" applyBorder="1" applyAlignment="1">
      <alignment horizontal="center" vertical="top"/>
    </xf>
    <xf numFmtId="164" fontId="18" fillId="0" borderId="0" xfId="0" applyNumberFormat="1" applyFont="1" applyAlignment="1">
      <alignment vertical="top"/>
    </xf>
    <xf numFmtId="0" fontId="3" fillId="6" borderId="39" xfId="0" applyFont="1" applyFill="1" applyBorder="1" applyAlignment="1">
      <alignment horizontal="center" vertical="top" wrapText="1"/>
    </xf>
    <xf numFmtId="0" fontId="3" fillId="6" borderId="9" xfId="0" applyFont="1" applyFill="1" applyBorder="1" applyAlignment="1">
      <alignment horizontal="center" vertical="top" wrapText="1"/>
    </xf>
    <xf numFmtId="164" fontId="3" fillId="8" borderId="44" xfId="0" applyNumberFormat="1" applyFont="1" applyFill="1" applyBorder="1" applyAlignment="1">
      <alignment horizontal="right" vertical="top"/>
    </xf>
    <xf numFmtId="0" fontId="3" fillId="6" borderId="9" xfId="0" applyFont="1" applyFill="1" applyBorder="1" applyAlignment="1">
      <alignment horizontal="center" vertical="top"/>
    </xf>
    <xf numFmtId="0" fontId="3" fillId="0" borderId="23" xfId="0" applyFont="1" applyBorder="1" applyAlignment="1">
      <alignment horizontal="center" vertical="top" wrapText="1"/>
    </xf>
    <xf numFmtId="49" fontId="5" fillId="11" borderId="15" xfId="0" applyNumberFormat="1" applyFont="1" applyFill="1" applyBorder="1" applyAlignment="1">
      <alignment horizontal="center" vertical="top" wrapText="1"/>
    </xf>
    <xf numFmtId="49" fontId="5" fillId="11" borderId="39" xfId="0" applyNumberFormat="1" applyFont="1" applyFill="1" applyBorder="1" applyAlignment="1">
      <alignment horizontal="center" vertical="top"/>
    </xf>
    <xf numFmtId="49" fontId="5" fillId="11" borderId="34" xfId="0" applyNumberFormat="1" applyFont="1" applyFill="1" applyBorder="1" applyAlignment="1">
      <alignment horizontal="center" vertical="top"/>
    </xf>
    <xf numFmtId="49" fontId="5" fillId="11" borderId="54" xfId="0" applyNumberFormat="1" applyFont="1" applyFill="1" applyBorder="1" applyAlignment="1">
      <alignment horizontal="center" vertical="top"/>
    </xf>
    <xf numFmtId="49" fontId="5" fillId="11" borderId="61" xfId="0" applyNumberFormat="1" applyFont="1" applyFill="1" applyBorder="1" applyAlignment="1">
      <alignment horizontal="center" vertical="top"/>
    </xf>
    <xf numFmtId="49" fontId="5" fillId="11" borderId="8" xfId="0" applyNumberFormat="1" applyFont="1" applyFill="1" applyBorder="1" applyAlignment="1">
      <alignment horizontal="center" vertical="top" wrapText="1"/>
    </xf>
    <xf numFmtId="49" fontId="5" fillId="10" borderId="60" xfId="0" applyNumberFormat="1" applyFont="1" applyFill="1" applyBorder="1" applyAlignment="1">
      <alignment vertical="top"/>
    </xf>
    <xf numFmtId="49" fontId="5" fillId="10" borderId="29" xfId="0" applyNumberFormat="1" applyFont="1" applyFill="1" applyBorder="1" applyAlignment="1">
      <alignment vertical="top"/>
    </xf>
    <xf numFmtId="0" fontId="3" fillId="10" borderId="29" xfId="0" applyFont="1" applyFill="1" applyBorder="1" applyAlignment="1">
      <alignment horizontal="left" vertical="top" wrapText="1"/>
    </xf>
    <xf numFmtId="0" fontId="3" fillId="10" borderId="29" xfId="0" applyFont="1" applyFill="1" applyBorder="1" applyAlignment="1">
      <alignment horizontal="center" vertical="center" textRotation="90" wrapText="1"/>
    </xf>
    <xf numFmtId="49" fontId="5" fillId="10" borderId="29" xfId="0" applyNumberFormat="1" applyFont="1" applyFill="1" applyBorder="1" applyAlignment="1">
      <alignment horizontal="center" vertical="top"/>
    </xf>
    <xf numFmtId="0" fontId="3" fillId="0" borderId="80" xfId="0" applyFont="1" applyFill="1" applyBorder="1" applyAlignment="1">
      <alignment horizontal="center" vertical="top" wrapText="1"/>
    </xf>
    <xf numFmtId="0" fontId="3" fillId="0" borderId="81" xfId="0" applyFont="1" applyFill="1" applyBorder="1" applyAlignment="1">
      <alignment horizontal="left" vertical="top" wrapText="1"/>
    </xf>
    <xf numFmtId="3" fontId="3" fillId="0" borderId="88" xfId="0" applyNumberFormat="1" applyFont="1" applyFill="1" applyBorder="1" applyAlignment="1">
      <alignment horizontal="center" vertical="top" wrapText="1"/>
    </xf>
    <xf numFmtId="0" fontId="3" fillId="0" borderId="81" xfId="0" applyFont="1" applyFill="1" applyBorder="1" applyAlignment="1">
      <alignment vertical="top" wrapText="1"/>
    </xf>
    <xf numFmtId="0" fontId="3" fillId="0" borderId="26" xfId="0" applyFont="1" applyBorder="1" applyAlignment="1">
      <alignment vertical="top"/>
    </xf>
    <xf numFmtId="3" fontId="3" fillId="0" borderId="88" xfId="0" applyNumberFormat="1" applyFont="1" applyFill="1" applyBorder="1" applyAlignment="1">
      <alignment horizontal="center" vertical="top"/>
    </xf>
    <xf numFmtId="0" fontId="7" fillId="9" borderId="34" xfId="0" applyFont="1" applyFill="1" applyBorder="1" applyAlignment="1">
      <alignment vertical="top" wrapText="1"/>
    </xf>
    <xf numFmtId="3" fontId="8" fillId="0" borderId="82" xfId="0" applyNumberFormat="1" applyFont="1" applyBorder="1" applyAlignment="1">
      <alignment horizontal="center" vertical="top"/>
    </xf>
    <xf numFmtId="49" fontId="5" fillId="6" borderId="26" xfId="0" applyNumberFormat="1" applyFont="1" applyFill="1" applyBorder="1" applyAlignment="1">
      <alignment horizontal="center" vertical="top"/>
    </xf>
    <xf numFmtId="49" fontId="5" fillId="3" borderId="0" xfId="0" applyNumberFormat="1" applyFont="1" applyFill="1" applyBorder="1" applyAlignment="1">
      <alignment horizontal="center" vertical="top"/>
    </xf>
    <xf numFmtId="0" fontId="3" fillId="6" borderId="10" xfId="0" applyFont="1" applyFill="1" applyBorder="1" applyAlignment="1">
      <alignment vertical="top" wrapText="1"/>
    </xf>
    <xf numFmtId="3" fontId="3" fillId="0" borderId="1" xfId="0" applyNumberFormat="1" applyFont="1" applyFill="1" applyBorder="1" applyAlignment="1">
      <alignment horizontal="center" vertical="top" wrapText="1"/>
    </xf>
    <xf numFmtId="49" fontId="5" fillId="0" borderId="46" xfId="0" applyNumberFormat="1" applyFont="1" applyFill="1" applyBorder="1" applyAlignment="1">
      <alignment horizontal="center" vertical="top"/>
    </xf>
    <xf numFmtId="0" fontId="3" fillId="6" borderId="96" xfId="0" applyFont="1" applyFill="1" applyBorder="1" applyAlignment="1">
      <alignment horizontal="left" vertical="top" wrapText="1"/>
    </xf>
    <xf numFmtId="0" fontId="3" fillId="2" borderId="23" xfId="0" applyFont="1" applyFill="1" applyBorder="1" applyAlignment="1">
      <alignment horizontal="center" vertical="top"/>
    </xf>
    <xf numFmtId="0" fontId="3" fillId="2" borderId="6" xfId="0" applyFont="1" applyFill="1" applyBorder="1" applyAlignment="1">
      <alignment horizontal="center" vertical="top"/>
    </xf>
    <xf numFmtId="0" fontId="3" fillId="6" borderId="30" xfId="0" applyFont="1" applyFill="1" applyBorder="1" applyAlignment="1">
      <alignment vertical="top" wrapText="1"/>
    </xf>
    <xf numFmtId="0" fontId="3" fillId="0" borderId="19" xfId="0" applyFont="1" applyFill="1" applyBorder="1" applyAlignment="1">
      <alignment vertical="top" wrapText="1"/>
    </xf>
    <xf numFmtId="0" fontId="3" fillId="0" borderId="9" xfId="0" applyFont="1" applyBorder="1" applyAlignment="1">
      <alignment horizontal="center" vertical="top"/>
    </xf>
    <xf numFmtId="0" fontId="3" fillId="0" borderId="23" xfId="0" applyFont="1" applyBorder="1" applyAlignment="1">
      <alignment horizontal="center" vertical="top"/>
    </xf>
    <xf numFmtId="0" fontId="3" fillId="0" borderId="101" xfId="0" applyFont="1" applyFill="1" applyBorder="1" applyAlignment="1">
      <alignment horizontal="center" vertical="top" wrapText="1"/>
    </xf>
    <xf numFmtId="3" fontId="3" fillId="0" borderId="93" xfId="0" applyNumberFormat="1" applyFont="1" applyFill="1" applyBorder="1" applyAlignment="1">
      <alignment horizontal="center" vertical="top" wrapText="1"/>
    </xf>
    <xf numFmtId="49" fontId="3" fillId="6" borderId="88" xfId="0" applyNumberFormat="1" applyFont="1" applyFill="1" applyBorder="1" applyAlignment="1">
      <alignment horizontal="center" vertical="top" wrapText="1"/>
    </xf>
    <xf numFmtId="49" fontId="5" fillId="11" borderId="15" xfId="0" applyNumberFormat="1" applyFont="1" applyFill="1" applyBorder="1" applyAlignment="1">
      <alignment horizontal="center" vertical="top"/>
    </xf>
    <xf numFmtId="49" fontId="5" fillId="3" borderId="2" xfId="0" applyNumberFormat="1" applyFont="1" applyFill="1" applyBorder="1" applyAlignment="1">
      <alignment horizontal="center" vertical="top"/>
    </xf>
    <xf numFmtId="3" fontId="3" fillId="6" borderId="17" xfId="0" applyNumberFormat="1" applyFont="1" applyFill="1" applyBorder="1" applyAlignment="1">
      <alignment horizontal="center" vertical="top" wrapText="1"/>
    </xf>
    <xf numFmtId="3" fontId="3" fillId="6" borderId="26" xfId="0" applyNumberFormat="1" applyFont="1" applyFill="1" applyBorder="1" applyAlignment="1">
      <alignment horizontal="center" vertical="top" wrapText="1"/>
    </xf>
    <xf numFmtId="165" fontId="3" fillId="0" borderId="79"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3" fillId="0" borderId="49" xfId="0" applyNumberFormat="1" applyFont="1" applyFill="1" applyBorder="1" applyAlignment="1">
      <alignment horizontal="center" vertical="top" wrapText="1"/>
    </xf>
    <xf numFmtId="0" fontId="3" fillId="6" borderId="96" xfId="0" applyFont="1" applyFill="1" applyBorder="1" applyAlignment="1">
      <alignment vertical="top" wrapText="1"/>
    </xf>
    <xf numFmtId="3" fontId="3" fillId="6" borderId="79" xfId="0" applyNumberFormat="1" applyFont="1" applyFill="1" applyBorder="1" applyAlignment="1">
      <alignment horizontal="center" vertical="top" wrapText="1"/>
    </xf>
    <xf numFmtId="0" fontId="3" fillId="0" borderId="91" xfId="0" applyFont="1" applyFill="1" applyBorder="1" applyAlignment="1">
      <alignment horizontal="left" vertical="top" wrapText="1"/>
    </xf>
    <xf numFmtId="49" fontId="5" fillId="0" borderId="49" xfId="0" applyNumberFormat="1" applyFont="1" applyFill="1" applyBorder="1" applyAlignment="1">
      <alignment horizontal="center" vertical="top" wrapText="1"/>
    </xf>
    <xf numFmtId="49" fontId="5" fillId="0" borderId="60" xfId="0" applyNumberFormat="1" applyFont="1" applyFill="1" applyBorder="1" applyAlignment="1">
      <alignment horizontal="center" vertical="top" wrapText="1"/>
    </xf>
    <xf numFmtId="3" fontId="3" fillId="6" borderId="76" xfId="0" applyNumberFormat="1" applyFont="1" applyFill="1" applyBorder="1" applyAlignment="1">
      <alignment horizontal="right" vertical="top"/>
    </xf>
    <xf numFmtId="3" fontId="3" fillId="0" borderId="0" xfId="0" applyNumberFormat="1" applyFont="1" applyAlignment="1">
      <alignment vertical="top"/>
    </xf>
    <xf numFmtId="0" fontId="3" fillId="2" borderId="87" xfId="0" applyFont="1" applyFill="1" applyBorder="1" applyAlignment="1">
      <alignment horizontal="left" vertical="top" wrapText="1"/>
    </xf>
    <xf numFmtId="165" fontId="3" fillId="2" borderId="78" xfId="0" applyNumberFormat="1" applyFont="1" applyFill="1" applyBorder="1" applyAlignment="1">
      <alignment horizontal="center" vertical="top"/>
    </xf>
    <xf numFmtId="0" fontId="3" fillId="0" borderId="30" xfId="1" applyFont="1" applyFill="1" applyBorder="1" applyAlignment="1">
      <alignment vertical="top" wrapText="1"/>
    </xf>
    <xf numFmtId="1" fontId="3" fillId="8" borderId="2" xfId="0" applyNumberFormat="1" applyFont="1" applyFill="1" applyBorder="1" applyAlignment="1">
      <alignment horizontal="right" vertical="top"/>
    </xf>
    <xf numFmtId="1" fontId="3" fillId="8" borderId="17" xfId="0" applyNumberFormat="1" applyFont="1" applyFill="1" applyBorder="1" applyAlignment="1">
      <alignment horizontal="right" vertical="top"/>
    </xf>
    <xf numFmtId="0" fontId="3" fillId="6" borderId="23" xfId="0" applyFont="1" applyFill="1" applyBorder="1" applyAlignment="1">
      <alignment horizontal="center" vertical="top" wrapText="1"/>
    </xf>
    <xf numFmtId="3" fontId="3" fillId="6" borderId="18" xfId="0" applyNumberFormat="1" applyFont="1" applyFill="1" applyBorder="1" applyAlignment="1">
      <alignment horizontal="center" wrapText="1"/>
    </xf>
    <xf numFmtId="164" fontId="2" fillId="6" borderId="1" xfId="0" applyNumberFormat="1" applyFont="1" applyFill="1" applyBorder="1" applyAlignment="1">
      <alignment horizontal="center" vertical="center" wrapText="1"/>
    </xf>
    <xf numFmtId="0" fontId="5" fillId="13" borderId="29" xfId="0" applyFont="1" applyFill="1" applyBorder="1" applyAlignment="1">
      <alignment vertical="center"/>
    </xf>
    <xf numFmtId="0" fontId="3" fillId="13" borderId="29" xfId="0" applyFont="1" applyFill="1" applyBorder="1" applyAlignment="1">
      <alignment horizontal="center" vertical="center" textRotation="90" wrapText="1"/>
    </xf>
    <xf numFmtId="0" fontId="5" fillId="9" borderId="25" xfId="0" applyFont="1" applyFill="1" applyBorder="1" applyAlignment="1">
      <alignment horizontal="center" vertical="center"/>
    </xf>
    <xf numFmtId="49" fontId="5" fillId="0" borderId="46" xfId="0" applyNumberFormat="1" applyFont="1" applyBorder="1" applyAlignment="1">
      <alignment horizontal="center" vertical="center"/>
    </xf>
    <xf numFmtId="0" fontId="5" fillId="0" borderId="49" xfId="0" applyFont="1" applyBorder="1" applyAlignment="1">
      <alignment horizontal="center" vertical="center"/>
    </xf>
    <xf numFmtId="49" fontId="5" fillId="0" borderId="31" xfId="0" applyNumberFormat="1" applyFont="1" applyBorder="1" applyAlignment="1">
      <alignment horizontal="center" vertical="center"/>
    </xf>
    <xf numFmtId="0" fontId="3" fillId="0" borderId="7" xfId="0" applyFont="1" applyBorder="1" applyAlignment="1">
      <alignment horizontal="center" vertical="center"/>
    </xf>
    <xf numFmtId="49" fontId="5" fillId="10" borderId="27" xfId="0" applyNumberFormat="1" applyFont="1" applyFill="1" applyBorder="1" applyAlignment="1">
      <alignment horizontal="center" vertical="top" wrapText="1"/>
    </xf>
    <xf numFmtId="49" fontId="5" fillId="2" borderId="49" xfId="0" applyNumberFormat="1" applyFont="1" applyFill="1" applyBorder="1" applyAlignment="1">
      <alignment horizontal="center" vertical="top" wrapText="1"/>
    </xf>
    <xf numFmtId="0" fontId="3" fillId="0" borderId="29" xfId="0" applyFont="1" applyBorder="1" applyAlignment="1">
      <alignment horizontal="center" vertical="top"/>
    </xf>
    <xf numFmtId="0" fontId="0" fillId="0" borderId="0" xfId="0" applyAlignment="1">
      <alignment vertical="top" wrapText="1"/>
    </xf>
    <xf numFmtId="49" fontId="3" fillId="0" borderId="9" xfId="0" applyNumberFormat="1" applyFont="1" applyBorder="1" applyAlignment="1">
      <alignment horizontal="center" vertical="top" wrapText="1"/>
    </xf>
    <xf numFmtId="49" fontId="5" fillId="0" borderId="0" xfId="0" applyNumberFormat="1" applyFont="1" applyFill="1" applyBorder="1" applyAlignment="1">
      <alignment horizontal="center" vertical="top" wrapText="1"/>
    </xf>
    <xf numFmtId="0" fontId="5" fillId="0" borderId="0" xfId="0" applyNumberFormat="1" applyFont="1" applyAlignment="1">
      <alignment vertical="top"/>
    </xf>
    <xf numFmtId="0" fontId="8" fillId="0" borderId="0" xfId="0" applyFont="1" applyAlignment="1">
      <alignment horizontal="center" vertical="top"/>
    </xf>
    <xf numFmtId="0" fontId="3" fillId="0" borderId="0" xfId="0" applyFont="1" applyAlignment="1">
      <alignment vertical="top" wrapText="1"/>
    </xf>
    <xf numFmtId="0" fontId="3" fillId="6" borderId="3" xfId="0" applyFont="1" applyFill="1" applyBorder="1" applyAlignment="1">
      <alignment horizontal="center" vertical="center" textRotation="90" wrapText="1"/>
    </xf>
    <xf numFmtId="0" fontId="24" fillId="0" borderId="3" xfId="0" applyFont="1" applyBorder="1" applyAlignment="1">
      <alignment horizontal="center" vertical="center" textRotation="90" wrapText="1"/>
    </xf>
    <xf numFmtId="0" fontId="24" fillId="0" borderId="3" xfId="0" applyFont="1" applyFill="1" applyBorder="1" applyAlignment="1">
      <alignment horizontal="center" vertical="center" textRotation="90" wrapText="1"/>
    </xf>
    <xf numFmtId="0" fontId="24" fillId="0" borderId="3" xfId="0" applyFont="1" applyBorder="1" applyAlignment="1">
      <alignment horizontal="center" vertical="center" textRotation="90"/>
    </xf>
    <xf numFmtId="0" fontId="24" fillId="0" borderId="4" xfId="0" applyFont="1" applyBorder="1" applyAlignment="1">
      <alignment horizontal="center" vertical="center" textRotation="90"/>
    </xf>
    <xf numFmtId="49" fontId="5" fillId="15" borderId="68" xfId="0" applyNumberFormat="1" applyFont="1" applyFill="1" applyBorder="1" applyAlignment="1">
      <alignment horizontal="center" vertical="top" wrapText="1"/>
    </xf>
    <xf numFmtId="49" fontId="5" fillId="15" borderId="30" xfId="0" applyNumberFormat="1" applyFont="1" applyFill="1" applyBorder="1" applyAlignment="1">
      <alignment horizontal="center" vertical="top"/>
    </xf>
    <xf numFmtId="49" fontId="5" fillId="3" borderId="31" xfId="0" applyNumberFormat="1" applyFont="1" applyFill="1" applyBorder="1" applyAlignment="1">
      <alignment horizontal="center" vertical="top"/>
    </xf>
    <xf numFmtId="0" fontId="3" fillId="0" borderId="53" xfId="0" applyFont="1" applyFill="1" applyBorder="1" applyAlignment="1">
      <alignment horizontal="center" vertical="top" wrapText="1"/>
    </xf>
    <xf numFmtId="1" fontId="3" fillId="8" borderId="30" xfId="0" applyNumberFormat="1" applyFont="1" applyFill="1" applyBorder="1" applyAlignment="1">
      <alignment horizontal="right" vertical="top"/>
    </xf>
    <xf numFmtId="1" fontId="3" fillId="8" borderId="33" xfId="0" applyNumberFormat="1" applyFont="1" applyFill="1" applyBorder="1" applyAlignment="1">
      <alignment horizontal="right" vertical="top"/>
    </xf>
    <xf numFmtId="1" fontId="3" fillId="8" borderId="31" xfId="0" applyNumberFormat="1" applyFont="1" applyFill="1" applyBorder="1" applyAlignment="1">
      <alignment horizontal="right" vertical="top"/>
    </xf>
    <xf numFmtId="1" fontId="3" fillId="8" borderId="12" xfId="0" applyNumberFormat="1" applyFont="1" applyFill="1" applyBorder="1" applyAlignment="1">
      <alignment horizontal="right" vertical="top"/>
    </xf>
    <xf numFmtId="1" fontId="3" fillId="8" borderId="13" xfId="0" applyNumberFormat="1" applyFont="1" applyFill="1" applyBorder="1" applyAlignment="1">
      <alignment horizontal="right" vertical="top"/>
    </xf>
    <xf numFmtId="1" fontId="3" fillId="8" borderId="14" xfId="0" applyNumberFormat="1" applyFont="1" applyFill="1" applyBorder="1" applyAlignment="1">
      <alignment horizontal="right" vertical="top"/>
    </xf>
    <xf numFmtId="1" fontId="3" fillId="8" borderId="7" xfId="0" applyNumberFormat="1" applyFont="1" applyFill="1" applyBorder="1" applyAlignment="1">
      <alignment horizontal="right" vertical="top"/>
    </xf>
    <xf numFmtId="3" fontId="3" fillId="0" borderId="46" xfId="0" applyNumberFormat="1" applyFont="1" applyFill="1" applyBorder="1" applyAlignment="1">
      <alignment horizontal="center" vertical="top" wrapText="1"/>
    </xf>
    <xf numFmtId="0" fontId="3" fillId="0" borderId="27" xfId="0" applyFont="1" applyBorder="1" applyAlignment="1">
      <alignment vertical="top" wrapText="1"/>
    </xf>
    <xf numFmtId="0" fontId="3" fillId="0" borderId="28" xfId="0" applyFont="1" applyBorder="1" applyAlignment="1">
      <alignment vertical="top"/>
    </xf>
    <xf numFmtId="0" fontId="3" fillId="0" borderId="43" xfId="0" applyFont="1" applyFill="1" applyBorder="1" applyAlignment="1">
      <alignment horizontal="center" vertical="top" wrapText="1"/>
    </xf>
    <xf numFmtId="1" fontId="3" fillId="8" borderId="15" xfId="0" applyNumberFormat="1" applyFont="1" applyFill="1" applyBorder="1" applyAlignment="1">
      <alignment horizontal="right" vertical="top"/>
    </xf>
    <xf numFmtId="1" fontId="3" fillId="8" borderId="16" xfId="0" applyNumberFormat="1" applyFont="1" applyFill="1" applyBorder="1" applyAlignment="1">
      <alignment horizontal="right" vertical="top"/>
    </xf>
    <xf numFmtId="1" fontId="3" fillId="8" borderId="49" xfId="0" applyNumberFormat="1" applyFont="1" applyFill="1" applyBorder="1" applyAlignment="1">
      <alignment horizontal="right" vertical="top"/>
    </xf>
    <xf numFmtId="1" fontId="3" fillId="8" borderId="22" xfId="0" applyNumberFormat="1" applyFont="1" applyFill="1" applyBorder="1" applyAlignment="1">
      <alignment horizontal="right" vertical="top"/>
    </xf>
    <xf numFmtId="0" fontId="3" fillId="0" borderId="16" xfId="0" applyFont="1" applyBorder="1" applyAlignment="1">
      <alignment vertical="top" wrapText="1"/>
    </xf>
    <xf numFmtId="0" fontId="3" fillId="0" borderId="18" xfId="0" applyFont="1" applyBorder="1" applyAlignment="1">
      <alignment vertical="top"/>
    </xf>
    <xf numFmtId="1" fontId="3" fillId="8" borderId="20" xfId="0" applyNumberFormat="1" applyFont="1" applyFill="1" applyBorder="1" applyAlignment="1">
      <alignment horizontal="right" vertical="top"/>
    </xf>
    <xf numFmtId="1" fontId="3" fillId="8" borderId="47" xfId="0" applyNumberFormat="1" applyFont="1" applyFill="1" applyBorder="1" applyAlignment="1">
      <alignment horizontal="right" vertical="top"/>
    </xf>
    <xf numFmtId="1" fontId="3" fillId="8" borderId="50" xfId="0" applyNumberFormat="1" applyFont="1" applyFill="1" applyBorder="1" applyAlignment="1">
      <alignment horizontal="right" vertical="top"/>
    </xf>
    <xf numFmtId="1" fontId="3" fillId="8" borderId="41" xfId="0" applyNumberFormat="1" applyFont="1" applyFill="1" applyBorder="1" applyAlignment="1">
      <alignment horizontal="right" vertical="top"/>
    </xf>
    <xf numFmtId="164" fontId="3" fillId="8" borderId="6" xfId="0" applyNumberFormat="1" applyFont="1" applyFill="1" applyBorder="1" applyAlignment="1">
      <alignment horizontal="right" vertical="top"/>
    </xf>
    <xf numFmtId="1" fontId="3" fillId="8" borderId="44" xfId="0" applyNumberFormat="1" applyFont="1" applyFill="1" applyBorder="1" applyAlignment="1">
      <alignment horizontal="right" vertical="top"/>
    </xf>
    <xf numFmtId="1" fontId="3" fillId="8" borderId="6" xfId="0" applyNumberFormat="1" applyFont="1" applyFill="1" applyBorder="1" applyAlignment="1">
      <alignment horizontal="right" vertical="top"/>
    </xf>
    <xf numFmtId="0" fontId="3" fillId="0" borderId="51" xfId="0" applyFont="1" applyFill="1" applyBorder="1" applyAlignment="1">
      <alignment horizontal="center" vertical="top" wrapText="1"/>
    </xf>
    <xf numFmtId="1" fontId="3" fillId="8" borderId="10" xfId="0" applyNumberFormat="1" applyFont="1" applyFill="1" applyBorder="1" applyAlignment="1">
      <alignment horizontal="right" vertical="top"/>
    </xf>
    <xf numFmtId="49" fontId="5" fillId="0" borderId="64" xfId="0" applyNumberFormat="1" applyFont="1" applyBorder="1" applyAlignment="1">
      <alignment horizontal="center" vertical="top"/>
    </xf>
    <xf numFmtId="0" fontId="5" fillId="8" borderId="62" xfId="0" applyFont="1" applyFill="1" applyBorder="1" applyAlignment="1">
      <alignment horizontal="center" vertical="top"/>
    </xf>
    <xf numFmtId="1" fontId="5" fillId="8" borderId="58" xfId="0" applyNumberFormat="1" applyFont="1" applyFill="1" applyBorder="1" applyAlignment="1">
      <alignment horizontal="right" vertical="top"/>
    </xf>
    <xf numFmtId="1" fontId="5" fillId="8" borderId="57" xfId="0" applyNumberFormat="1" applyFont="1" applyFill="1" applyBorder="1" applyAlignment="1">
      <alignment horizontal="right" vertical="top"/>
    </xf>
    <xf numFmtId="1" fontId="5" fillId="8" borderId="65" xfId="0" applyNumberFormat="1" applyFont="1" applyFill="1" applyBorder="1" applyAlignment="1">
      <alignment horizontal="right" vertical="top"/>
    </xf>
    <xf numFmtId="0" fontId="3" fillId="0" borderId="25" xfId="0" applyFont="1" applyBorder="1" applyAlignment="1">
      <alignment vertical="top" wrapText="1"/>
    </xf>
    <xf numFmtId="49" fontId="5" fillId="15" borderId="54" xfId="0" applyNumberFormat="1" applyFont="1" applyFill="1" applyBorder="1" applyAlignment="1">
      <alignment horizontal="center" vertical="top"/>
    </xf>
    <xf numFmtId="1" fontId="5" fillId="3" borderId="54" xfId="0" applyNumberFormat="1" applyFont="1" applyFill="1" applyBorder="1" applyAlignment="1">
      <alignment horizontal="right" vertical="top"/>
    </xf>
    <xf numFmtId="0" fontId="3" fillId="3" borderId="61" xfId="0" applyFont="1" applyFill="1" applyBorder="1" applyAlignment="1">
      <alignment vertical="top" wrapText="1"/>
    </xf>
    <xf numFmtId="0" fontId="3" fillId="3" borderId="66" xfId="0" applyFont="1" applyFill="1" applyBorder="1" applyAlignment="1">
      <alignment vertical="top" wrapText="1"/>
    </xf>
    <xf numFmtId="0" fontId="3" fillId="3" borderId="67" xfId="0" applyFont="1" applyFill="1" applyBorder="1" applyAlignment="1">
      <alignment vertical="top" wrapText="1"/>
    </xf>
    <xf numFmtId="49" fontId="5" fillId="15" borderId="61" xfId="0" applyNumberFormat="1" applyFont="1" applyFill="1" applyBorder="1" applyAlignment="1">
      <alignment horizontal="center" vertical="top"/>
    </xf>
    <xf numFmtId="1" fontId="5" fillId="15" borderId="21" xfId="0" applyNumberFormat="1" applyFont="1" applyFill="1" applyBorder="1" applyAlignment="1">
      <alignment horizontal="right" vertical="top"/>
    </xf>
    <xf numFmtId="1" fontId="5" fillId="4" borderId="21" xfId="0" applyNumberFormat="1" applyFont="1" applyFill="1" applyBorder="1" applyAlignment="1">
      <alignment horizontal="right" vertical="top"/>
    </xf>
    <xf numFmtId="1" fontId="5" fillId="4" borderId="54" xfId="0" applyNumberFormat="1" applyFont="1" applyFill="1" applyBorder="1" applyAlignment="1">
      <alignment horizontal="right" vertical="top"/>
    </xf>
    <xf numFmtId="1" fontId="5" fillId="4" borderId="61" xfId="0" applyNumberFormat="1" applyFont="1" applyFill="1" applyBorder="1" applyAlignment="1">
      <alignment horizontal="right" vertical="top"/>
    </xf>
    <xf numFmtId="0" fontId="5" fillId="0" borderId="0" xfId="0" applyFont="1" applyBorder="1" applyAlignment="1">
      <alignment horizontal="center" vertical="center" wrapText="1"/>
    </xf>
    <xf numFmtId="165" fontId="5" fillId="4" borderId="0" xfId="0" applyNumberFormat="1" applyFont="1" applyFill="1" applyBorder="1" applyAlignment="1">
      <alignment horizontal="center" vertical="top" wrapText="1"/>
    </xf>
    <xf numFmtId="165" fontId="3" fillId="0" borderId="0" xfId="0" applyNumberFormat="1" applyFont="1" applyBorder="1" applyAlignment="1">
      <alignment horizontal="center" vertical="top" wrapText="1"/>
    </xf>
    <xf numFmtId="0" fontId="5" fillId="5" borderId="0" xfId="0" applyNumberFormat="1" applyFont="1" applyFill="1" applyBorder="1" applyAlignment="1">
      <alignment horizontal="center" vertical="top" wrapText="1"/>
    </xf>
    <xf numFmtId="1" fontId="3" fillId="6" borderId="18" xfId="0" applyNumberFormat="1" applyFont="1" applyFill="1" applyBorder="1" applyAlignment="1">
      <alignment horizontal="center" vertical="top" wrapText="1"/>
    </xf>
    <xf numFmtId="165" fontId="3" fillId="6" borderId="18" xfId="0" applyNumberFormat="1" applyFont="1" applyFill="1" applyBorder="1" applyAlignment="1">
      <alignment horizontal="center" vertical="top"/>
    </xf>
    <xf numFmtId="3" fontId="3" fillId="6" borderId="1" xfId="0" applyNumberFormat="1" applyFont="1" applyFill="1" applyBorder="1" applyAlignment="1">
      <alignment horizontal="center" vertical="top"/>
    </xf>
    <xf numFmtId="3" fontId="3" fillId="0" borderId="0" xfId="0" applyNumberFormat="1" applyFont="1" applyBorder="1" applyAlignment="1">
      <alignment vertical="top"/>
    </xf>
    <xf numFmtId="3" fontId="14" fillId="8" borderId="34" xfId="0" applyNumberFormat="1" applyFont="1" applyFill="1" applyBorder="1" applyAlignment="1">
      <alignment horizontal="right" vertical="top"/>
    </xf>
    <xf numFmtId="1" fontId="3" fillId="0" borderId="18" xfId="0" applyNumberFormat="1" applyFont="1" applyFill="1" applyBorder="1" applyAlignment="1">
      <alignment horizontal="center" vertical="top" wrapText="1"/>
    </xf>
    <xf numFmtId="0" fontId="17" fillId="10" borderId="34" xfId="0" applyNumberFormat="1" applyFont="1" applyFill="1" applyBorder="1" applyAlignment="1">
      <alignment horizontal="left" vertical="top" wrapText="1"/>
    </xf>
    <xf numFmtId="49" fontId="3" fillId="2" borderId="33" xfId="0" applyNumberFormat="1" applyFont="1" applyFill="1" applyBorder="1" applyAlignment="1">
      <alignment horizontal="center" vertical="top" wrapText="1"/>
    </xf>
    <xf numFmtId="0" fontId="3" fillId="0" borderId="80" xfId="0" applyFont="1" applyBorder="1" applyAlignment="1">
      <alignment horizontal="center" vertical="top" wrapText="1"/>
    </xf>
    <xf numFmtId="49" fontId="3" fillId="2" borderId="16" xfId="0" applyNumberFormat="1" applyFont="1" applyFill="1" applyBorder="1" applyAlignment="1">
      <alignment horizontal="center" vertical="top"/>
    </xf>
    <xf numFmtId="0" fontId="5" fillId="10" borderId="29" xfId="0" applyFont="1" applyFill="1" applyBorder="1" applyAlignment="1">
      <alignment horizontal="center" vertical="center"/>
    </xf>
    <xf numFmtId="0" fontId="5" fillId="0" borderId="28" xfId="0" applyFont="1" applyBorder="1" applyAlignment="1">
      <alignment horizontal="center" vertical="center"/>
    </xf>
    <xf numFmtId="0" fontId="5" fillId="6" borderId="18" xfId="0" applyFont="1" applyFill="1" applyBorder="1" applyAlignment="1">
      <alignment horizontal="center" vertical="center"/>
    </xf>
    <xf numFmtId="1" fontId="3" fillId="0" borderId="0" xfId="0" applyNumberFormat="1" applyFont="1" applyAlignment="1">
      <alignment vertical="top"/>
    </xf>
    <xf numFmtId="49" fontId="5" fillId="10" borderId="60" xfId="0" applyNumberFormat="1" applyFont="1" applyFill="1" applyBorder="1" applyAlignment="1">
      <alignment horizontal="center" vertical="top"/>
    </xf>
    <xf numFmtId="0" fontId="3" fillId="6" borderId="6"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23" xfId="0" applyFont="1" applyFill="1" applyBorder="1" applyAlignment="1">
      <alignment horizontal="center" vertical="center"/>
    </xf>
    <xf numFmtId="3" fontId="10" fillId="6" borderId="39" xfId="0" applyNumberFormat="1" applyFont="1" applyFill="1" applyBorder="1" applyAlignment="1">
      <alignment horizontal="center" vertical="top"/>
    </xf>
    <xf numFmtId="3" fontId="5" fillId="6" borderId="35" xfId="0" applyNumberFormat="1" applyFont="1" applyFill="1" applyBorder="1" applyAlignment="1">
      <alignment horizontal="center" vertical="top" wrapText="1"/>
    </xf>
    <xf numFmtId="49" fontId="5" fillId="6" borderId="49" xfId="0" applyNumberFormat="1" applyFont="1" applyFill="1" applyBorder="1" applyAlignment="1">
      <alignment horizontal="center" vertical="center"/>
    </xf>
    <xf numFmtId="49" fontId="5" fillId="10" borderId="0" xfId="0" applyNumberFormat="1" applyFont="1" applyFill="1" applyBorder="1" applyAlignment="1">
      <alignment horizontal="center" vertical="top"/>
    </xf>
    <xf numFmtId="3" fontId="3" fillId="6" borderId="32" xfId="0" applyNumberFormat="1" applyFont="1" applyFill="1" applyBorder="1" applyAlignment="1">
      <alignment horizontal="center" vertical="top"/>
    </xf>
    <xf numFmtId="0" fontId="3" fillId="6" borderId="50" xfId="0" applyFont="1" applyFill="1" applyBorder="1" applyAlignment="1">
      <alignment horizontal="left" vertical="top" wrapText="1"/>
    </xf>
    <xf numFmtId="0" fontId="3" fillId="0" borderId="103" xfId="0" applyFont="1" applyFill="1" applyBorder="1" applyAlignment="1">
      <alignment horizontal="left" vertical="top" wrapText="1"/>
    </xf>
    <xf numFmtId="0" fontId="3" fillId="0" borderId="38" xfId="0" applyFont="1" applyFill="1" applyBorder="1" applyAlignment="1">
      <alignment vertical="top" wrapText="1"/>
    </xf>
    <xf numFmtId="0" fontId="5" fillId="6" borderId="49" xfId="0" applyFont="1" applyFill="1" applyBorder="1" applyAlignment="1">
      <alignment horizontal="center" vertical="center"/>
    </xf>
    <xf numFmtId="0" fontId="3" fillId="3" borderId="34" xfId="0" applyFont="1" applyFill="1" applyBorder="1" applyAlignment="1">
      <alignment horizontal="center" vertical="top" wrapText="1"/>
    </xf>
    <xf numFmtId="0" fontId="3" fillId="3" borderId="35" xfId="0" applyFont="1" applyFill="1" applyBorder="1" applyAlignment="1">
      <alignment horizontal="center" vertical="top" wrapText="1"/>
    </xf>
    <xf numFmtId="0" fontId="3" fillId="6" borderId="6" xfId="0" applyFont="1" applyFill="1" applyBorder="1" applyAlignment="1">
      <alignment horizontal="center" vertical="top"/>
    </xf>
    <xf numFmtId="0" fontId="3" fillId="6" borderId="23" xfId="0" applyFont="1" applyFill="1" applyBorder="1" applyAlignment="1">
      <alignment horizontal="center" vertical="top"/>
    </xf>
    <xf numFmtId="3" fontId="3" fillId="2" borderId="1" xfId="0" applyNumberFormat="1" applyFont="1" applyFill="1" applyBorder="1" applyAlignment="1">
      <alignment horizontal="center" vertical="top"/>
    </xf>
    <xf numFmtId="0" fontId="3" fillId="13" borderId="29" xfId="0" applyFont="1" applyFill="1" applyBorder="1" applyAlignment="1">
      <alignment vertical="center" wrapText="1"/>
    </xf>
    <xf numFmtId="0" fontId="5" fillId="13" borderId="29" xfId="0" applyFont="1" applyFill="1" applyBorder="1" applyAlignment="1">
      <alignment horizontal="center" vertical="center"/>
    </xf>
    <xf numFmtId="0" fontId="5" fillId="12" borderId="34" xfId="0" applyFont="1" applyFill="1" applyBorder="1" applyAlignment="1">
      <alignment horizontal="center" vertical="center"/>
    </xf>
    <xf numFmtId="0" fontId="3" fillId="6" borderId="7" xfId="0" applyFont="1" applyFill="1" applyBorder="1" applyAlignment="1">
      <alignment horizontal="center" vertical="top" wrapText="1"/>
    </xf>
    <xf numFmtId="49" fontId="5" fillId="6" borderId="60" xfId="0" applyNumberFormat="1" applyFont="1" applyFill="1" applyBorder="1" applyAlignment="1">
      <alignment horizontal="center" vertical="top" wrapText="1"/>
    </xf>
    <xf numFmtId="49" fontId="3" fillId="6" borderId="34" xfId="0" applyNumberFormat="1" applyFont="1" applyFill="1" applyBorder="1" applyAlignment="1">
      <alignment horizontal="center" vertical="top" wrapText="1"/>
    </xf>
    <xf numFmtId="3" fontId="14" fillId="6" borderId="26" xfId="0" applyNumberFormat="1" applyFont="1" applyFill="1" applyBorder="1" applyAlignment="1">
      <alignment horizontal="center" vertical="top"/>
    </xf>
    <xf numFmtId="49" fontId="5" fillId="9" borderId="25" xfId="0" applyNumberFormat="1" applyFont="1" applyFill="1" applyBorder="1" applyAlignment="1">
      <alignment horizontal="center" vertical="top"/>
    </xf>
    <xf numFmtId="49" fontId="5" fillId="0" borderId="29" xfId="0" applyNumberFormat="1" applyFont="1" applyFill="1" applyBorder="1" applyAlignment="1">
      <alignment horizontal="center" vertical="top"/>
    </xf>
    <xf numFmtId="49" fontId="5" fillId="0" borderId="16" xfId="0" applyNumberFormat="1" applyFont="1" applyBorder="1" applyAlignment="1">
      <alignment horizontal="center" vertical="center"/>
    </xf>
    <xf numFmtId="0" fontId="3" fillId="6" borderId="101" xfId="0" applyFont="1" applyFill="1" applyBorder="1" applyAlignment="1">
      <alignment horizontal="center" vertical="center"/>
    </xf>
    <xf numFmtId="0" fontId="7" fillId="6" borderId="32" xfId="0" applyFont="1" applyFill="1" applyBorder="1" applyAlignment="1">
      <alignment horizontal="center" vertical="center" wrapText="1"/>
    </xf>
    <xf numFmtId="0" fontId="3" fillId="6" borderId="48" xfId="0" applyFont="1" applyFill="1" applyBorder="1" applyAlignment="1">
      <alignment horizontal="center" vertical="center" wrapText="1"/>
    </xf>
    <xf numFmtId="3" fontId="7" fillId="0" borderId="0" xfId="0" applyNumberFormat="1" applyFont="1" applyFill="1" applyAlignment="1">
      <alignment horizontal="left" vertical="top"/>
    </xf>
    <xf numFmtId="49" fontId="5" fillId="6" borderId="38" xfId="0" applyNumberFormat="1" applyFont="1" applyFill="1" applyBorder="1" applyAlignment="1">
      <alignment horizontal="center" vertical="top"/>
    </xf>
    <xf numFmtId="0" fontId="3" fillId="0" borderId="44" xfId="0" applyFont="1" applyBorder="1" applyAlignment="1">
      <alignment vertical="top"/>
    </xf>
    <xf numFmtId="49" fontId="5" fillId="0" borderId="0" xfId="0" applyNumberFormat="1" applyFont="1" applyFill="1" applyBorder="1" applyAlignment="1">
      <alignment horizontal="center" vertical="top"/>
    </xf>
    <xf numFmtId="3" fontId="14" fillId="8" borderId="64" xfId="0" applyNumberFormat="1" applyFont="1" applyFill="1" applyBorder="1" applyAlignment="1">
      <alignment horizontal="right" vertical="top"/>
    </xf>
    <xf numFmtId="0" fontId="3" fillId="6" borderId="101" xfId="0" applyFont="1" applyFill="1" applyBorder="1" applyAlignment="1">
      <alignment horizontal="center" vertical="center" wrapText="1"/>
    </xf>
    <xf numFmtId="0" fontId="3" fillId="6" borderId="101" xfId="0" applyFont="1" applyFill="1" applyBorder="1" applyAlignment="1">
      <alignment horizontal="center" vertical="top"/>
    </xf>
    <xf numFmtId="0" fontId="3" fillId="6" borderId="80" xfId="0" applyFont="1" applyFill="1" applyBorder="1" applyAlignment="1">
      <alignment horizontal="center" vertical="center" wrapText="1"/>
    </xf>
    <xf numFmtId="0" fontId="3" fillId="6" borderId="80" xfId="0" applyFont="1" applyFill="1" applyBorder="1" applyAlignment="1">
      <alignment horizontal="center" vertical="top"/>
    </xf>
    <xf numFmtId="0" fontId="3" fillId="6" borderId="23" xfId="0" applyFont="1" applyFill="1" applyBorder="1" applyAlignment="1">
      <alignment horizontal="center" vertical="center" wrapText="1"/>
    </xf>
    <xf numFmtId="0" fontId="3" fillId="6" borderId="83" xfId="0" applyFont="1" applyFill="1" applyBorder="1" applyAlignment="1">
      <alignment horizontal="center" vertical="top"/>
    </xf>
    <xf numFmtId="0" fontId="3" fillId="6" borderId="87" xfId="1" applyFont="1" applyFill="1" applyBorder="1" applyAlignment="1">
      <alignment vertical="top" wrapText="1"/>
    </xf>
    <xf numFmtId="3" fontId="3" fillId="0" borderId="32" xfId="0" applyNumberFormat="1" applyFont="1" applyFill="1" applyBorder="1" applyAlignment="1">
      <alignment horizontal="center" vertical="top"/>
    </xf>
    <xf numFmtId="165" fontId="3" fillId="6" borderId="18" xfId="0" applyNumberFormat="1" applyFont="1" applyFill="1" applyBorder="1" applyAlignment="1">
      <alignment horizontal="center" vertical="top" wrapText="1"/>
    </xf>
    <xf numFmtId="0" fontId="3" fillId="6" borderId="96" xfId="1" applyFont="1" applyFill="1" applyBorder="1" applyAlignment="1">
      <alignment vertical="top" wrapText="1"/>
    </xf>
    <xf numFmtId="49" fontId="3" fillId="6" borderId="45" xfId="0" applyNumberFormat="1" applyFont="1" applyFill="1" applyBorder="1" applyAlignment="1">
      <alignment horizontal="center" vertical="top"/>
    </xf>
    <xf numFmtId="49" fontId="3" fillId="6" borderId="9" xfId="0" applyNumberFormat="1" applyFont="1" applyFill="1" applyBorder="1" applyAlignment="1">
      <alignment horizontal="center" vertical="top"/>
    </xf>
    <xf numFmtId="49" fontId="5" fillId="6" borderId="51" xfId="0" applyNumberFormat="1" applyFont="1" applyFill="1" applyBorder="1" applyAlignment="1">
      <alignment horizontal="center" vertical="top"/>
    </xf>
    <xf numFmtId="49" fontId="5" fillId="6" borderId="40" xfId="0" applyNumberFormat="1" applyFont="1" applyFill="1" applyBorder="1" applyAlignment="1">
      <alignment horizontal="center" vertical="top"/>
    </xf>
    <xf numFmtId="49" fontId="5" fillId="6" borderId="0" xfId="0" applyNumberFormat="1" applyFont="1" applyFill="1" applyBorder="1" applyAlignment="1">
      <alignment horizontal="center" vertical="top"/>
    </xf>
    <xf numFmtId="49" fontId="5" fillId="10" borderId="46" xfId="0" applyNumberFormat="1" applyFont="1" applyFill="1" applyBorder="1" applyAlignment="1">
      <alignment horizontal="center" vertical="top"/>
    </xf>
    <xf numFmtId="49" fontId="5" fillId="10" borderId="49" xfId="0" applyNumberFormat="1" applyFont="1" applyFill="1" applyBorder="1" applyAlignment="1">
      <alignment horizontal="center" vertical="top"/>
    </xf>
    <xf numFmtId="49" fontId="3" fillId="6" borderId="16" xfId="0" applyNumberFormat="1" applyFont="1" applyFill="1" applyBorder="1" applyAlignment="1">
      <alignment horizontal="center" vertical="top"/>
    </xf>
    <xf numFmtId="0" fontId="7" fillId="6" borderId="39" xfId="0" applyFont="1" applyFill="1" applyBorder="1" applyAlignment="1">
      <alignment horizontal="center" vertical="top"/>
    </xf>
    <xf numFmtId="0" fontId="3" fillId="6" borderId="32" xfId="0" applyFont="1" applyFill="1" applyBorder="1" applyAlignment="1">
      <alignment horizontal="center" vertical="top"/>
    </xf>
    <xf numFmtId="49" fontId="5" fillId="3" borderId="77"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0" fontId="8" fillId="0" borderId="12" xfId="0" applyFont="1" applyFill="1" applyBorder="1" applyAlignment="1">
      <alignment vertical="top" wrapText="1"/>
    </xf>
    <xf numFmtId="165" fontId="3" fillId="0" borderId="14" xfId="0" applyNumberFormat="1" applyFont="1" applyFill="1" applyBorder="1" applyAlignment="1">
      <alignment horizontal="center" vertical="top" wrapText="1"/>
    </xf>
    <xf numFmtId="49" fontId="3" fillId="6" borderId="13" xfId="0" applyNumberFormat="1" applyFont="1" applyFill="1" applyBorder="1" applyAlignment="1">
      <alignment horizontal="center" vertical="top"/>
    </xf>
    <xf numFmtId="49" fontId="3" fillId="6" borderId="7" xfId="0" applyNumberFormat="1" applyFont="1" applyFill="1" applyBorder="1" applyAlignment="1">
      <alignment horizontal="center" vertical="top" wrapText="1"/>
    </xf>
    <xf numFmtId="0" fontId="3" fillId="0" borderId="12" xfId="0" applyFont="1" applyFill="1" applyBorder="1" applyAlignment="1">
      <alignment vertical="top" wrapText="1"/>
    </xf>
    <xf numFmtId="49" fontId="5" fillId="0" borderId="18" xfId="0" applyNumberFormat="1" applyFont="1" applyBorder="1" applyAlignment="1">
      <alignment horizontal="center" vertical="top"/>
    </xf>
    <xf numFmtId="49" fontId="5" fillId="3" borderId="27"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3" borderId="25" xfId="0" applyNumberFormat="1" applyFont="1" applyFill="1" applyBorder="1" applyAlignment="1">
      <alignment horizontal="center" vertical="top"/>
    </xf>
    <xf numFmtId="49" fontId="5" fillId="0" borderId="16" xfId="0" applyNumberFormat="1" applyFont="1" applyBorder="1" applyAlignment="1">
      <alignment horizontal="center" vertical="top"/>
    </xf>
    <xf numFmtId="49" fontId="5" fillId="3" borderId="27" xfId="0" applyNumberFormat="1" applyFont="1" applyFill="1" applyBorder="1" applyAlignment="1">
      <alignment horizontal="center" vertical="top" wrapText="1"/>
    </xf>
    <xf numFmtId="49" fontId="5" fillId="3" borderId="16" xfId="0" applyNumberFormat="1" applyFont="1" applyFill="1" applyBorder="1" applyAlignment="1">
      <alignment horizontal="center" vertical="top" wrapText="1"/>
    </xf>
    <xf numFmtId="49" fontId="5" fillId="6" borderId="27" xfId="0" applyNumberFormat="1" applyFont="1" applyFill="1" applyBorder="1" applyAlignment="1">
      <alignment horizontal="center" vertical="top" wrapText="1"/>
    </xf>
    <xf numFmtId="49" fontId="3" fillId="2" borderId="16" xfId="0" applyNumberFormat="1" applyFont="1" applyFill="1" applyBorder="1" applyAlignment="1">
      <alignment horizontal="center" vertical="top" wrapText="1"/>
    </xf>
    <xf numFmtId="0" fontId="5" fillId="2" borderId="51" xfId="0" applyFont="1" applyFill="1" applyBorder="1" applyAlignment="1">
      <alignment horizontal="center" vertical="top" wrapText="1"/>
    </xf>
    <xf numFmtId="49" fontId="5" fillId="3" borderId="25" xfId="0" applyNumberFormat="1" applyFont="1" applyFill="1" applyBorder="1" applyAlignment="1">
      <alignment horizontal="center" vertical="top" wrapText="1"/>
    </xf>
    <xf numFmtId="49" fontId="5" fillId="6" borderId="18"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49" fontId="5" fillId="11" borderId="10" xfId="0" applyNumberFormat="1" applyFont="1" applyFill="1" applyBorder="1" applyAlignment="1">
      <alignment horizontal="center" vertical="top"/>
    </xf>
    <xf numFmtId="49" fontId="5" fillId="11" borderId="11" xfId="0" applyNumberFormat="1" applyFont="1" applyFill="1" applyBorder="1" applyAlignment="1">
      <alignment horizontal="center" vertical="top"/>
    </xf>
    <xf numFmtId="49" fontId="5" fillId="10" borderId="16" xfId="0" applyNumberFormat="1" applyFont="1" applyFill="1" applyBorder="1" applyAlignment="1">
      <alignment horizontal="center" vertical="top"/>
    </xf>
    <xf numFmtId="49" fontId="3" fillId="6" borderId="9" xfId="0" applyNumberFormat="1" applyFont="1" applyFill="1" applyBorder="1" applyAlignment="1">
      <alignment horizontal="center" vertical="top" wrapText="1"/>
    </xf>
    <xf numFmtId="49" fontId="5" fillId="6" borderId="20" xfId="0" applyNumberFormat="1" applyFont="1" applyFill="1" applyBorder="1" applyAlignment="1">
      <alignment horizontal="center" vertical="top"/>
    </xf>
    <xf numFmtId="49" fontId="5" fillId="0" borderId="20" xfId="0" applyNumberFormat="1" applyFont="1" applyBorder="1" applyAlignment="1">
      <alignment horizontal="center" vertical="top"/>
    </xf>
    <xf numFmtId="49" fontId="5" fillId="0" borderId="33" xfId="0" applyNumberFormat="1" applyFont="1" applyBorder="1" applyAlignment="1">
      <alignment horizontal="center" vertical="top"/>
    </xf>
    <xf numFmtId="49" fontId="3" fillId="6" borderId="9" xfId="0" applyNumberFormat="1" applyFont="1" applyFill="1" applyBorder="1" applyAlignment="1">
      <alignment horizontal="center" vertical="center" wrapText="1"/>
    </xf>
    <xf numFmtId="0" fontId="3" fillId="6" borderId="6" xfId="0" applyFont="1" applyFill="1" applyBorder="1" applyAlignment="1">
      <alignment horizontal="center" vertical="top" wrapText="1"/>
    </xf>
    <xf numFmtId="49" fontId="3" fillId="6" borderId="53" xfId="0" applyNumberFormat="1" applyFont="1" applyFill="1" applyBorder="1" applyAlignment="1">
      <alignment horizontal="center" vertical="center" wrapText="1"/>
    </xf>
    <xf numFmtId="49" fontId="5" fillId="0" borderId="2" xfId="0" applyNumberFormat="1" applyFont="1" applyBorder="1" applyAlignment="1">
      <alignment horizontal="center" vertical="top"/>
    </xf>
    <xf numFmtId="3" fontId="3" fillId="0" borderId="0" xfId="0" applyNumberFormat="1" applyFont="1" applyFill="1" applyAlignment="1">
      <alignment vertical="top"/>
    </xf>
    <xf numFmtId="49" fontId="3" fillId="6" borderId="45" xfId="0" applyNumberFormat="1" applyFont="1" applyFill="1" applyBorder="1" applyAlignment="1">
      <alignment horizontal="center" vertical="top" wrapText="1"/>
    </xf>
    <xf numFmtId="49" fontId="5" fillId="9" borderId="16" xfId="0" applyNumberFormat="1" applyFont="1" applyFill="1" applyBorder="1" applyAlignment="1">
      <alignment horizontal="center" vertical="top"/>
    </xf>
    <xf numFmtId="49" fontId="5" fillId="13" borderId="0" xfId="0" applyNumberFormat="1" applyFont="1" applyFill="1" applyBorder="1" applyAlignment="1">
      <alignment horizontal="center" vertical="top"/>
    </xf>
    <xf numFmtId="0" fontId="3" fillId="0" borderId="9" xfId="0" applyFont="1" applyBorder="1" applyAlignment="1">
      <alignment horizontal="center" vertical="top" wrapText="1"/>
    </xf>
    <xf numFmtId="49" fontId="5" fillId="11" borderId="10" xfId="0" applyNumberFormat="1" applyFont="1" applyFill="1" applyBorder="1" applyAlignment="1">
      <alignment horizontal="center" vertical="top" wrapText="1"/>
    </xf>
    <xf numFmtId="49" fontId="5" fillId="11" borderId="11" xfId="0" applyNumberFormat="1" applyFont="1" applyFill="1" applyBorder="1" applyAlignment="1">
      <alignment horizontal="center" vertical="top" wrapText="1"/>
    </xf>
    <xf numFmtId="0" fontId="3" fillId="6" borderId="10" xfId="0" applyFont="1" applyFill="1" applyBorder="1" applyAlignment="1">
      <alignment horizontal="left" wrapText="1"/>
    </xf>
    <xf numFmtId="49" fontId="5" fillId="6" borderId="19" xfId="0" applyNumberFormat="1" applyFont="1" applyFill="1" applyBorder="1" applyAlignment="1">
      <alignment horizontal="center" vertical="top"/>
    </xf>
    <xf numFmtId="0" fontId="7" fillId="10" borderId="34" xfId="0" applyFont="1" applyFill="1" applyBorder="1" applyAlignment="1">
      <alignment vertical="top" wrapText="1"/>
    </xf>
    <xf numFmtId="3" fontId="3" fillId="6" borderId="69" xfId="0" applyNumberFormat="1" applyFont="1" applyFill="1" applyBorder="1" applyAlignment="1">
      <alignment horizontal="right" vertical="center"/>
    </xf>
    <xf numFmtId="0" fontId="7" fillId="0" borderId="30" xfId="0" applyFont="1" applyBorder="1" applyAlignment="1">
      <alignment vertical="top" wrapText="1"/>
    </xf>
    <xf numFmtId="0" fontId="7" fillId="10" borderId="35" xfId="0" applyFont="1" applyFill="1" applyBorder="1" applyAlignment="1">
      <alignment horizontal="center" vertical="center" wrapText="1"/>
    </xf>
    <xf numFmtId="0" fontId="3" fillId="0" borderId="8" xfId="0" applyFont="1" applyFill="1" applyBorder="1" applyAlignment="1">
      <alignment vertical="top" wrapText="1"/>
    </xf>
    <xf numFmtId="49" fontId="5" fillId="3" borderId="16" xfId="0" applyNumberFormat="1" applyFont="1" applyFill="1" applyBorder="1" applyAlignment="1">
      <alignment horizontal="center" vertical="top"/>
    </xf>
    <xf numFmtId="0" fontId="3" fillId="0" borderId="10" xfId="0" applyFont="1" applyFill="1" applyBorder="1" applyAlignment="1">
      <alignment horizontal="left" vertical="top" wrapText="1"/>
    </xf>
    <xf numFmtId="49" fontId="5" fillId="6" borderId="27" xfId="0" applyNumberFormat="1" applyFont="1" applyFill="1" applyBorder="1" applyAlignment="1">
      <alignment horizontal="center" vertical="top" wrapText="1"/>
    </xf>
    <xf numFmtId="49" fontId="5" fillId="6" borderId="25"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0" fontId="3" fillId="2" borderId="10" xfId="0" applyFont="1" applyFill="1" applyBorder="1" applyAlignment="1">
      <alignment horizontal="left" vertical="top" wrapText="1"/>
    </xf>
    <xf numFmtId="3" fontId="3" fillId="0" borderId="18" xfId="0" applyNumberFormat="1" applyFont="1" applyFill="1" applyBorder="1" applyAlignment="1">
      <alignment horizontal="center" vertical="top" wrapText="1"/>
    </xf>
    <xf numFmtId="165" fontId="3" fillId="0" borderId="18" xfId="0" applyNumberFormat="1" applyFont="1" applyFill="1" applyBorder="1" applyAlignment="1">
      <alignment horizontal="center" vertical="top" wrapText="1"/>
    </xf>
    <xf numFmtId="0" fontId="3" fillId="0" borderId="44" xfId="0" applyFont="1" applyFill="1" applyBorder="1" applyAlignment="1">
      <alignment horizontal="left" vertical="top" wrapText="1"/>
    </xf>
    <xf numFmtId="3" fontId="3" fillId="0" borderId="32" xfId="0" applyNumberFormat="1" applyFont="1" applyFill="1" applyBorder="1" applyAlignment="1">
      <alignment horizontal="center" vertical="top" wrapText="1"/>
    </xf>
    <xf numFmtId="4" fontId="3" fillId="2" borderId="18" xfId="0" applyNumberFormat="1" applyFont="1" applyFill="1" applyBorder="1" applyAlignment="1">
      <alignment horizontal="center" vertical="top"/>
    </xf>
    <xf numFmtId="49" fontId="5" fillId="11" borderId="10" xfId="0" applyNumberFormat="1" applyFont="1" applyFill="1" applyBorder="1" applyAlignment="1">
      <alignment horizontal="center" vertical="top"/>
    </xf>
    <xf numFmtId="3" fontId="3" fillId="6" borderId="1" xfId="0" applyNumberFormat="1" applyFont="1" applyFill="1" applyBorder="1" applyAlignment="1">
      <alignment horizontal="center" vertical="top" wrapText="1"/>
    </xf>
    <xf numFmtId="0" fontId="3" fillId="6" borderId="10" xfId="1" applyFont="1" applyFill="1" applyBorder="1" applyAlignment="1">
      <alignment vertical="top" wrapText="1"/>
    </xf>
    <xf numFmtId="0" fontId="7" fillId="6" borderId="18" xfId="0" applyFont="1" applyFill="1" applyBorder="1" applyAlignment="1">
      <alignment horizontal="center" vertical="center" wrapText="1"/>
    </xf>
    <xf numFmtId="3" fontId="3" fillId="6" borderId="18"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49" fontId="5" fillId="12" borderId="75" xfId="0" applyNumberFormat="1" applyFont="1" applyFill="1" applyBorder="1" applyAlignment="1">
      <alignment horizontal="center" vertical="top"/>
    </xf>
    <xf numFmtId="49" fontId="5" fillId="12" borderId="39" xfId="0" applyNumberFormat="1" applyFont="1" applyFill="1" applyBorder="1" applyAlignment="1">
      <alignment horizontal="center" vertical="top"/>
    </xf>
    <xf numFmtId="49" fontId="5" fillId="10" borderId="16" xfId="0" applyNumberFormat="1" applyFont="1" applyFill="1" applyBorder="1" applyAlignment="1">
      <alignment horizontal="center" vertical="top"/>
    </xf>
    <xf numFmtId="49" fontId="3" fillId="6" borderId="9" xfId="0" applyNumberFormat="1" applyFont="1" applyFill="1" applyBorder="1" applyAlignment="1">
      <alignment horizontal="center" vertical="center" wrapText="1"/>
    </xf>
    <xf numFmtId="0" fontId="3" fillId="6" borderId="44" xfId="0" applyFont="1" applyFill="1" applyBorder="1" applyAlignment="1">
      <alignment horizontal="left" vertical="top" wrapText="1"/>
    </xf>
    <xf numFmtId="3" fontId="3" fillId="6" borderId="32" xfId="0" applyNumberFormat="1" applyFont="1" applyFill="1" applyBorder="1" applyAlignment="1">
      <alignment horizontal="center" vertical="top" wrapText="1"/>
    </xf>
    <xf numFmtId="0" fontId="3" fillId="6" borderId="6" xfId="0" applyFont="1" applyFill="1" applyBorder="1" applyAlignment="1">
      <alignment horizontal="center" vertical="top" wrapText="1"/>
    </xf>
    <xf numFmtId="0" fontId="3" fillId="11" borderId="61" xfId="0" applyFont="1" applyFill="1" applyBorder="1" applyAlignment="1">
      <alignment horizontal="center" vertical="top"/>
    </xf>
    <xf numFmtId="0" fontId="3" fillId="11" borderId="67" xfId="0" applyFont="1" applyFill="1" applyBorder="1" applyAlignment="1">
      <alignment horizontal="center" vertical="top"/>
    </xf>
    <xf numFmtId="165" fontId="3" fillId="0" borderId="32" xfId="0" applyNumberFormat="1" applyFont="1" applyFill="1" applyBorder="1" applyAlignment="1">
      <alignment horizontal="center" vertical="top" wrapText="1"/>
    </xf>
    <xf numFmtId="0" fontId="3" fillId="0" borderId="44" xfId="1" applyFont="1" applyFill="1" applyBorder="1" applyAlignment="1">
      <alignment vertical="top" wrapText="1"/>
    </xf>
    <xf numFmtId="0" fontId="3" fillId="6" borderId="30" xfId="0" applyFont="1" applyFill="1" applyBorder="1" applyAlignment="1">
      <alignment horizontal="left" vertical="top" wrapText="1"/>
    </xf>
    <xf numFmtId="3" fontId="3" fillId="6" borderId="18" xfId="0" applyNumberFormat="1" applyFont="1" applyFill="1" applyBorder="1" applyAlignment="1">
      <alignment horizontal="center" vertical="top" wrapText="1"/>
    </xf>
    <xf numFmtId="165" fontId="3" fillId="6" borderId="68" xfId="0" applyNumberFormat="1" applyFont="1" applyFill="1" applyBorder="1" applyAlignment="1">
      <alignment horizontal="center" vertical="top"/>
    </xf>
    <xf numFmtId="165" fontId="3" fillId="2" borderId="39" xfId="0" applyNumberFormat="1" applyFont="1" applyFill="1" applyBorder="1" applyAlignment="1">
      <alignment horizontal="right" vertical="top"/>
    </xf>
    <xf numFmtId="0" fontId="3" fillId="6" borderId="0" xfId="0" applyFont="1" applyFill="1" applyBorder="1" applyAlignment="1">
      <alignment horizontal="center" vertical="center" textRotation="90" wrapText="1"/>
    </xf>
    <xf numFmtId="0" fontId="3" fillId="6" borderId="48" xfId="0" applyFont="1" applyFill="1" applyBorder="1" applyAlignment="1">
      <alignment horizontal="center" vertical="center" textRotation="90" wrapText="1"/>
    </xf>
    <xf numFmtId="0" fontId="3" fillId="6" borderId="69" xfId="0" applyFont="1" applyFill="1" applyBorder="1" applyAlignment="1">
      <alignment horizontal="center" vertical="center" textRotation="90" wrapText="1"/>
    </xf>
    <xf numFmtId="0" fontId="7" fillId="6" borderId="0" xfId="0" applyFont="1" applyFill="1" applyBorder="1" applyAlignment="1">
      <alignment horizontal="center" vertical="center" textRotation="90" wrapText="1"/>
    </xf>
    <xf numFmtId="0" fontId="7" fillId="6" borderId="48" xfId="0" applyFont="1" applyFill="1" applyBorder="1" applyAlignment="1">
      <alignment horizontal="center" vertical="center" textRotation="90" wrapText="1"/>
    </xf>
    <xf numFmtId="0" fontId="3" fillId="6" borderId="40" xfId="0" applyFont="1" applyFill="1" applyBorder="1" applyAlignment="1">
      <alignment horizontal="center" vertical="center" textRotation="90" wrapText="1"/>
    </xf>
    <xf numFmtId="0" fontId="5" fillId="2" borderId="0" xfId="0" applyFont="1" applyFill="1" applyBorder="1" applyAlignment="1">
      <alignment horizontal="center" vertical="top" wrapText="1"/>
    </xf>
    <xf numFmtId="0" fontId="3" fillId="2" borderId="18" xfId="0" applyNumberFormat="1" applyFont="1" applyFill="1" applyBorder="1" applyAlignment="1">
      <alignment horizontal="center" vertical="top"/>
    </xf>
    <xf numFmtId="3" fontId="8" fillId="6" borderId="1" xfId="0" applyNumberFormat="1" applyFont="1" applyFill="1" applyBorder="1" applyAlignment="1">
      <alignment horizontal="center" vertical="top" wrapText="1"/>
    </xf>
    <xf numFmtId="3" fontId="8" fillId="6" borderId="18" xfId="0" applyNumberFormat="1" applyFont="1" applyFill="1" applyBorder="1" applyAlignment="1">
      <alignment horizontal="center" vertical="top" wrapText="1"/>
    </xf>
    <xf numFmtId="3" fontId="3" fillId="6" borderId="18" xfId="1" applyNumberFormat="1" applyFont="1" applyFill="1" applyBorder="1" applyAlignment="1">
      <alignment horizontal="center" vertical="top"/>
    </xf>
    <xf numFmtId="3" fontId="3" fillId="6" borderId="79" xfId="1" applyNumberFormat="1" applyFont="1" applyFill="1" applyBorder="1" applyAlignment="1">
      <alignment horizontal="center" vertical="top"/>
    </xf>
    <xf numFmtId="3" fontId="3" fillId="0" borderId="1" xfId="1" applyNumberFormat="1" applyFont="1" applyFill="1" applyBorder="1" applyAlignment="1">
      <alignment horizontal="center" vertical="top"/>
    </xf>
    <xf numFmtId="3" fontId="3" fillId="0" borderId="32" xfId="1" applyNumberFormat="1" applyFont="1" applyFill="1" applyBorder="1" applyAlignment="1">
      <alignment horizontal="center" vertical="top"/>
    </xf>
    <xf numFmtId="0" fontId="3" fillId="0" borderId="32" xfId="0" applyFont="1" applyBorder="1" applyAlignment="1">
      <alignment vertical="top"/>
    </xf>
    <xf numFmtId="3" fontId="3" fillId="10" borderId="35" xfId="1" applyNumberFormat="1" applyFont="1" applyFill="1" applyBorder="1" applyAlignment="1">
      <alignment vertical="top"/>
    </xf>
    <xf numFmtId="0" fontId="3" fillId="6" borderId="50" xfId="0" applyFont="1" applyFill="1" applyBorder="1" applyAlignment="1">
      <alignment horizontal="center" vertical="center" textRotation="90" wrapText="1"/>
    </xf>
    <xf numFmtId="0" fontId="3" fillId="6" borderId="38" xfId="0" applyFont="1" applyFill="1" applyBorder="1" applyAlignment="1">
      <alignment horizontal="center" vertical="center" textRotation="90" wrapText="1"/>
    </xf>
    <xf numFmtId="0" fontId="3" fillId="6" borderId="19" xfId="0" applyFont="1" applyFill="1" applyBorder="1" applyAlignment="1">
      <alignment horizontal="center" vertical="center" textRotation="90" wrapText="1"/>
    </xf>
    <xf numFmtId="0" fontId="3" fillId="6" borderId="2" xfId="0" applyFont="1" applyFill="1" applyBorder="1" applyAlignment="1">
      <alignment horizontal="left" vertical="top" wrapText="1"/>
    </xf>
    <xf numFmtId="3" fontId="3" fillId="0" borderId="17" xfId="0" applyNumberFormat="1" applyFont="1" applyBorder="1" applyAlignment="1">
      <alignment horizontal="center" vertical="center" shrinkToFit="1"/>
    </xf>
    <xf numFmtId="0" fontId="5" fillId="0" borderId="13" xfId="0" applyFont="1" applyFill="1" applyBorder="1" applyAlignment="1">
      <alignment horizontal="left" vertical="top" wrapText="1"/>
    </xf>
    <xf numFmtId="0" fontId="3" fillId="6" borderId="13" xfId="0" applyFont="1" applyFill="1" applyBorder="1" applyAlignment="1">
      <alignment horizontal="center" vertical="center" textRotation="90" wrapText="1"/>
    </xf>
    <xf numFmtId="0" fontId="3" fillId="6" borderId="33" xfId="0" applyFont="1" applyFill="1" applyBorder="1" applyAlignment="1">
      <alignment horizontal="center" vertical="center" textRotation="90" wrapText="1"/>
    </xf>
    <xf numFmtId="3" fontId="3" fillId="6" borderId="78" xfId="1" applyNumberFormat="1" applyFont="1" applyFill="1" applyBorder="1" applyAlignment="1">
      <alignment horizontal="center" vertical="top"/>
    </xf>
    <xf numFmtId="0" fontId="3" fillId="6" borderId="18" xfId="0" applyFont="1" applyFill="1" applyBorder="1" applyAlignment="1">
      <alignment horizontal="center" vertical="center"/>
    </xf>
    <xf numFmtId="0" fontId="3" fillId="6" borderId="32" xfId="0" applyFont="1" applyFill="1" applyBorder="1" applyAlignment="1">
      <alignment horizontal="center" vertical="center"/>
    </xf>
    <xf numFmtId="0" fontId="19" fillId="6" borderId="40" xfId="0" applyFont="1" applyFill="1" applyBorder="1" applyAlignment="1">
      <alignment horizontal="center" vertical="center" textRotation="90" wrapText="1"/>
    </xf>
    <xf numFmtId="0" fontId="3" fillId="6" borderId="55" xfId="0" applyFont="1" applyFill="1" applyBorder="1" applyAlignment="1">
      <alignment horizontal="center" vertical="top" wrapText="1"/>
    </xf>
    <xf numFmtId="0" fontId="3" fillId="6" borderId="68" xfId="0" applyFont="1" applyFill="1" applyBorder="1" applyAlignment="1">
      <alignment horizontal="center" vertical="top" wrapText="1"/>
    </xf>
    <xf numFmtId="0" fontId="3" fillId="6" borderId="97" xfId="0" applyFont="1" applyFill="1" applyBorder="1" applyAlignment="1">
      <alignment horizontal="center" vertical="top" wrapText="1"/>
    </xf>
    <xf numFmtId="0" fontId="3" fillId="6" borderId="74" xfId="0" applyFont="1" applyFill="1" applyBorder="1" applyAlignment="1">
      <alignment horizontal="center" vertical="top" wrapText="1"/>
    </xf>
    <xf numFmtId="0" fontId="3" fillId="6" borderId="75" xfId="0" applyFont="1" applyFill="1" applyBorder="1" applyAlignment="1">
      <alignment horizontal="center" vertical="top" wrapText="1"/>
    </xf>
    <xf numFmtId="0" fontId="7" fillId="6" borderId="38" xfId="0" applyFont="1" applyFill="1" applyBorder="1" applyAlignment="1">
      <alignment horizontal="center" vertical="center" textRotation="90" wrapText="1"/>
    </xf>
    <xf numFmtId="0" fontId="7" fillId="6" borderId="19" xfId="0" applyFont="1" applyFill="1" applyBorder="1" applyAlignment="1">
      <alignment horizontal="center" vertical="center" textRotation="90" wrapText="1"/>
    </xf>
    <xf numFmtId="0" fontId="12" fillId="0" borderId="13" xfId="0" applyFont="1" applyFill="1" applyBorder="1" applyAlignment="1">
      <alignment horizontal="left" vertical="top" wrapText="1"/>
    </xf>
    <xf numFmtId="0" fontId="21" fillId="6" borderId="16" xfId="0" applyFont="1" applyFill="1" applyBorder="1" applyAlignment="1">
      <alignment horizontal="left" vertical="top" wrapText="1"/>
    </xf>
    <xf numFmtId="0" fontId="21" fillId="0" borderId="16" xfId="0" applyFont="1" applyBorder="1" applyAlignment="1">
      <alignment horizontal="left" vertical="top" wrapText="1"/>
    </xf>
    <xf numFmtId="0" fontId="3" fillId="6" borderId="33" xfId="0" applyFont="1" applyFill="1" applyBorder="1" applyAlignment="1">
      <alignment vertical="top" wrapText="1"/>
    </xf>
    <xf numFmtId="0" fontId="3" fillId="6" borderId="38" xfId="0" applyFont="1" applyFill="1" applyBorder="1" applyAlignment="1">
      <alignment horizontal="center" vertical="top" wrapText="1"/>
    </xf>
    <xf numFmtId="0" fontId="3" fillId="6" borderId="19" xfId="0" applyFont="1" applyFill="1" applyBorder="1" applyAlignment="1">
      <alignment horizontal="center" vertical="top" wrapText="1"/>
    </xf>
    <xf numFmtId="0" fontId="3" fillId="6" borderId="70" xfId="0" applyFont="1" applyFill="1" applyBorder="1" applyAlignment="1">
      <alignment horizontal="center" vertical="center" textRotation="90" wrapText="1"/>
    </xf>
    <xf numFmtId="0" fontId="3" fillId="6" borderId="16" xfId="0" applyFont="1" applyFill="1" applyBorder="1" applyAlignment="1">
      <alignment vertical="center" wrapText="1"/>
    </xf>
    <xf numFmtId="0" fontId="3" fillId="6" borderId="33" xfId="0" applyFont="1" applyFill="1" applyBorder="1" applyAlignment="1">
      <alignment vertical="center" wrapText="1"/>
    </xf>
    <xf numFmtId="0" fontId="3" fillId="0" borderId="75" xfId="0" applyFont="1" applyBorder="1" applyAlignment="1">
      <alignment vertical="center" wrapText="1"/>
    </xf>
    <xf numFmtId="0" fontId="3" fillId="0" borderId="28" xfId="0" applyFont="1" applyBorder="1" applyAlignment="1">
      <alignment horizontal="center" vertical="center"/>
    </xf>
    <xf numFmtId="0" fontId="3" fillId="6" borderId="55" xfId="0" applyFont="1" applyFill="1" applyBorder="1" applyAlignment="1">
      <alignment vertical="center" wrapText="1"/>
    </xf>
    <xf numFmtId="0" fontId="3" fillId="6" borderId="1" xfId="0" applyFont="1" applyFill="1" applyBorder="1" applyAlignment="1">
      <alignment horizontal="center" vertical="center"/>
    </xf>
    <xf numFmtId="0" fontId="3" fillId="6" borderId="39" xfId="0" applyFont="1" applyFill="1" applyBorder="1" applyAlignment="1">
      <alignment vertical="center" wrapText="1"/>
    </xf>
    <xf numFmtId="0" fontId="3" fillId="6" borderId="68" xfId="0" applyFont="1" applyFill="1" applyBorder="1" applyAlignment="1">
      <alignment vertical="center" wrapText="1"/>
    </xf>
    <xf numFmtId="0" fontId="3" fillId="6" borderId="79" xfId="0" applyFont="1" applyFill="1" applyBorder="1" applyAlignment="1">
      <alignment horizontal="center" vertical="center"/>
    </xf>
    <xf numFmtId="0" fontId="3" fillId="6" borderId="89" xfId="0" applyFont="1" applyFill="1" applyBorder="1" applyAlignment="1">
      <alignment vertical="center" wrapText="1"/>
    </xf>
    <xf numFmtId="0" fontId="3" fillId="6" borderId="88" xfId="0" applyFont="1" applyFill="1" applyBorder="1" applyAlignment="1">
      <alignment horizontal="center" vertical="center"/>
    </xf>
    <xf numFmtId="49" fontId="3" fillId="6" borderId="88" xfId="0" applyNumberFormat="1" applyFont="1" applyFill="1" applyBorder="1" applyAlignment="1">
      <alignment horizontal="center" vertical="center"/>
    </xf>
    <xf numFmtId="0" fontId="3" fillId="6" borderId="102" xfId="0" applyFont="1" applyFill="1" applyBorder="1" applyAlignment="1">
      <alignment vertical="top" wrapText="1"/>
    </xf>
    <xf numFmtId="0" fontId="3" fillId="6" borderId="93" xfId="0" applyFont="1" applyFill="1" applyBorder="1" applyAlignment="1">
      <alignment horizontal="center" vertical="center"/>
    </xf>
    <xf numFmtId="0" fontId="3" fillId="13" borderId="34" xfId="0" applyFont="1" applyFill="1" applyBorder="1" applyAlignment="1">
      <alignment vertical="center" wrapText="1"/>
    </xf>
    <xf numFmtId="0" fontId="3" fillId="13" borderId="26" xfId="0" applyFont="1" applyFill="1" applyBorder="1" applyAlignment="1">
      <alignment horizontal="center" vertical="center"/>
    </xf>
    <xf numFmtId="49" fontId="5" fillId="2" borderId="13" xfId="0" applyNumberFormat="1" applyFont="1" applyFill="1" applyBorder="1" applyAlignment="1">
      <alignment horizontal="center" vertical="top" wrapText="1"/>
    </xf>
    <xf numFmtId="0" fontId="3" fillId="0" borderId="7" xfId="0" applyFont="1" applyBorder="1" applyAlignment="1">
      <alignment horizontal="center" vertical="top" wrapText="1"/>
    </xf>
    <xf numFmtId="3" fontId="3" fillId="2" borderId="12" xfId="0" applyNumberFormat="1" applyFont="1" applyFill="1" applyBorder="1" applyAlignment="1">
      <alignment horizontal="right" vertical="top"/>
    </xf>
    <xf numFmtId="0" fontId="3" fillId="6" borderId="12" xfId="0" applyFont="1" applyFill="1" applyBorder="1" applyAlignment="1">
      <alignment vertical="top" wrapText="1"/>
    </xf>
    <xf numFmtId="165" fontId="3" fillId="6" borderId="14" xfId="0" applyNumberFormat="1" applyFont="1" applyFill="1" applyBorder="1" applyAlignment="1">
      <alignment vertical="top"/>
    </xf>
    <xf numFmtId="1" fontId="3" fillId="6" borderId="32" xfId="0" applyNumberFormat="1" applyFont="1" applyFill="1" applyBorder="1" applyAlignment="1">
      <alignment horizontal="center" vertical="top"/>
    </xf>
    <xf numFmtId="0" fontId="7" fillId="9" borderId="66" xfId="0" applyFont="1" applyFill="1" applyBorder="1" applyAlignment="1">
      <alignment vertical="top" wrapText="1"/>
    </xf>
    <xf numFmtId="0" fontId="7" fillId="9" borderId="67" xfId="0" applyNumberFormat="1" applyFont="1" applyFill="1" applyBorder="1" applyAlignment="1">
      <alignment horizontal="center" vertical="top" wrapText="1"/>
    </xf>
    <xf numFmtId="0" fontId="3" fillId="0" borderId="34" xfId="0" applyFont="1" applyFill="1" applyBorder="1" applyAlignment="1">
      <alignment vertical="top" wrapText="1"/>
    </xf>
    <xf numFmtId="0" fontId="7" fillId="9" borderId="35" xfId="0" applyNumberFormat="1" applyFont="1" applyFill="1" applyBorder="1" applyAlignment="1">
      <alignment horizontal="center" vertical="top" wrapText="1"/>
    </xf>
    <xf numFmtId="0" fontId="3" fillId="0" borderId="12" xfId="0" applyFont="1" applyFill="1" applyBorder="1" applyAlignment="1">
      <alignment horizontal="left" vertical="top" wrapText="1"/>
    </xf>
    <xf numFmtId="3" fontId="3" fillId="0" borderId="14" xfId="0" applyNumberFormat="1" applyFont="1" applyFill="1" applyBorder="1" applyAlignment="1">
      <alignment horizontal="center" vertical="top"/>
    </xf>
    <xf numFmtId="0" fontId="3" fillId="0" borderId="88" xfId="0" applyNumberFormat="1" applyFont="1" applyFill="1" applyBorder="1" applyAlignment="1">
      <alignment horizontal="center" vertical="top"/>
    </xf>
    <xf numFmtId="0" fontId="3" fillId="10" borderId="26" xfId="0" applyFont="1" applyFill="1" applyBorder="1" applyAlignment="1">
      <alignment horizontal="center" vertical="center"/>
    </xf>
    <xf numFmtId="0" fontId="5" fillId="0" borderId="7" xfId="0" applyFont="1" applyBorder="1" applyAlignment="1">
      <alignment horizontal="center" vertical="center" wrapText="1"/>
    </xf>
    <xf numFmtId="165" fontId="5" fillId="4" borderId="7" xfId="0" applyNumberFormat="1" applyFont="1" applyFill="1" applyBorder="1" applyAlignment="1">
      <alignment horizontal="center" vertical="top" wrapText="1"/>
    </xf>
    <xf numFmtId="165" fontId="5" fillId="8" borderId="22" xfId="0" applyNumberFormat="1" applyFont="1" applyFill="1" applyBorder="1" applyAlignment="1">
      <alignment horizontal="center" vertical="top" wrapText="1"/>
    </xf>
    <xf numFmtId="165" fontId="3" fillId="6" borderId="22" xfId="0" applyNumberFormat="1" applyFont="1" applyFill="1" applyBorder="1" applyAlignment="1">
      <alignment horizontal="center" vertical="top" wrapText="1"/>
    </xf>
    <xf numFmtId="165" fontId="3" fillId="0" borderId="22" xfId="0" applyNumberFormat="1" applyFont="1" applyBorder="1" applyAlignment="1">
      <alignment horizontal="center" vertical="top" wrapText="1"/>
    </xf>
    <xf numFmtId="165" fontId="3" fillId="8" borderId="22" xfId="0" applyNumberFormat="1" applyFont="1" applyFill="1" applyBorder="1" applyAlignment="1">
      <alignment horizontal="center" vertical="top" wrapText="1"/>
    </xf>
    <xf numFmtId="165" fontId="5" fillId="4" borderId="22" xfId="0" applyNumberFormat="1" applyFont="1" applyFill="1" applyBorder="1" applyAlignment="1">
      <alignment horizontal="center" vertical="top" wrapText="1"/>
    </xf>
    <xf numFmtId="165" fontId="5" fillId="5" borderId="64" xfId="0" applyNumberFormat="1" applyFont="1" applyFill="1" applyBorder="1" applyAlignment="1">
      <alignment horizontal="center" vertical="top" wrapText="1"/>
    </xf>
    <xf numFmtId="0" fontId="5" fillId="0" borderId="33" xfId="0" applyFont="1" applyFill="1" applyBorder="1" applyAlignment="1">
      <alignment horizontal="left" vertical="top" wrapText="1"/>
    </xf>
    <xf numFmtId="3" fontId="3" fillId="0" borderId="4" xfId="0" applyNumberFormat="1" applyFont="1" applyBorder="1" applyAlignment="1">
      <alignment horizontal="center" vertical="center" textRotation="90" wrapText="1" shrinkToFit="1"/>
    </xf>
    <xf numFmtId="0" fontId="0" fillId="0" borderId="0" xfId="0" applyAlignment="1">
      <alignment wrapText="1"/>
    </xf>
    <xf numFmtId="0" fontId="7" fillId="6" borderId="16" xfId="0" applyFont="1" applyFill="1" applyBorder="1" applyAlignment="1">
      <alignment horizontal="center" vertical="center" textRotation="90" wrapText="1"/>
    </xf>
    <xf numFmtId="165" fontId="3" fillId="6" borderId="19" xfId="0" applyNumberFormat="1" applyFont="1" applyFill="1" applyBorder="1" applyAlignment="1">
      <alignment horizontal="center" vertical="top"/>
    </xf>
    <xf numFmtId="165" fontId="3" fillId="6" borderId="50"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165" fontId="3" fillId="0" borderId="19" xfId="0" applyNumberFormat="1" applyFont="1" applyBorder="1" applyAlignment="1">
      <alignment horizontal="center" vertical="top"/>
    </xf>
    <xf numFmtId="165" fontId="3" fillId="6" borderId="103" xfId="0" applyNumberFormat="1" applyFont="1" applyFill="1" applyBorder="1" applyAlignment="1">
      <alignment horizontal="center" vertical="top"/>
    </xf>
    <xf numFmtId="165" fontId="5" fillId="10" borderId="34" xfId="0" applyNumberFormat="1" applyFont="1" applyFill="1" applyBorder="1" applyAlignment="1">
      <alignment horizontal="center" vertical="top"/>
    </xf>
    <xf numFmtId="165" fontId="3" fillId="6" borderId="76" xfId="0" applyNumberFormat="1" applyFont="1" applyFill="1" applyBorder="1" applyAlignment="1">
      <alignment horizontal="center" vertical="top"/>
    </xf>
    <xf numFmtId="165" fontId="3" fillId="6" borderId="30" xfId="0" applyNumberFormat="1" applyFont="1" applyFill="1" applyBorder="1" applyAlignment="1">
      <alignment horizontal="center" vertical="top"/>
    </xf>
    <xf numFmtId="165" fontId="3" fillId="6" borderId="69" xfId="0" applyNumberFormat="1" applyFont="1" applyFill="1" applyBorder="1" applyAlignment="1">
      <alignment horizontal="center" vertical="top"/>
    </xf>
    <xf numFmtId="165" fontId="3" fillId="0" borderId="0" xfId="0" applyNumberFormat="1" applyFont="1" applyBorder="1" applyAlignment="1">
      <alignment horizontal="center" vertical="top"/>
    </xf>
    <xf numFmtId="165" fontId="3" fillId="6" borderId="94" xfId="0" applyNumberFormat="1" applyFont="1" applyFill="1" applyBorder="1" applyAlignment="1">
      <alignment horizontal="center" vertical="top"/>
    </xf>
    <xf numFmtId="165" fontId="3" fillId="6" borderId="84" xfId="0" applyNumberFormat="1" applyFont="1" applyFill="1" applyBorder="1" applyAlignment="1">
      <alignment horizontal="center" vertical="top"/>
    </xf>
    <xf numFmtId="165" fontId="3" fillId="6" borderId="48" xfId="0" applyNumberFormat="1" applyFont="1" applyFill="1" applyBorder="1" applyAlignment="1">
      <alignment horizontal="center" vertical="top"/>
    </xf>
    <xf numFmtId="165" fontId="3" fillId="6" borderId="0" xfId="0" applyNumberFormat="1" applyFont="1" applyFill="1" applyBorder="1" applyAlignment="1">
      <alignment horizontal="center" vertical="top"/>
    </xf>
    <xf numFmtId="165" fontId="3" fillId="6" borderId="6" xfId="0" applyNumberFormat="1" applyFont="1" applyFill="1" applyBorder="1" applyAlignment="1">
      <alignment horizontal="center" vertical="top"/>
    </xf>
    <xf numFmtId="165" fontId="3" fillId="6" borderId="23" xfId="0" applyNumberFormat="1" applyFont="1" applyFill="1" applyBorder="1" applyAlignment="1">
      <alignment horizontal="center" vertical="top"/>
    </xf>
    <xf numFmtId="165" fontId="3" fillId="6" borderId="101" xfId="0" applyNumberFormat="1" applyFont="1" applyFill="1" applyBorder="1" applyAlignment="1">
      <alignment horizontal="center" vertical="top"/>
    </xf>
    <xf numFmtId="165" fontId="3" fillId="6" borderId="22" xfId="0" applyNumberFormat="1" applyFont="1" applyFill="1" applyBorder="1" applyAlignment="1">
      <alignment horizontal="center" vertical="top"/>
    </xf>
    <xf numFmtId="165" fontId="5" fillId="10" borderId="64" xfId="0" applyNumberFormat="1" applyFont="1" applyFill="1" applyBorder="1" applyAlignment="1">
      <alignment horizontal="center" vertical="top"/>
    </xf>
    <xf numFmtId="165" fontId="3" fillId="6" borderId="70" xfId="0" applyNumberFormat="1" applyFont="1" applyFill="1" applyBorder="1" applyAlignment="1">
      <alignment horizontal="center" vertical="top"/>
    </xf>
    <xf numFmtId="165" fontId="5" fillId="3" borderId="66" xfId="0" applyNumberFormat="1" applyFont="1" applyFill="1" applyBorder="1" applyAlignment="1">
      <alignment horizontal="center" vertical="top"/>
    </xf>
    <xf numFmtId="165" fontId="3" fillId="6" borderId="41" xfId="0" applyNumberFormat="1" applyFont="1" applyFill="1" applyBorder="1" applyAlignment="1">
      <alignment horizontal="center" vertical="center"/>
    </xf>
    <xf numFmtId="165" fontId="3" fillId="6" borderId="0" xfId="0" applyNumberFormat="1" applyFont="1" applyFill="1" applyBorder="1" applyAlignment="1">
      <alignment horizontal="center" vertical="center"/>
    </xf>
    <xf numFmtId="165" fontId="3" fillId="6" borderId="48" xfId="0" applyNumberFormat="1" applyFont="1" applyFill="1" applyBorder="1" applyAlignment="1">
      <alignment horizontal="center" vertical="center"/>
    </xf>
    <xf numFmtId="165" fontId="5" fillId="13" borderId="29" xfId="0" applyNumberFormat="1" applyFont="1" applyFill="1" applyBorder="1" applyAlignment="1">
      <alignment horizontal="center" vertical="center"/>
    </xf>
    <xf numFmtId="165" fontId="5" fillId="3" borderId="24" xfId="0" applyNumberFormat="1" applyFont="1" applyFill="1" applyBorder="1" applyAlignment="1">
      <alignment horizontal="center" vertical="top"/>
    </xf>
    <xf numFmtId="165" fontId="3" fillId="2" borderId="10" xfId="0" applyNumberFormat="1" applyFont="1" applyFill="1" applyBorder="1" applyAlignment="1">
      <alignment horizontal="center" vertical="top"/>
    </xf>
    <xf numFmtId="165" fontId="3" fillId="6" borderId="55" xfId="0" applyNumberFormat="1" applyFont="1" applyFill="1" applyBorder="1" applyAlignment="1">
      <alignment horizontal="center" vertical="top"/>
    </xf>
    <xf numFmtId="165" fontId="5" fillId="13" borderId="34" xfId="0" applyNumberFormat="1" applyFont="1" applyFill="1" applyBorder="1" applyAlignment="1">
      <alignment horizontal="center" vertical="center"/>
    </xf>
    <xf numFmtId="165" fontId="3" fillId="8" borderId="71" xfId="0" applyNumberFormat="1" applyFont="1" applyFill="1" applyBorder="1" applyAlignment="1">
      <alignment horizontal="center" vertical="top"/>
    </xf>
    <xf numFmtId="165" fontId="10" fillId="6" borderId="39" xfId="0" applyNumberFormat="1" applyFont="1" applyFill="1" applyBorder="1" applyAlignment="1">
      <alignment horizontal="center" vertical="top"/>
    </xf>
    <xf numFmtId="165" fontId="23" fillId="8" borderId="71" xfId="0" applyNumberFormat="1" applyFont="1" applyFill="1" applyBorder="1" applyAlignment="1">
      <alignment horizontal="center" vertical="top"/>
    </xf>
    <xf numFmtId="165" fontId="5" fillId="3" borderId="29" xfId="0" applyNumberFormat="1" applyFont="1" applyFill="1" applyBorder="1" applyAlignment="1">
      <alignment horizontal="center" vertical="top"/>
    </xf>
    <xf numFmtId="165" fontId="3" fillId="6" borderId="89" xfId="0" applyNumberFormat="1" applyFont="1" applyFill="1" applyBorder="1" applyAlignment="1">
      <alignment horizontal="center" vertical="top"/>
    </xf>
    <xf numFmtId="165" fontId="5" fillId="3" borderId="34" xfId="0" applyNumberFormat="1" applyFont="1" applyFill="1" applyBorder="1" applyAlignment="1">
      <alignment horizontal="center" vertical="top"/>
    </xf>
    <xf numFmtId="165" fontId="5" fillId="11" borderId="61" xfId="0" applyNumberFormat="1" applyFont="1" applyFill="1" applyBorder="1" applyAlignment="1">
      <alignment horizontal="center" vertical="top"/>
    </xf>
    <xf numFmtId="165" fontId="5" fillId="4" borderId="61" xfId="0" applyNumberFormat="1" applyFont="1" applyFill="1" applyBorder="1" applyAlignment="1">
      <alignment horizontal="center" vertical="top"/>
    </xf>
    <xf numFmtId="49" fontId="5" fillId="9" borderId="46" xfId="0" applyNumberFormat="1" applyFont="1" applyFill="1" applyBorder="1" applyAlignment="1">
      <alignment horizontal="center" vertical="top"/>
    </xf>
    <xf numFmtId="49" fontId="5" fillId="13" borderId="46" xfId="0" applyNumberFormat="1" applyFont="1" applyFill="1" applyBorder="1" applyAlignment="1">
      <alignment horizontal="center" vertical="top"/>
    </xf>
    <xf numFmtId="49" fontId="5" fillId="13" borderId="49" xfId="0" applyNumberFormat="1" applyFont="1" applyFill="1" applyBorder="1" applyAlignment="1">
      <alignment horizontal="center" vertical="top"/>
    </xf>
    <xf numFmtId="0" fontId="3" fillId="6" borderId="18" xfId="0" applyFont="1" applyFill="1" applyBorder="1" applyAlignment="1">
      <alignment horizontal="center" vertical="top"/>
    </xf>
    <xf numFmtId="3" fontId="3" fillId="0" borderId="37" xfId="0" applyNumberFormat="1" applyFont="1" applyFill="1" applyBorder="1" applyAlignment="1">
      <alignment horizontal="center" vertical="center" textRotation="90" wrapText="1"/>
    </xf>
    <xf numFmtId="49" fontId="8" fillId="6" borderId="33" xfId="0" applyNumberFormat="1" applyFont="1" applyFill="1" applyBorder="1" applyAlignment="1">
      <alignment horizontal="center" vertical="center" textRotation="90" wrapText="1"/>
    </xf>
    <xf numFmtId="0" fontId="7" fillId="6" borderId="33" xfId="0" applyFont="1" applyFill="1" applyBorder="1" applyAlignment="1">
      <alignment horizontal="center" vertical="center" textRotation="90" wrapText="1"/>
    </xf>
    <xf numFmtId="0" fontId="3" fillId="6" borderId="98" xfId="0" applyFont="1" applyFill="1" applyBorder="1" applyAlignment="1">
      <alignment vertical="top" wrapText="1"/>
    </xf>
    <xf numFmtId="0" fontId="3" fillId="6" borderId="101" xfId="0" applyFont="1" applyFill="1" applyBorder="1" applyAlignment="1">
      <alignment horizontal="center" vertical="top" wrapText="1"/>
    </xf>
    <xf numFmtId="165" fontId="3" fillId="6" borderId="105" xfId="0" applyNumberFormat="1" applyFont="1" applyFill="1" applyBorder="1" applyAlignment="1">
      <alignment horizontal="center" vertical="top"/>
    </xf>
    <xf numFmtId="0" fontId="8" fillId="6" borderId="0" xfId="0" applyFont="1" applyFill="1" applyBorder="1" applyAlignment="1">
      <alignment horizontal="center" vertical="center" textRotation="90" wrapText="1"/>
    </xf>
    <xf numFmtId="0" fontId="8" fillId="6" borderId="19" xfId="0" applyFont="1" applyFill="1" applyBorder="1" applyAlignment="1">
      <alignment horizontal="center" vertical="center" textRotation="90" wrapText="1"/>
    </xf>
    <xf numFmtId="3" fontId="2" fillId="0" borderId="2" xfId="0" applyNumberFormat="1" applyFont="1" applyBorder="1" applyAlignment="1">
      <alignment horizontal="center" vertical="top" textRotation="90" wrapText="1"/>
    </xf>
    <xf numFmtId="0" fontId="5" fillId="14" borderId="13" xfId="0" applyFont="1" applyFill="1" applyBorder="1" applyAlignment="1">
      <alignment vertical="top" wrapText="1"/>
    </xf>
    <xf numFmtId="0" fontId="3" fillId="0" borderId="56" xfId="0" applyFont="1" applyBorder="1" applyAlignment="1">
      <alignment horizontal="center" vertical="center" textRotation="90" wrapText="1"/>
    </xf>
    <xf numFmtId="0" fontId="5" fillId="2" borderId="56" xfId="0" applyFont="1" applyFill="1" applyBorder="1" applyAlignment="1">
      <alignment horizontal="center" vertical="top" wrapText="1"/>
    </xf>
    <xf numFmtId="0" fontId="5" fillId="2" borderId="38" xfId="0" applyFont="1" applyFill="1" applyBorder="1" applyAlignment="1">
      <alignment horizontal="center" vertical="top" wrapText="1"/>
    </xf>
    <xf numFmtId="0" fontId="5" fillId="2" borderId="13" xfId="0" applyFont="1" applyFill="1" applyBorder="1" applyAlignment="1">
      <alignment horizontal="left" vertical="top" wrapText="1"/>
    </xf>
    <xf numFmtId="0" fontId="3" fillId="0" borderId="98" xfId="0" applyFont="1" applyBorder="1" applyAlignment="1">
      <alignment horizontal="left" vertical="top" wrapText="1"/>
    </xf>
    <xf numFmtId="0" fontId="3" fillId="6" borderId="16" xfId="0" applyFont="1" applyFill="1" applyBorder="1" applyAlignment="1">
      <alignment horizontal="left" wrapText="1"/>
    </xf>
    <xf numFmtId="0" fontId="5" fillId="6" borderId="70" xfId="0" applyFont="1" applyFill="1" applyBorder="1" applyAlignment="1">
      <alignment horizontal="center" vertical="top" wrapText="1"/>
    </xf>
    <xf numFmtId="0" fontId="5" fillId="6" borderId="73" xfId="0" applyFont="1" applyFill="1" applyBorder="1" applyAlignment="1">
      <alignment horizontal="center" vertical="top" wrapText="1"/>
    </xf>
    <xf numFmtId="0" fontId="3" fillId="2" borderId="27" xfId="0" applyFont="1" applyFill="1" applyBorder="1" applyAlignment="1">
      <alignment vertical="top" wrapText="1"/>
    </xf>
    <xf numFmtId="0" fontId="3" fillId="2" borderId="25" xfId="0" applyFont="1" applyFill="1" applyBorder="1" applyAlignment="1">
      <alignment vertical="top" wrapText="1"/>
    </xf>
    <xf numFmtId="0" fontId="3" fillId="2" borderId="25" xfId="0" applyFont="1" applyFill="1" applyBorder="1" applyAlignment="1">
      <alignment horizontal="left" vertical="top" wrapText="1"/>
    </xf>
    <xf numFmtId="49" fontId="5" fillId="6" borderId="51" xfId="0" applyNumberFormat="1" applyFont="1" applyFill="1" applyBorder="1" applyAlignment="1">
      <alignment horizontal="center" vertical="top" wrapText="1"/>
    </xf>
    <xf numFmtId="3" fontId="8" fillId="0" borderId="33" xfId="0" applyNumberFormat="1" applyFont="1" applyBorder="1" applyAlignment="1">
      <alignment horizontal="center" vertical="top"/>
    </xf>
    <xf numFmtId="3" fontId="8" fillId="2" borderId="16" xfId="0" applyNumberFormat="1" applyFont="1" applyFill="1" applyBorder="1" applyAlignment="1">
      <alignment horizontal="center" vertical="top" wrapText="1"/>
    </xf>
    <xf numFmtId="0" fontId="5" fillId="2" borderId="13" xfId="0" applyFont="1" applyFill="1" applyBorder="1" applyAlignment="1">
      <alignment horizontal="center" vertical="top" wrapText="1"/>
    </xf>
    <xf numFmtId="3" fontId="8" fillId="0" borderId="82" xfId="0" applyNumberFormat="1" applyFont="1" applyBorder="1" applyAlignment="1">
      <alignment horizontal="center" vertical="center"/>
    </xf>
    <xf numFmtId="0" fontId="2" fillId="6" borderId="13" xfId="0" applyFont="1" applyFill="1" applyBorder="1" applyAlignment="1">
      <alignment horizontal="center" vertical="center" textRotation="90"/>
    </xf>
    <xf numFmtId="0" fontId="2" fillId="6" borderId="56" xfId="0" applyFont="1" applyFill="1" applyBorder="1" applyAlignment="1">
      <alignment horizontal="center" vertical="center" textRotation="90" wrapText="1"/>
    </xf>
    <xf numFmtId="0" fontId="5" fillId="2" borderId="69" xfId="0" applyFont="1" applyFill="1" applyBorder="1" applyAlignment="1">
      <alignment horizontal="center" vertical="top" wrapText="1"/>
    </xf>
    <xf numFmtId="0" fontId="5" fillId="2" borderId="48" xfId="0" applyFont="1" applyFill="1" applyBorder="1" applyAlignment="1">
      <alignment horizontal="center" vertical="top" wrapText="1"/>
    </xf>
    <xf numFmtId="0" fontId="5" fillId="0" borderId="13" xfId="0" applyFont="1" applyBorder="1" applyAlignment="1">
      <alignment vertical="top" wrapText="1"/>
    </xf>
    <xf numFmtId="0" fontId="13" fillId="2" borderId="16" xfId="0" applyFont="1" applyFill="1" applyBorder="1" applyAlignment="1">
      <alignment horizontal="left" vertical="top" wrapText="1"/>
    </xf>
    <xf numFmtId="0" fontId="3" fillId="2" borderId="82" xfId="0" applyFont="1" applyFill="1" applyBorder="1" applyAlignment="1">
      <alignment horizontal="left" vertical="top" wrapText="1"/>
    </xf>
    <xf numFmtId="0" fontId="3" fillId="0" borderId="19" xfId="0" applyFont="1" applyFill="1" applyBorder="1" applyAlignment="1">
      <alignment horizontal="center" vertical="center" textRotation="90" wrapText="1"/>
    </xf>
    <xf numFmtId="0" fontId="3" fillId="0" borderId="33" xfId="0" applyFont="1" applyFill="1" applyBorder="1" applyAlignment="1">
      <alignment horizontal="center" vertical="center" textRotation="90" wrapText="1"/>
    </xf>
    <xf numFmtId="49" fontId="2" fillId="0" borderId="2" xfId="0" applyNumberFormat="1" applyFont="1" applyFill="1" applyBorder="1" applyAlignment="1">
      <alignment horizontal="center" vertical="center" textRotation="90" wrapText="1"/>
    </xf>
    <xf numFmtId="165" fontId="26" fillId="6" borderId="45" xfId="0" applyNumberFormat="1" applyFont="1" applyFill="1" applyBorder="1" applyAlignment="1">
      <alignment horizontal="center" vertical="top"/>
    </xf>
    <xf numFmtId="0" fontId="2" fillId="6" borderId="0" xfId="0" applyFont="1" applyFill="1" applyBorder="1" applyAlignment="1">
      <alignment horizontal="center" vertical="center" textRotation="90" wrapText="1"/>
    </xf>
    <xf numFmtId="165" fontId="7" fillId="6" borderId="68" xfId="0" applyNumberFormat="1" applyFont="1" applyFill="1" applyBorder="1" applyAlignment="1">
      <alignment horizontal="center" vertical="top"/>
    </xf>
    <xf numFmtId="165" fontId="3" fillId="6" borderId="96" xfId="0" applyNumberFormat="1" applyFont="1" applyFill="1" applyBorder="1" applyAlignment="1">
      <alignment horizontal="center" vertical="top"/>
    </xf>
    <xf numFmtId="1" fontId="3" fillId="6" borderId="79" xfId="0" applyNumberFormat="1" applyFont="1" applyFill="1" applyBorder="1" applyAlignment="1">
      <alignment horizontal="center" vertical="top" wrapText="1"/>
    </xf>
    <xf numFmtId="49" fontId="5" fillId="13" borderId="16" xfId="0" applyNumberFormat="1" applyFont="1" applyFill="1" applyBorder="1" applyAlignment="1">
      <alignment horizontal="center" vertical="top"/>
    </xf>
    <xf numFmtId="49" fontId="5" fillId="6" borderId="47" xfId="0" applyNumberFormat="1" applyFont="1" applyFill="1" applyBorder="1" applyAlignment="1">
      <alignment horizontal="center" vertical="top"/>
    </xf>
    <xf numFmtId="49" fontId="5" fillId="6" borderId="31" xfId="0" applyNumberFormat="1" applyFont="1" applyFill="1" applyBorder="1" applyAlignment="1">
      <alignment horizontal="center" vertical="center"/>
    </xf>
    <xf numFmtId="0" fontId="3" fillId="6" borderId="97" xfId="0" applyFont="1" applyFill="1" applyBorder="1" applyAlignment="1">
      <alignment vertical="center" wrapText="1"/>
    </xf>
    <xf numFmtId="0" fontId="3" fillId="6" borderId="8" xfId="0" applyFont="1" applyFill="1" applyBorder="1" applyAlignment="1">
      <alignment horizontal="left" vertical="top" wrapText="1"/>
    </xf>
    <xf numFmtId="0" fontId="8" fillId="6" borderId="28" xfId="0" applyFont="1" applyFill="1" applyBorder="1" applyAlignment="1">
      <alignment horizontal="center" vertical="top" wrapText="1"/>
    </xf>
    <xf numFmtId="0" fontId="8" fillId="6" borderId="18" xfId="0" applyFont="1" applyFill="1" applyBorder="1" applyAlignment="1">
      <alignment horizontal="center" vertical="top" wrapText="1"/>
    </xf>
    <xf numFmtId="0" fontId="7" fillId="6" borderId="11" xfId="0" applyFont="1" applyFill="1" applyBorder="1" applyAlignment="1">
      <alignment horizontal="left" vertical="top" wrapText="1"/>
    </xf>
    <xf numFmtId="3" fontId="3" fillId="6" borderId="26" xfId="0" applyNumberFormat="1" applyFont="1" applyFill="1" applyBorder="1" applyAlignment="1">
      <alignment horizontal="center" vertical="top"/>
    </xf>
    <xf numFmtId="0" fontId="3" fillId="6" borderId="70" xfId="0" applyFont="1" applyFill="1" applyBorder="1" applyAlignment="1">
      <alignment horizontal="left" vertical="top" wrapText="1"/>
    </xf>
    <xf numFmtId="0" fontId="3" fillId="6" borderId="73" xfId="0" applyFont="1" applyFill="1" applyBorder="1" applyAlignment="1">
      <alignment vertical="top" wrapText="1"/>
    </xf>
    <xf numFmtId="165" fontId="3" fillId="6" borderId="45" xfId="0" applyNumberFormat="1" applyFont="1" applyFill="1" applyBorder="1" applyAlignment="1">
      <alignment horizontal="center" vertical="top"/>
    </xf>
    <xf numFmtId="165" fontId="5" fillId="8" borderId="59" xfId="0" applyNumberFormat="1" applyFont="1" applyFill="1" applyBorder="1" applyAlignment="1">
      <alignment horizontal="center" vertical="top"/>
    </xf>
    <xf numFmtId="0" fontId="3" fillId="0" borderId="30" xfId="0" applyFont="1" applyFill="1" applyBorder="1" applyAlignment="1">
      <alignment horizontal="left" vertical="top" wrapText="1"/>
    </xf>
    <xf numFmtId="49" fontId="5" fillId="0" borderId="27" xfId="0" applyNumberFormat="1" applyFont="1" applyFill="1" applyBorder="1" applyAlignment="1">
      <alignment horizontal="center" vertical="top"/>
    </xf>
    <xf numFmtId="49" fontId="5" fillId="0" borderId="16" xfId="0" applyNumberFormat="1" applyFont="1" applyFill="1" applyBorder="1" applyAlignment="1">
      <alignment horizontal="center" vertical="top"/>
    </xf>
    <xf numFmtId="49" fontId="5" fillId="9" borderId="49" xfId="0" applyNumberFormat="1" applyFont="1" applyFill="1" applyBorder="1" applyAlignment="1">
      <alignment horizontal="center" vertical="top"/>
    </xf>
    <xf numFmtId="49" fontId="5" fillId="3" borderId="25" xfId="0" applyNumberFormat="1" applyFont="1" applyFill="1" applyBorder="1" applyAlignment="1">
      <alignment horizontal="center" vertical="top"/>
    </xf>
    <xf numFmtId="0" fontId="3" fillId="3" borderId="61" xfId="0" applyFont="1" applyFill="1" applyBorder="1" applyAlignment="1">
      <alignment horizontal="center" vertical="top" wrapText="1"/>
    </xf>
    <xf numFmtId="0" fontId="3" fillId="3" borderId="66" xfId="0" applyFont="1" applyFill="1" applyBorder="1" applyAlignment="1">
      <alignment horizontal="center" vertical="top" wrapText="1"/>
    </xf>
    <xf numFmtId="0" fontId="3" fillId="3" borderId="67" xfId="0" applyFont="1" applyFill="1" applyBorder="1" applyAlignment="1">
      <alignment horizontal="center" vertical="top" wrapText="1"/>
    </xf>
    <xf numFmtId="0" fontId="5" fillId="3" borderId="67" xfId="0" applyFont="1" applyFill="1" applyBorder="1" applyAlignment="1">
      <alignment horizontal="left" vertical="top" wrapText="1"/>
    </xf>
    <xf numFmtId="49" fontId="5" fillId="3" borderId="27" xfId="0" applyNumberFormat="1" applyFont="1" applyFill="1" applyBorder="1" applyAlignment="1">
      <alignment horizontal="center" vertical="top" wrapText="1"/>
    </xf>
    <xf numFmtId="0" fontId="5" fillId="2" borderId="52" xfId="0" applyFont="1" applyFill="1" applyBorder="1" applyAlignment="1">
      <alignment horizontal="center" vertical="top" wrapText="1"/>
    </xf>
    <xf numFmtId="49" fontId="5" fillId="6" borderId="49"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11" borderId="10" xfId="0" applyNumberFormat="1" applyFont="1" applyFill="1" applyBorder="1" applyAlignment="1">
      <alignment horizontal="center" vertical="top"/>
    </xf>
    <xf numFmtId="49" fontId="5" fillId="10" borderId="16" xfId="0" applyNumberFormat="1" applyFont="1" applyFill="1" applyBorder="1" applyAlignment="1">
      <alignment horizontal="center" vertical="top"/>
    </xf>
    <xf numFmtId="0" fontId="1" fillId="0" borderId="16" xfId="0" applyFont="1" applyBorder="1" applyAlignment="1">
      <alignment vertical="center" textRotation="90"/>
    </xf>
    <xf numFmtId="0" fontId="7" fillId="0" borderId="38" xfId="0" applyFont="1" applyBorder="1" applyAlignment="1">
      <alignment horizontal="center" vertical="top" wrapText="1"/>
    </xf>
    <xf numFmtId="0" fontId="5" fillId="6" borderId="16" xfId="0" applyFont="1" applyFill="1" applyBorder="1" applyAlignment="1">
      <alignment horizontal="center" vertical="top" wrapText="1"/>
    </xf>
    <xf numFmtId="0" fontId="5" fillId="6" borderId="25" xfId="0" applyFont="1" applyFill="1" applyBorder="1" applyAlignment="1">
      <alignment horizontal="center" vertical="top" wrapText="1"/>
    </xf>
    <xf numFmtId="0" fontId="5" fillId="6" borderId="27" xfId="0" applyFont="1" applyFill="1" applyBorder="1" applyAlignment="1">
      <alignment horizontal="center" vertical="top" wrapText="1"/>
    </xf>
    <xf numFmtId="0" fontId="3" fillId="6" borderId="90" xfId="0" applyFont="1" applyFill="1" applyBorder="1" applyAlignment="1">
      <alignment horizontal="center" vertical="top" wrapText="1"/>
    </xf>
    <xf numFmtId="0" fontId="3" fillId="6" borderId="45" xfId="0" applyFont="1" applyFill="1" applyBorder="1" applyAlignment="1">
      <alignment horizontal="center" vertical="top" wrapText="1"/>
    </xf>
    <xf numFmtId="165" fontId="3" fillId="6" borderId="75" xfId="0" applyNumberFormat="1" applyFont="1" applyFill="1" applyBorder="1" applyAlignment="1">
      <alignment horizontal="center" vertical="top"/>
    </xf>
    <xf numFmtId="165" fontId="3" fillId="6" borderId="32" xfId="0" applyNumberFormat="1" applyFont="1" applyFill="1" applyBorder="1" applyAlignment="1">
      <alignment horizontal="center" vertical="top" wrapText="1"/>
    </xf>
    <xf numFmtId="0" fontId="3" fillId="6" borderId="41" xfId="0" applyFont="1" applyFill="1" applyBorder="1" applyAlignment="1">
      <alignment horizontal="center" vertical="center" textRotation="90" wrapText="1"/>
    </xf>
    <xf numFmtId="0" fontId="7" fillId="6" borderId="16" xfId="0" applyFont="1" applyFill="1" applyBorder="1" applyAlignment="1">
      <alignment vertical="top" wrapText="1"/>
    </xf>
    <xf numFmtId="165" fontId="3" fillId="6" borderId="51" xfId="0" applyNumberFormat="1" applyFont="1" applyFill="1" applyBorder="1" applyAlignment="1">
      <alignment horizontal="center" vertical="center"/>
    </xf>
    <xf numFmtId="0" fontId="3" fillId="0" borderId="31" xfId="0" applyFont="1" applyBorder="1" applyAlignment="1">
      <alignment horizontal="left" vertical="top" wrapText="1"/>
    </xf>
    <xf numFmtId="165" fontId="3" fillId="6" borderId="95" xfId="0" applyNumberFormat="1" applyFont="1" applyFill="1" applyBorder="1" applyAlignment="1">
      <alignment horizontal="center" vertical="top"/>
    </xf>
    <xf numFmtId="0" fontId="3" fillId="6" borderId="91" xfId="0" applyFont="1" applyFill="1" applyBorder="1" applyAlignment="1">
      <alignment vertical="top" wrapText="1"/>
    </xf>
    <xf numFmtId="49" fontId="2" fillId="0" borderId="33" xfId="0" applyNumberFormat="1" applyFont="1" applyBorder="1" applyAlignment="1">
      <alignment horizontal="center" vertical="top" textRotation="90" wrapText="1"/>
    </xf>
    <xf numFmtId="0" fontId="3" fillId="0" borderId="68" xfId="0" applyFont="1" applyFill="1" applyBorder="1" applyAlignment="1">
      <alignment horizontal="center" vertical="top" wrapText="1"/>
    </xf>
    <xf numFmtId="165" fontId="3" fillId="2" borderId="23" xfId="0" applyNumberFormat="1" applyFont="1" applyFill="1" applyBorder="1" applyAlignment="1">
      <alignment horizontal="center" vertical="top"/>
    </xf>
    <xf numFmtId="0" fontId="3" fillId="6" borderId="19" xfId="0" applyFont="1" applyFill="1" applyBorder="1" applyAlignment="1">
      <alignment vertical="top" wrapText="1"/>
    </xf>
    <xf numFmtId="0" fontId="3" fillId="0" borderId="37" xfId="0" applyFont="1" applyFill="1" applyBorder="1" applyAlignment="1">
      <alignment horizontal="left" vertical="top" wrapText="1"/>
    </xf>
    <xf numFmtId="3" fontId="3" fillId="0" borderId="17" xfId="0" applyNumberFormat="1" applyFont="1" applyFill="1" applyBorder="1" applyAlignment="1">
      <alignment horizontal="center" vertical="top" wrapText="1"/>
    </xf>
    <xf numFmtId="0" fontId="7" fillId="6" borderId="97" xfId="0" applyFont="1" applyFill="1" applyBorder="1" applyAlignment="1">
      <alignment horizontal="center" vertical="top"/>
    </xf>
    <xf numFmtId="165" fontId="3" fillId="6" borderId="107" xfId="0" applyNumberFormat="1" applyFont="1" applyFill="1" applyBorder="1" applyAlignment="1">
      <alignment horizontal="center" vertical="center"/>
    </xf>
    <xf numFmtId="0" fontId="3" fillId="6" borderId="10" xfId="1" applyFont="1" applyFill="1" applyBorder="1" applyAlignment="1">
      <alignment vertical="top" wrapText="1"/>
    </xf>
    <xf numFmtId="3" fontId="3" fillId="6" borderId="18" xfId="1" applyNumberFormat="1" applyFont="1" applyFill="1" applyBorder="1" applyAlignment="1">
      <alignment horizontal="center" vertical="top"/>
    </xf>
    <xf numFmtId="3" fontId="3" fillId="6" borderId="32" xfId="1" applyNumberFormat="1" applyFont="1" applyFill="1" applyBorder="1" applyAlignment="1">
      <alignment horizontal="center" vertical="top"/>
    </xf>
    <xf numFmtId="0" fontId="3" fillId="6" borderId="30" xfId="1" applyFont="1" applyFill="1" applyBorder="1" applyAlignment="1">
      <alignment vertical="top" wrapText="1"/>
    </xf>
    <xf numFmtId="3" fontId="3" fillId="0" borderId="18" xfId="0" applyNumberFormat="1" applyFont="1" applyFill="1" applyBorder="1" applyAlignment="1">
      <alignment horizontal="center" vertical="top" wrapText="1"/>
    </xf>
    <xf numFmtId="0" fontId="3" fillId="6" borderId="9" xfId="0" applyFont="1" applyFill="1" applyBorder="1" applyAlignment="1">
      <alignment horizontal="center" vertical="center" wrapText="1"/>
    </xf>
    <xf numFmtId="49" fontId="3" fillId="6" borderId="9" xfId="0" applyNumberFormat="1" applyFont="1" applyFill="1" applyBorder="1" applyAlignment="1">
      <alignment horizontal="center" vertical="top" wrapText="1"/>
    </xf>
    <xf numFmtId="49" fontId="5" fillId="6" borderId="18"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10" borderId="16" xfId="0" applyNumberFormat="1" applyFont="1" applyFill="1" applyBorder="1" applyAlignment="1">
      <alignment horizontal="center" vertical="top"/>
    </xf>
    <xf numFmtId="49" fontId="5" fillId="6" borderId="20"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49" fontId="5" fillId="6" borderId="33" xfId="0" applyNumberFormat="1" applyFont="1" applyFill="1" applyBorder="1" applyAlignment="1">
      <alignment horizontal="center" vertical="top"/>
    </xf>
    <xf numFmtId="0" fontId="3" fillId="6" borderId="16" xfId="0" applyFont="1" applyFill="1" applyBorder="1" applyAlignment="1">
      <alignment horizontal="left" vertical="top" wrapText="1"/>
    </xf>
    <xf numFmtId="0" fontId="3" fillId="6" borderId="33" xfId="0" applyFont="1" applyFill="1" applyBorder="1" applyAlignment="1">
      <alignment horizontal="left" vertical="top" wrapText="1"/>
    </xf>
    <xf numFmtId="49" fontId="5" fillId="3" borderId="49" xfId="0" applyNumberFormat="1" applyFont="1" applyFill="1" applyBorder="1" applyAlignment="1">
      <alignment horizontal="center" vertical="top"/>
    </xf>
    <xf numFmtId="49" fontId="5" fillId="11" borderId="10" xfId="0" applyNumberFormat="1" applyFont="1" applyFill="1" applyBorder="1" applyAlignment="1">
      <alignment horizontal="center" vertical="top"/>
    </xf>
    <xf numFmtId="3" fontId="3" fillId="0" borderId="18" xfId="0" applyNumberFormat="1" applyFont="1" applyFill="1" applyBorder="1" applyAlignment="1">
      <alignment horizontal="center" vertical="top" wrapText="1"/>
    </xf>
    <xf numFmtId="0" fontId="3" fillId="6" borderId="16" xfId="0" applyFont="1" applyFill="1" applyBorder="1" applyAlignment="1">
      <alignment vertical="top" wrapText="1"/>
    </xf>
    <xf numFmtId="49" fontId="5" fillId="6" borderId="32" xfId="0" applyNumberFormat="1" applyFont="1" applyFill="1" applyBorder="1" applyAlignment="1">
      <alignment horizontal="center" vertical="top"/>
    </xf>
    <xf numFmtId="0" fontId="3" fillId="6" borderId="6" xfId="0" applyFont="1" applyFill="1" applyBorder="1" applyAlignment="1">
      <alignment horizontal="center" vertical="top" wrapText="1"/>
    </xf>
    <xf numFmtId="49" fontId="3" fillId="6" borderId="23" xfId="0" applyNumberFormat="1" applyFont="1" applyFill="1" applyBorder="1" applyAlignment="1">
      <alignment horizontal="center" vertical="top" wrapText="1"/>
    </xf>
    <xf numFmtId="49" fontId="2" fillId="6" borderId="16" xfId="0" applyNumberFormat="1" applyFont="1" applyFill="1" applyBorder="1" applyAlignment="1">
      <alignment horizontal="center" vertical="center" textRotation="90" wrapText="1"/>
    </xf>
    <xf numFmtId="49" fontId="3" fillId="6" borderId="39" xfId="0" applyNumberFormat="1" applyFont="1" applyFill="1" applyBorder="1" applyAlignment="1">
      <alignment horizontal="center" vertical="top" wrapText="1"/>
    </xf>
    <xf numFmtId="3" fontId="3" fillId="6" borderId="18" xfId="1" applyNumberFormat="1" applyFont="1" applyFill="1" applyBorder="1" applyAlignment="1">
      <alignment horizontal="center" vertical="top"/>
    </xf>
    <xf numFmtId="3" fontId="3" fillId="6" borderId="32" xfId="1" applyNumberFormat="1" applyFont="1" applyFill="1" applyBorder="1" applyAlignment="1">
      <alignment horizontal="center" vertical="top"/>
    </xf>
    <xf numFmtId="0" fontId="3" fillId="6" borderId="10" xfId="1" applyFont="1" applyFill="1" applyBorder="1" applyAlignment="1">
      <alignment vertical="top" wrapText="1"/>
    </xf>
    <xf numFmtId="0" fontId="3" fillId="6" borderId="30" xfId="1" applyFont="1" applyFill="1" applyBorder="1" applyAlignment="1">
      <alignment vertical="top" wrapText="1"/>
    </xf>
    <xf numFmtId="0" fontId="3" fillId="6" borderId="44" xfId="1" applyFont="1" applyFill="1" applyBorder="1" applyAlignment="1">
      <alignment vertical="top" wrapText="1"/>
    </xf>
    <xf numFmtId="165" fontId="3" fillId="6" borderId="10" xfId="0" applyNumberFormat="1" applyFont="1" applyFill="1" applyBorder="1" applyAlignment="1">
      <alignment horizontal="center" vertical="top"/>
    </xf>
    <xf numFmtId="0" fontId="3" fillId="6" borderId="10" xfId="0" applyFont="1" applyFill="1" applyBorder="1" applyAlignment="1">
      <alignment horizontal="left" vertical="top" wrapText="1"/>
    </xf>
    <xf numFmtId="0" fontId="7" fillId="6" borderId="9" xfId="0" applyFont="1" applyFill="1" applyBorder="1" applyAlignment="1">
      <alignment horizontal="center" vertical="center" wrapText="1"/>
    </xf>
    <xf numFmtId="0" fontId="3" fillId="6" borderId="19" xfId="0" applyFont="1" applyFill="1" applyBorder="1" applyAlignment="1">
      <alignment horizontal="center" vertical="center" textRotation="90" wrapText="1"/>
    </xf>
    <xf numFmtId="49" fontId="5" fillId="6" borderId="28" xfId="0" applyNumberFormat="1" applyFont="1" applyFill="1" applyBorder="1" applyAlignment="1">
      <alignment horizontal="center" vertical="top"/>
    </xf>
    <xf numFmtId="0" fontId="5" fillId="3" borderId="66" xfId="0" applyFont="1" applyFill="1" applyBorder="1" applyAlignment="1">
      <alignment horizontal="left" vertical="top" wrapText="1"/>
    </xf>
    <xf numFmtId="0" fontId="3" fillId="6" borderId="38" xfId="0" applyFont="1" applyFill="1" applyBorder="1" applyAlignment="1">
      <alignment horizontal="center" vertical="center" textRotation="90" wrapText="1"/>
    </xf>
    <xf numFmtId="49" fontId="5" fillId="11" borderId="8"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49" fontId="5" fillId="3" borderId="60"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165" fontId="3" fillId="6" borderId="9"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165" fontId="3" fillId="6" borderId="39" xfId="0" applyNumberFormat="1" applyFont="1" applyFill="1" applyBorder="1" applyAlignment="1">
      <alignment horizontal="center" vertical="top"/>
    </xf>
    <xf numFmtId="0" fontId="3" fillId="0" borderId="10" xfId="0" applyFont="1" applyFill="1" applyBorder="1" applyAlignment="1">
      <alignment horizontal="left" vertical="top" wrapText="1"/>
    </xf>
    <xf numFmtId="3" fontId="5" fillId="6" borderId="28" xfId="0" applyNumberFormat="1" applyFont="1" applyFill="1" applyBorder="1" applyAlignment="1">
      <alignment horizontal="center" vertical="top" wrapText="1"/>
    </xf>
    <xf numFmtId="3" fontId="5" fillId="6" borderId="18" xfId="0" applyNumberFormat="1" applyFont="1" applyFill="1" applyBorder="1" applyAlignment="1">
      <alignment horizontal="center" vertical="top" wrapText="1"/>
    </xf>
    <xf numFmtId="3" fontId="3" fillId="6" borderId="93" xfId="0" applyNumberFormat="1" applyFont="1" applyFill="1" applyBorder="1" applyAlignment="1">
      <alignment horizontal="center" vertical="top" wrapText="1"/>
    </xf>
    <xf numFmtId="165" fontId="27" fillId="10" borderId="34" xfId="0" applyNumberFormat="1" applyFont="1" applyFill="1" applyBorder="1" applyAlignment="1">
      <alignment horizontal="center" vertical="center"/>
    </xf>
    <xf numFmtId="0" fontId="27" fillId="10" borderId="64" xfId="0" applyFont="1" applyFill="1" applyBorder="1" applyAlignment="1">
      <alignment horizontal="center" vertical="top" wrapText="1"/>
    </xf>
    <xf numFmtId="49" fontId="2" fillId="6" borderId="0" xfId="0" applyNumberFormat="1" applyFont="1" applyFill="1" applyBorder="1" applyAlignment="1">
      <alignment horizontal="center" vertical="top" textRotation="90" wrapText="1"/>
    </xf>
    <xf numFmtId="49" fontId="3" fillId="6" borderId="1" xfId="0" applyNumberFormat="1" applyFont="1" applyFill="1" applyBorder="1" applyAlignment="1">
      <alignment horizontal="center" vertical="top" wrapText="1"/>
    </xf>
    <xf numFmtId="0" fontId="3" fillId="6" borderId="44" xfId="0" applyFont="1" applyFill="1" applyBorder="1" applyAlignment="1">
      <alignment vertical="top" wrapText="1"/>
    </xf>
    <xf numFmtId="49" fontId="3" fillId="6" borderId="78" xfId="0" applyNumberFormat="1" applyFont="1" applyFill="1" applyBorder="1" applyAlignment="1">
      <alignment horizontal="center" vertical="top" wrapText="1"/>
    </xf>
    <xf numFmtId="0" fontId="3" fillId="6" borderId="16" xfId="0" applyFont="1" applyFill="1" applyBorder="1" applyAlignment="1">
      <alignment horizontal="center" vertical="top" wrapText="1"/>
    </xf>
    <xf numFmtId="165" fontId="7" fillId="6" borderId="39" xfId="0" applyNumberFormat="1" applyFont="1" applyFill="1" applyBorder="1" applyAlignment="1">
      <alignment horizontal="center" vertical="top"/>
    </xf>
    <xf numFmtId="0" fontId="3" fillId="6" borderId="108" xfId="0" applyFont="1" applyFill="1" applyBorder="1" applyAlignment="1">
      <alignment vertical="top" wrapText="1"/>
    </xf>
    <xf numFmtId="0" fontId="3" fillId="6" borderId="109" xfId="0" applyFont="1" applyFill="1" applyBorder="1" applyAlignment="1">
      <alignment horizontal="center" vertical="top" wrapText="1"/>
    </xf>
    <xf numFmtId="0" fontId="3" fillId="6" borderId="110" xfId="0" applyFont="1" applyFill="1" applyBorder="1" applyAlignment="1">
      <alignment vertical="top" wrapText="1"/>
    </xf>
    <xf numFmtId="3" fontId="3" fillId="6" borderId="99" xfId="0" applyNumberFormat="1" applyFont="1" applyFill="1" applyBorder="1" applyAlignment="1">
      <alignment horizontal="center" vertical="top"/>
    </xf>
    <xf numFmtId="0" fontId="5" fillId="2" borderId="9" xfId="0" applyFont="1" applyFill="1" applyBorder="1" applyAlignment="1">
      <alignment horizontal="center" vertical="top" wrapText="1"/>
    </xf>
    <xf numFmtId="165" fontId="3" fillId="6" borderId="109" xfId="0" applyNumberFormat="1" applyFont="1" applyFill="1" applyBorder="1" applyAlignment="1">
      <alignment horizontal="center" vertical="top"/>
    </xf>
    <xf numFmtId="49" fontId="3" fillId="6" borderId="9" xfId="0" applyNumberFormat="1" applyFont="1" applyFill="1" applyBorder="1" applyAlignment="1">
      <alignment horizontal="center" vertical="top" wrapText="1"/>
    </xf>
    <xf numFmtId="49" fontId="5" fillId="6" borderId="18"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10" borderId="16"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33" xfId="0" applyFont="1" applyFill="1" applyBorder="1" applyAlignment="1">
      <alignment horizontal="left" vertical="top" wrapText="1"/>
    </xf>
    <xf numFmtId="49" fontId="5" fillId="3" borderId="49" xfId="0" applyNumberFormat="1" applyFont="1" applyFill="1" applyBorder="1" applyAlignment="1">
      <alignment horizontal="center" vertical="top"/>
    </xf>
    <xf numFmtId="49" fontId="5" fillId="0" borderId="33" xfId="0" applyNumberFormat="1" applyFont="1" applyBorder="1" applyAlignment="1">
      <alignment horizontal="center" vertical="top"/>
    </xf>
    <xf numFmtId="49" fontId="5" fillId="11" borderId="10" xfId="0" applyNumberFormat="1" applyFont="1" applyFill="1" applyBorder="1" applyAlignment="1">
      <alignment horizontal="center" vertical="top"/>
    </xf>
    <xf numFmtId="49" fontId="5" fillId="0" borderId="16" xfId="0" applyNumberFormat="1" applyFont="1" applyBorder="1" applyAlignment="1">
      <alignment horizontal="center" vertical="top"/>
    </xf>
    <xf numFmtId="0" fontId="3" fillId="2" borderId="33" xfId="0" applyFont="1" applyFill="1" applyBorder="1" applyAlignment="1">
      <alignment horizontal="left" vertical="top" wrapText="1"/>
    </xf>
    <xf numFmtId="3" fontId="3" fillId="6" borderId="10" xfId="0" applyNumberFormat="1" applyFont="1" applyFill="1" applyBorder="1" applyAlignment="1">
      <alignment vertical="top" wrapText="1"/>
    </xf>
    <xf numFmtId="0" fontId="7" fillId="6" borderId="11" xfId="0" applyFont="1" applyFill="1" applyBorder="1" applyAlignment="1">
      <alignment vertical="top"/>
    </xf>
    <xf numFmtId="0" fontId="3" fillId="6" borderId="39" xfId="0" applyFont="1" applyFill="1" applyBorder="1" applyAlignment="1">
      <alignment vertical="top" wrapText="1"/>
    </xf>
    <xf numFmtId="49" fontId="5" fillId="0" borderId="33" xfId="0" applyNumberFormat="1" applyFont="1" applyBorder="1" applyAlignment="1">
      <alignment horizontal="center" vertical="top" wrapText="1"/>
    </xf>
    <xf numFmtId="49" fontId="5" fillId="6" borderId="32" xfId="0" applyNumberFormat="1" applyFont="1" applyFill="1" applyBorder="1" applyAlignment="1">
      <alignment horizontal="center" vertical="top"/>
    </xf>
    <xf numFmtId="49" fontId="3" fillId="6" borderId="23" xfId="0" applyNumberFormat="1" applyFont="1" applyFill="1" applyBorder="1" applyAlignment="1">
      <alignment horizontal="center" vertical="top" wrapText="1"/>
    </xf>
    <xf numFmtId="49" fontId="3" fillId="6" borderId="39" xfId="0" applyNumberFormat="1" applyFont="1" applyFill="1" applyBorder="1" applyAlignment="1">
      <alignment horizontal="center" vertical="top" wrapText="1"/>
    </xf>
    <xf numFmtId="165" fontId="3" fillId="6" borderId="10" xfId="0" applyNumberFormat="1" applyFont="1" applyFill="1" applyBorder="1" applyAlignment="1">
      <alignment horizontal="center" vertical="top"/>
    </xf>
    <xf numFmtId="0" fontId="3" fillId="6" borderId="10" xfId="0" applyFont="1" applyFill="1" applyBorder="1" applyAlignment="1">
      <alignment horizontal="left" vertical="top" wrapText="1"/>
    </xf>
    <xf numFmtId="0" fontId="3" fillId="0" borderId="39" xfId="0" applyFont="1" applyFill="1" applyBorder="1" applyAlignment="1">
      <alignment vertical="top" wrapText="1"/>
    </xf>
    <xf numFmtId="49" fontId="5" fillId="0" borderId="2" xfId="0" applyNumberFormat="1" applyFont="1" applyBorder="1" applyAlignment="1">
      <alignment horizontal="center" vertical="top"/>
    </xf>
    <xf numFmtId="0" fontId="3" fillId="2" borderId="2" xfId="0" applyFont="1" applyFill="1" applyBorder="1" applyAlignment="1">
      <alignment horizontal="left" vertical="top" wrapText="1"/>
    </xf>
    <xf numFmtId="0" fontId="3" fillId="6" borderId="37" xfId="0" applyFont="1" applyFill="1" applyBorder="1" applyAlignment="1">
      <alignment horizontal="center" vertical="center" textRotation="90" wrapText="1"/>
    </xf>
    <xf numFmtId="0" fontId="3" fillId="6" borderId="2" xfId="0" applyFont="1" applyFill="1" applyBorder="1" applyAlignment="1">
      <alignment horizontal="left" vertical="top" wrapText="1"/>
    </xf>
    <xf numFmtId="49" fontId="5" fillId="6" borderId="28" xfId="0" applyNumberFormat="1" applyFont="1" applyFill="1" applyBorder="1" applyAlignment="1">
      <alignment horizontal="center" vertical="top"/>
    </xf>
    <xf numFmtId="0" fontId="3" fillId="6" borderId="31" xfId="0" applyFont="1" applyFill="1" applyBorder="1" applyAlignment="1">
      <alignment horizontal="center" vertical="center" textRotation="90" wrapText="1"/>
    </xf>
    <xf numFmtId="0" fontId="5" fillId="2" borderId="28" xfId="0" applyFont="1" applyFill="1" applyBorder="1" applyAlignment="1">
      <alignment horizontal="center" vertical="top" wrapText="1"/>
    </xf>
    <xf numFmtId="0" fontId="5" fillId="2" borderId="18" xfId="0" applyFont="1" applyFill="1" applyBorder="1" applyAlignment="1">
      <alignment horizontal="center" vertical="top" wrapText="1"/>
    </xf>
    <xf numFmtId="0" fontId="5" fillId="3" borderId="66" xfId="0" applyFont="1" applyFill="1" applyBorder="1" applyAlignment="1">
      <alignment horizontal="left" vertical="top" wrapText="1"/>
    </xf>
    <xf numFmtId="49" fontId="5" fillId="11" borderId="8" xfId="0" applyNumberFormat="1" applyFont="1" applyFill="1" applyBorder="1" applyAlignment="1">
      <alignment horizontal="center" vertical="top"/>
    </xf>
    <xf numFmtId="49" fontId="5" fillId="11" borderId="11"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49" fontId="5" fillId="0" borderId="60" xfId="0" applyNumberFormat="1" applyFont="1" applyBorder="1" applyAlignment="1">
      <alignment horizontal="center" vertical="top"/>
    </xf>
    <xf numFmtId="49" fontId="5" fillId="10" borderId="16" xfId="0" applyNumberFormat="1" applyFont="1" applyFill="1" applyBorder="1" applyAlignment="1">
      <alignment horizontal="center" vertical="top" wrapText="1"/>
    </xf>
    <xf numFmtId="49" fontId="5" fillId="10" borderId="27" xfId="0" applyNumberFormat="1" applyFont="1" applyFill="1" applyBorder="1" applyAlignment="1">
      <alignment horizontal="center" vertical="top"/>
    </xf>
    <xf numFmtId="49" fontId="5" fillId="0" borderId="27" xfId="0" applyNumberFormat="1" applyFont="1" applyBorder="1" applyAlignment="1">
      <alignment horizontal="center" vertical="top"/>
    </xf>
    <xf numFmtId="49" fontId="3" fillId="6" borderId="23" xfId="0" applyNumberFormat="1" applyFont="1" applyFill="1" applyBorder="1" applyAlignment="1">
      <alignment horizontal="center" vertical="center" wrapText="1"/>
    </xf>
    <xf numFmtId="49" fontId="5" fillId="0" borderId="49" xfId="0" applyNumberFormat="1" applyFont="1" applyBorder="1" applyAlignment="1">
      <alignment horizontal="center" vertical="top"/>
    </xf>
    <xf numFmtId="0" fontId="3" fillId="0" borderId="10" xfId="0" applyFont="1" applyFill="1" applyBorder="1" applyAlignment="1">
      <alignment horizontal="left" vertical="top" wrapText="1"/>
    </xf>
    <xf numFmtId="0" fontId="3" fillId="6" borderId="89" xfId="0" applyFont="1" applyFill="1" applyBorder="1" applyAlignment="1">
      <alignment vertical="top" wrapText="1"/>
    </xf>
    <xf numFmtId="0" fontId="3" fillId="6" borderId="68" xfId="0" applyFont="1" applyFill="1" applyBorder="1" applyAlignment="1">
      <alignment vertical="top" wrapText="1"/>
    </xf>
    <xf numFmtId="49" fontId="3" fillId="6" borderId="32" xfId="0" applyNumberFormat="1" applyFont="1" applyFill="1" applyBorder="1" applyAlignment="1">
      <alignment horizontal="center" vertical="top" wrapText="1"/>
    </xf>
    <xf numFmtId="3" fontId="3" fillId="6" borderId="44" xfId="0" applyNumberFormat="1" applyFont="1" applyFill="1" applyBorder="1" applyAlignment="1">
      <alignment vertical="top" wrapText="1"/>
    </xf>
    <xf numFmtId="3" fontId="3" fillId="6" borderId="96" xfId="0" applyNumberFormat="1" applyFont="1" applyFill="1" applyBorder="1" applyAlignment="1">
      <alignment vertical="top" wrapText="1"/>
    </xf>
    <xf numFmtId="3" fontId="3" fillId="6" borderId="79" xfId="0" applyNumberFormat="1" applyFont="1" applyFill="1" applyBorder="1" applyAlignment="1">
      <alignment horizontal="center" vertical="top"/>
    </xf>
    <xf numFmtId="3" fontId="3" fillId="0" borderId="10" xfId="0" applyNumberFormat="1" applyFont="1" applyFill="1" applyBorder="1" applyAlignment="1">
      <alignment vertical="top" wrapText="1"/>
    </xf>
    <xf numFmtId="3" fontId="3" fillId="0" borderId="18" xfId="0" applyNumberFormat="1" applyFont="1" applyBorder="1" applyAlignment="1">
      <alignment horizontal="center" vertical="top"/>
    </xf>
    <xf numFmtId="3" fontId="3" fillId="0" borderId="81" xfId="0" applyNumberFormat="1" applyFont="1" applyFill="1" applyBorder="1" applyAlignment="1">
      <alignment vertical="top" wrapText="1"/>
    </xf>
    <xf numFmtId="3" fontId="3" fillId="0" borderId="88" xfId="0" applyNumberFormat="1" applyFont="1" applyBorder="1" applyAlignment="1">
      <alignment horizontal="center" vertical="top"/>
    </xf>
    <xf numFmtId="0" fontId="3" fillId="0" borderId="81" xfId="0" applyFont="1" applyBorder="1" applyAlignment="1">
      <alignment vertical="top" wrapText="1"/>
    </xf>
    <xf numFmtId="0" fontId="3" fillId="6" borderId="88" xfId="0" applyFont="1" applyFill="1" applyBorder="1" applyAlignment="1">
      <alignment horizontal="center" vertical="top"/>
    </xf>
    <xf numFmtId="0" fontId="3" fillId="6" borderId="81" xfId="0" applyFont="1" applyFill="1" applyBorder="1" applyAlignment="1">
      <alignment vertical="top" wrapText="1"/>
    </xf>
    <xf numFmtId="49" fontId="3" fillId="0" borderId="51" xfId="0" applyNumberFormat="1" applyFont="1" applyBorder="1" applyAlignment="1">
      <alignment horizontal="center" vertical="center" wrapText="1"/>
    </xf>
    <xf numFmtId="165" fontId="23" fillId="8" borderId="34" xfId="0" applyNumberFormat="1" applyFont="1" applyFill="1" applyBorder="1" applyAlignment="1">
      <alignment horizontal="center" vertical="top"/>
    </xf>
    <xf numFmtId="3" fontId="10" fillId="6" borderId="68" xfId="0" applyNumberFormat="1" applyFont="1" applyFill="1" applyBorder="1" applyAlignment="1">
      <alignment horizontal="center" vertical="top"/>
    </xf>
    <xf numFmtId="165" fontId="10" fillId="6" borderId="23" xfId="0" applyNumberFormat="1" applyFont="1" applyFill="1" applyBorder="1" applyAlignment="1">
      <alignment horizontal="center" vertical="top"/>
    </xf>
    <xf numFmtId="3" fontId="10" fillId="6" borderId="9" xfId="0" applyNumberFormat="1" applyFont="1" applyFill="1" applyBorder="1" applyAlignment="1">
      <alignment horizontal="center" vertical="top"/>
    </xf>
    <xf numFmtId="3" fontId="3" fillId="6" borderId="81" xfId="0" applyNumberFormat="1" applyFont="1" applyFill="1" applyBorder="1" applyAlignment="1">
      <alignment vertical="top" wrapText="1"/>
    </xf>
    <xf numFmtId="3" fontId="3" fillId="6" borderId="8" xfId="0" applyNumberFormat="1" applyFont="1" applyFill="1" applyBorder="1" applyAlignment="1">
      <alignment vertical="top" wrapText="1"/>
    </xf>
    <xf numFmtId="3" fontId="3" fillId="6" borderId="28" xfId="0" applyNumberFormat="1" applyFont="1" applyFill="1" applyBorder="1" applyAlignment="1">
      <alignment horizontal="center" vertical="top" wrapText="1"/>
    </xf>
    <xf numFmtId="3" fontId="10" fillId="6" borderId="26" xfId="0" applyNumberFormat="1" applyFont="1" applyFill="1" applyBorder="1" applyAlignment="1">
      <alignment horizontal="center" vertical="top"/>
    </xf>
    <xf numFmtId="3" fontId="3" fillId="6" borderId="88" xfId="0" applyNumberFormat="1" applyFont="1" applyFill="1" applyBorder="1" applyAlignment="1">
      <alignment vertical="top" wrapText="1"/>
    </xf>
    <xf numFmtId="0" fontId="3" fillId="0" borderId="87" xfId="0" applyFont="1" applyFill="1" applyBorder="1" applyAlignment="1">
      <alignment vertical="top" wrapText="1"/>
    </xf>
    <xf numFmtId="3" fontId="3" fillId="6" borderId="78" xfId="0" applyNumberFormat="1" applyFont="1" applyFill="1" applyBorder="1" applyAlignment="1">
      <alignment horizontal="center" vertical="top"/>
    </xf>
    <xf numFmtId="3" fontId="3" fillId="0" borderId="39" xfId="0" applyNumberFormat="1" applyFont="1" applyBorder="1" applyAlignment="1">
      <alignment vertical="top" wrapText="1"/>
    </xf>
    <xf numFmtId="165" fontId="3" fillId="2" borderId="55" xfId="0" applyNumberFormat="1" applyFont="1" applyFill="1" applyBorder="1" applyAlignment="1">
      <alignment horizontal="center" vertical="top"/>
    </xf>
    <xf numFmtId="165" fontId="3" fillId="0" borderId="68" xfId="0" applyNumberFormat="1" applyFont="1" applyBorder="1" applyAlignment="1">
      <alignment horizontal="center" vertical="top"/>
    </xf>
    <xf numFmtId="165" fontId="3" fillId="2" borderId="39" xfId="0" applyNumberFormat="1" applyFont="1" applyFill="1" applyBorder="1" applyAlignment="1">
      <alignment horizontal="center" vertical="top"/>
    </xf>
    <xf numFmtId="3" fontId="3" fillId="6" borderId="88" xfId="0" applyNumberFormat="1" applyFont="1" applyFill="1" applyBorder="1" applyAlignment="1">
      <alignment horizontal="center" vertical="top"/>
    </xf>
    <xf numFmtId="0" fontId="3" fillId="0" borderId="30" xfId="0" applyFont="1" applyFill="1" applyBorder="1" applyAlignment="1">
      <alignment vertical="top" wrapText="1"/>
    </xf>
    <xf numFmtId="165" fontId="3" fillId="6"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10" borderId="16"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11" borderId="10" xfId="0" applyNumberFormat="1" applyFont="1" applyFill="1" applyBorder="1" applyAlignment="1">
      <alignment horizontal="center" vertical="top"/>
    </xf>
    <xf numFmtId="3" fontId="3" fillId="0" borderId="18" xfId="0" applyNumberFormat="1" applyFont="1" applyFill="1" applyBorder="1" applyAlignment="1">
      <alignment horizontal="center" vertical="top" wrapText="1"/>
    </xf>
    <xf numFmtId="0" fontId="3" fillId="6" borderId="16" xfId="0" applyFont="1" applyFill="1" applyBorder="1" applyAlignment="1">
      <alignment vertical="top" wrapText="1"/>
    </xf>
    <xf numFmtId="0" fontId="3" fillId="6" borderId="10" xfId="1" applyFont="1" applyFill="1" applyBorder="1" applyAlignment="1">
      <alignment vertical="top" wrapText="1"/>
    </xf>
    <xf numFmtId="0" fontId="3" fillId="6" borderId="30" xfId="1" applyFont="1" applyFill="1" applyBorder="1" applyAlignment="1">
      <alignment vertical="top" wrapText="1"/>
    </xf>
    <xf numFmtId="165" fontId="3" fillId="6" borderId="10" xfId="0" applyNumberFormat="1" applyFont="1" applyFill="1" applyBorder="1" applyAlignment="1">
      <alignment horizontal="center" vertical="top"/>
    </xf>
    <xf numFmtId="49" fontId="5" fillId="2" borderId="33" xfId="0" applyNumberFormat="1" applyFont="1" applyFill="1" applyBorder="1" applyAlignment="1">
      <alignment horizontal="center" vertical="top"/>
    </xf>
    <xf numFmtId="49" fontId="5" fillId="10" borderId="16" xfId="0" applyNumberFormat="1" applyFont="1" applyFill="1" applyBorder="1" applyAlignment="1">
      <alignment horizontal="center" vertical="top" wrapText="1"/>
    </xf>
    <xf numFmtId="165" fontId="3" fillId="6" borderId="44" xfId="0" applyNumberFormat="1" applyFont="1" applyFill="1" applyBorder="1" applyAlignment="1">
      <alignment horizontal="center" vertical="top"/>
    </xf>
    <xf numFmtId="165" fontId="10" fillId="6" borderId="75" xfId="0" applyNumberFormat="1" applyFont="1" applyFill="1" applyBorder="1" applyAlignment="1">
      <alignment horizontal="center" vertical="top"/>
    </xf>
    <xf numFmtId="0" fontId="3" fillId="6" borderId="87" xfId="0" applyFont="1" applyFill="1" applyBorder="1" applyAlignment="1">
      <alignment vertical="top" wrapText="1"/>
    </xf>
    <xf numFmtId="165" fontId="3" fillId="6" borderId="78" xfId="0" applyNumberFormat="1" applyFont="1" applyFill="1" applyBorder="1" applyAlignment="1">
      <alignment vertical="top"/>
    </xf>
    <xf numFmtId="165" fontId="3" fillId="6" borderId="83" xfId="0" applyNumberFormat="1" applyFont="1" applyFill="1" applyBorder="1" applyAlignment="1">
      <alignment horizontal="center" vertical="top"/>
    </xf>
    <xf numFmtId="49" fontId="5" fillId="11" borderId="30" xfId="0" applyNumberFormat="1" applyFont="1" applyFill="1" applyBorder="1" applyAlignment="1">
      <alignment horizontal="center" vertical="top"/>
    </xf>
    <xf numFmtId="49" fontId="5" fillId="10" borderId="33" xfId="0" applyNumberFormat="1" applyFont="1" applyFill="1" applyBorder="1" applyAlignment="1">
      <alignment horizontal="center" vertical="top"/>
    </xf>
    <xf numFmtId="49" fontId="5" fillId="3" borderId="33" xfId="0" applyNumberFormat="1" applyFont="1" applyFill="1" applyBorder="1" applyAlignment="1">
      <alignment horizontal="center" vertical="top"/>
    </xf>
    <xf numFmtId="0" fontId="5" fillId="2" borderId="19" xfId="0" applyFont="1" applyFill="1" applyBorder="1" applyAlignment="1">
      <alignment horizontal="center" vertical="top" wrapText="1"/>
    </xf>
    <xf numFmtId="0" fontId="3" fillId="0" borderId="18" xfId="0" applyFont="1" applyBorder="1" applyAlignment="1">
      <alignment horizontal="center" vertical="top" wrapText="1"/>
    </xf>
    <xf numFmtId="0" fontId="3" fillId="0" borderId="0" xfId="0" applyFont="1"/>
    <xf numFmtId="0" fontId="3" fillId="0" borderId="89" xfId="0" applyFont="1" applyBorder="1" applyAlignment="1">
      <alignment vertical="top" wrapText="1"/>
    </xf>
    <xf numFmtId="49" fontId="5" fillId="11"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10" borderId="16" xfId="0" applyNumberFormat="1" applyFont="1" applyFill="1" applyBorder="1" applyAlignment="1">
      <alignment horizontal="center" vertical="top" wrapText="1"/>
    </xf>
    <xf numFmtId="49" fontId="5" fillId="0" borderId="33" xfId="0" applyNumberFormat="1" applyFont="1" applyBorder="1" applyAlignment="1">
      <alignment horizontal="center" vertical="top" wrapText="1"/>
    </xf>
    <xf numFmtId="0" fontId="3" fillId="6" borderId="16" xfId="0" applyFont="1" applyFill="1" applyBorder="1" applyAlignment="1">
      <alignment horizontal="left" vertical="top" wrapText="1"/>
    </xf>
    <xf numFmtId="0" fontId="3" fillId="6" borderId="33" xfId="0" applyFont="1" applyFill="1" applyBorder="1" applyAlignment="1">
      <alignment horizontal="left" vertical="top" wrapText="1"/>
    </xf>
    <xf numFmtId="49" fontId="5" fillId="0" borderId="18" xfId="0" applyNumberFormat="1" applyFont="1" applyBorder="1" applyAlignment="1">
      <alignment horizontal="center" vertical="top"/>
    </xf>
    <xf numFmtId="49" fontId="3" fillId="6" borderId="23" xfId="0" applyNumberFormat="1" applyFont="1" applyFill="1" applyBorder="1" applyAlignment="1">
      <alignment horizontal="center" vertical="center" wrapText="1"/>
    </xf>
    <xf numFmtId="49" fontId="5" fillId="6" borderId="18"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49" fontId="5" fillId="11" borderId="8"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49" fontId="5" fillId="10" borderId="16" xfId="0" applyNumberFormat="1" applyFont="1" applyFill="1" applyBorder="1" applyAlignment="1">
      <alignment horizontal="center" vertical="top"/>
    </xf>
    <xf numFmtId="49" fontId="5" fillId="0" borderId="27" xfId="0" applyNumberFormat="1" applyFont="1" applyBorder="1" applyAlignment="1">
      <alignment horizontal="center" vertical="top"/>
    </xf>
    <xf numFmtId="49" fontId="5" fillId="0" borderId="16" xfId="0" applyNumberFormat="1" applyFont="1" applyBorder="1" applyAlignment="1">
      <alignment horizontal="center" vertical="top"/>
    </xf>
    <xf numFmtId="49" fontId="2" fillId="6" borderId="16" xfId="0" applyNumberFormat="1" applyFont="1" applyFill="1" applyBorder="1" applyAlignment="1">
      <alignment horizontal="center" vertical="center" textRotation="90" wrapText="1"/>
    </xf>
    <xf numFmtId="0" fontId="3" fillId="6" borderId="38" xfId="0" applyFont="1" applyFill="1" applyBorder="1" applyAlignment="1">
      <alignment horizontal="center" vertical="center" textRotation="90" wrapText="1"/>
    </xf>
    <xf numFmtId="49" fontId="5" fillId="11" borderId="11"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49" fontId="5" fillId="3" borderId="60" xfId="0" applyNumberFormat="1" applyFont="1" applyFill="1" applyBorder="1" applyAlignment="1">
      <alignment horizontal="center" vertical="top"/>
    </xf>
    <xf numFmtId="49" fontId="5" fillId="0" borderId="60" xfId="0" applyNumberFormat="1" applyFont="1" applyBorder="1" applyAlignment="1">
      <alignment horizontal="center" vertical="top"/>
    </xf>
    <xf numFmtId="49" fontId="5" fillId="3" borderId="49" xfId="0" applyNumberFormat="1" applyFont="1" applyFill="1" applyBorder="1" applyAlignment="1">
      <alignment horizontal="center" vertical="top"/>
    </xf>
    <xf numFmtId="49" fontId="5" fillId="0" borderId="0" xfId="0" applyNumberFormat="1" applyFont="1" applyFill="1" applyBorder="1" applyAlignment="1">
      <alignment horizontal="center" vertical="top" wrapText="1"/>
    </xf>
    <xf numFmtId="0" fontId="5" fillId="2" borderId="28" xfId="0" applyFont="1" applyFill="1" applyBorder="1" applyAlignment="1">
      <alignment horizontal="center" vertical="top" wrapText="1"/>
    </xf>
    <xf numFmtId="0" fontId="5" fillId="2" borderId="18" xfId="0" applyFont="1" applyFill="1" applyBorder="1" applyAlignment="1">
      <alignment horizontal="center" vertical="top" wrapText="1"/>
    </xf>
    <xf numFmtId="49" fontId="3" fillId="6" borderId="53" xfId="0" applyNumberFormat="1" applyFont="1" applyFill="1" applyBorder="1" applyAlignment="1">
      <alignment horizontal="center" vertical="center" wrapText="1"/>
    </xf>
    <xf numFmtId="49" fontId="3" fillId="6" borderId="45" xfId="0" applyNumberFormat="1" applyFont="1" applyFill="1" applyBorder="1" applyAlignment="1">
      <alignment horizontal="center" vertical="top" wrapText="1"/>
    </xf>
    <xf numFmtId="49" fontId="3" fillId="6" borderId="9" xfId="0" applyNumberFormat="1" applyFont="1" applyFill="1" applyBorder="1" applyAlignment="1">
      <alignment horizontal="center" vertical="top" wrapText="1"/>
    </xf>
    <xf numFmtId="0" fontId="3" fillId="2" borderId="3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6" borderId="19" xfId="0" applyFont="1" applyFill="1" applyBorder="1" applyAlignment="1">
      <alignment horizontal="center" vertical="center" textRotation="90" wrapText="1"/>
    </xf>
    <xf numFmtId="0" fontId="3" fillId="6" borderId="2" xfId="0" applyFont="1" applyFill="1" applyBorder="1" applyAlignment="1">
      <alignment horizontal="left" vertical="top" wrapText="1"/>
    </xf>
    <xf numFmtId="49" fontId="5" fillId="0" borderId="20" xfId="0" applyNumberFormat="1" applyFont="1" applyBorder="1" applyAlignment="1">
      <alignment horizontal="center" vertical="top"/>
    </xf>
    <xf numFmtId="49" fontId="5" fillId="0" borderId="33" xfId="0" applyNumberFormat="1" applyFont="1" applyBorder="1" applyAlignment="1">
      <alignment horizontal="center" vertical="top"/>
    </xf>
    <xf numFmtId="49" fontId="5" fillId="6" borderId="28" xfId="0" applyNumberFormat="1" applyFont="1" applyFill="1" applyBorder="1" applyAlignment="1">
      <alignment horizontal="center" vertical="top"/>
    </xf>
    <xf numFmtId="0" fontId="3" fillId="0" borderId="19" xfId="0" applyFont="1" applyFill="1" applyBorder="1" applyAlignment="1">
      <alignment horizontal="center" vertical="center" textRotation="90" wrapText="1"/>
    </xf>
    <xf numFmtId="0" fontId="3" fillId="6" borderId="10" xfId="1" applyFont="1" applyFill="1" applyBorder="1" applyAlignment="1">
      <alignment vertical="top" wrapText="1"/>
    </xf>
    <xf numFmtId="0" fontId="3" fillId="0" borderId="39" xfId="0" applyFont="1" applyFill="1" applyBorder="1" applyAlignment="1">
      <alignment vertical="top" wrapText="1"/>
    </xf>
    <xf numFmtId="49" fontId="5" fillId="0" borderId="2" xfId="0" applyNumberFormat="1" applyFont="1" applyBorder="1" applyAlignment="1">
      <alignment horizontal="center" vertical="top"/>
    </xf>
    <xf numFmtId="49" fontId="3" fillId="6" borderId="9" xfId="0" applyNumberFormat="1" applyFont="1" applyFill="1" applyBorder="1" applyAlignment="1">
      <alignment horizontal="center" vertical="center" wrapText="1"/>
    </xf>
    <xf numFmtId="0" fontId="7" fillId="6" borderId="9" xfId="0" applyFont="1" applyFill="1" applyBorder="1" applyAlignment="1">
      <alignment horizontal="center" vertical="center" wrapText="1"/>
    </xf>
    <xf numFmtId="49" fontId="3" fillId="6" borderId="39" xfId="0" applyNumberFormat="1" applyFont="1" applyFill="1" applyBorder="1" applyAlignment="1">
      <alignment horizontal="center" vertical="top" wrapText="1"/>
    </xf>
    <xf numFmtId="3" fontId="3" fillId="6" borderId="18" xfId="1" applyNumberFormat="1" applyFont="1" applyFill="1" applyBorder="1" applyAlignment="1">
      <alignment horizontal="center" vertical="top"/>
    </xf>
    <xf numFmtId="3" fontId="3" fillId="6" borderId="32" xfId="1" applyNumberFormat="1" applyFont="1" applyFill="1" applyBorder="1" applyAlignment="1">
      <alignment horizontal="center" vertical="top"/>
    </xf>
    <xf numFmtId="0" fontId="3" fillId="6" borderId="30" xfId="1" applyFont="1" applyFill="1" applyBorder="1" applyAlignment="1">
      <alignment vertical="top" wrapText="1"/>
    </xf>
    <xf numFmtId="0" fontId="3" fillId="6" borderId="44" xfId="1" applyFont="1" applyFill="1" applyBorder="1" applyAlignment="1">
      <alignment vertical="top" wrapText="1"/>
    </xf>
    <xf numFmtId="165" fontId="3" fillId="6" borderId="10" xfId="0" applyNumberFormat="1" applyFont="1" applyFill="1" applyBorder="1" applyAlignment="1">
      <alignment horizontal="center" vertical="top"/>
    </xf>
    <xf numFmtId="0" fontId="3" fillId="6" borderId="10" xfId="0" applyFont="1" applyFill="1" applyBorder="1" applyAlignment="1">
      <alignment horizontal="left" vertical="top" wrapText="1"/>
    </xf>
    <xf numFmtId="0" fontId="7" fillId="0" borderId="30" xfId="0" applyFont="1" applyBorder="1" applyAlignment="1">
      <alignment vertical="top" wrapText="1"/>
    </xf>
    <xf numFmtId="0" fontId="3" fillId="6" borderId="6" xfId="0" applyFont="1" applyFill="1" applyBorder="1" applyAlignment="1">
      <alignment horizontal="center" vertical="top" wrapText="1"/>
    </xf>
    <xf numFmtId="49" fontId="3" fillId="6" borderId="23" xfId="0" applyNumberFormat="1" applyFont="1" applyFill="1" applyBorder="1" applyAlignment="1">
      <alignment horizontal="center" vertical="top" wrapText="1"/>
    </xf>
    <xf numFmtId="0" fontId="3" fillId="6" borderId="39" xfId="0" applyFont="1" applyFill="1" applyBorder="1" applyAlignment="1">
      <alignment vertical="top" wrapText="1"/>
    </xf>
    <xf numFmtId="3" fontId="3" fillId="0" borderId="18" xfId="0" applyNumberFormat="1" applyFont="1" applyFill="1" applyBorder="1" applyAlignment="1">
      <alignment horizontal="center" vertical="top" wrapText="1"/>
    </xf>
    <xf numFmtId="0" fontId="3" fillId="6" borderId="16" xfId="0" applyFont="1" applyFill="1" applyBorder="1" applyAlignment="1">
      <alignment vertical="top" wrapText="1"/>
    </xf>
    <xf numFmtId="49" fontId="5" fillId="6" borderId="20"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49" fontId="5" fillId="6" borderId="33" xfId="0" applyNumberFormat="1" applyFont="1" applyFill="1" applyBorder="1" applyAlignment="1">
      <alignment horizontal="center" vertical="top"/>
    </xf>
    <xf numFmtId="0" fontId="3" fillId="6" borderId="9" xfId="0" applyFont="1" applyFill="1" applyBorder="1" applyAlignment="1">
      <alignment horizontal="center" vertical="center" wrapText="1"/>
    </xf>
    <xf numFmtId="49" fontId="5" fillId="0" borderId="49" xfId="0" applyNumberFormat="1" applyFont="1" applyBorder="1" applyAlignment="1">
      <alignment horizontal="center" vertical="top"/>
    </xf>
    <xf numFmtId="0" fontId="3" fillId="0" borderId="10" xfId="0" applyFont="1" applyFill="1" applyBorder="1" applyAlignment="1">
      <alignment horizontal="left" vertical="top" wrapText="1"/>
    </xf>
    <xf numFmtId="0" fontId="28" fillId="0" borderId="0" xfId="0" applyFont="1" applyAlignment="1">
      <alignment horizontal="right" vertical="top"/>
    </xf>
    <xf numFmtId="165" fontId="3" fillId="0" borderId="23" xfId="0" applyNumberFormat="1" applyFont="1" applyBorder="1" applyAlignment="1">
      <alignment horizontal="center" vertical="top"/>
    </xf>
    <xf numFmtId="0" fontId="3" fillId="0" borderId="15" xfId="1" applyFont="1" applyFill="1" applyBorder="1" applyAlignment="1">
      <alignment vertical="top" wrapText="1"/>
    </xf>
    <xf numFmtId="3" fontId="3" fillId="0" borderId="17" xfId="1" applyNumberFormat="1" applyFont="1" applyFill="1" applyBorder="1" applyAlignment="1">
      <alignment horizontal="center" vertical="top"/>
    </xf>
    <xf numFmtId="165" fontId="3" fillId="6" borderId="7" xfId="0" applyNumberFormat="1" applyFont="1" applyFill="1" applyBorder="1" applyAlignment="1">
      <alignment horizontal="center" vertical="top"/>
    </xf>
    <xf numFmtId="0" fontId="29" fillId="6" borderId="30" xfId="0" applyFont="1" applyFill="1" applyBorder="1" applyAlignment="1">
      <alignment vertical="top"/>
    </xf>
    <xf numFmtId="165" fontId="29" fillId="6" borderId="32" xfId="0" applyNumberFormat="1" applyFont="1" applyFill="1" applyBorder="1" applyAlignment="1">
      <alignment horizontal="center" vertical="top"/>
    </xf>
    <xf numFmtId="0" fontId="3" fillId="0" borderId="83" xfId="0" applyFont="1" applyFill="1" applyBorder="1" applyAlignment="1">
      <alignment horizontal="center" vertical="top" wrapText="1"/>
    </xf>
    <xf numFmtId="165" fontId="3" fillId="6" borderId="87" xfId="0" applyNumberFormat="1" applyFont="1" applyFill="1" applyBorder="1" applyAlignment="1">
      <alignment horizontal="center" vertical="top"/>
    </xf>
    <xf numFmtId="0" fontId="3" fillId="6" borderId="100" xfId="0" applyFont="1" applyFill="1" applyBorder="1" applyAlignment="1">
      <alignment horizontal="center" vertical="center" textRotation="90" wrapText="1"/>
    </xf>
    <xf numFmtId="49" fontId="5" fillId="6" borderId="79" xfId="0" applyNumberFormat="1" applyFont="1" applyFill="1" applyBorder="1" applyAlignment="1">
      <alignment horizontal="center" vertical="top"/>
    </xf>
    <xf numFmtId="0" fontId="3" fillId="6" borderId="97" xfId="0" applyFont="1" applyFill="1" applyBorder="1" applyAlignment="1">
      <alignment vertical="top" wrapText="1"/>
    </xf>
    <xf numFmtId="49" fontId="3" fillId="6" borderId="79" xfId="0" applyNumberFormat="1" applyFont="1" applyFill="1" applyBorder="1" applyAlignment="1">
      <alignment horizontal="center" vertical="top" wrapText="1"/>
    </xf>
    <xf numFmtId="165" fontId="3" fillId="0" borderId="9" xfId="0" applyNumberFormat="1" applyFont="1" applyBorder="1" applyAlignment="1">
      <alignment horizontal="center" vertical="top"/>
    </xf>
    <xf numFmtId="165" fontId="3" fillId="6" borderId="80" xfId="0" applyNumberFormat="1" applyFont="1" applyFill="1" applyBorder="1" applyAlignment="1">
      <alignment horizontal="center" vertical="top"/>
    </xf>
    <xf numFmtId="165" fontId="3" fillId="6" borderId="9" xfId="0" applyNumberFormat="1" applyFont="1" applyFill="1" applyBorder="1" applyAlignment="1">
      <alignment horizontal="center" vertical="center"/>
    </xf>
    <xf numFmtId="165" fontId="3" fillId="6" borderId="0" xfId="0" applyNumberFormat="1" applyFont="1" applyFill="1" applyAlignment="1">
      <alignment horizontal="center" vertical="center"/>
    </xf>
    <xf numFmtId="165" fontId="5" fillId="10" borderId="29" xfId="0" applyNumberFormat="1" applyFont="1" applyFill="1" applyBorder="1" applyAlignment="1">
      <alignment horizontal="center" vertical="top"/>
    </xf>
    <xf numFmtId="0" fontId="3" fillId="0" borderId="96" xfId="0" applyFont="1" applyFill="1" applyBorder="1" applyAlignment="1">
      <alignment horizontal="left" vertical="top" wrapText="1"/>
    </xf>
    <xf numFmtId="49" fontId="5" fillId="0" borderId="98" xfId="0" applyNumberFormat="1" applyFont="1" applyBorder="1" applyAlignment="1">
      <alignment horizontal="center" vertical="top"/>
    </xf>
    <xf numFmtId="0" fontId="3" fillId="0" borderId="15" xfId="0" applyFont="1" applyFill="1" applyBorder="1" applyAlignment="1">
      <alignment horizontal="left" vertical="top" wrapText="1"/>
    </xf>
    <xf numFmtId="0" fontId="3" fillId="6" borderId="2" xfId="0" applyFont="1" applyFill="1" applyBorder="1" applyAlignment="1">
      <alignment horizontal="center" vertical="center" textRotation="90" wrapText="1"/>
    </xf>
    <xf numFmtId="49" fontId="2" fillId="0" borderId="2" xfId="0" applyNumberFormat="1" applyFont="1" applyBorder="1" applyAlignment="1">
      <alignment horizontal="center" vertical="top" textRotation="90" wrapText="1"/>
    </xf>
    <xf numFmtId="0" fontId="3" fillId="0" borderId="74" xfId="0" applyFont="1" applyFill="1" applyBorder="1" applyAlignment="1">
      <alignment horizontal="center" vertical="top" wrapText="1"/>
    </xf>
    <xf numFmtId="165" fontId="3" fillId="2" borderId="22" xfId="0" applyNumberFormat="1" applyFont="1" applyFill="1" applyBorder="1" applyAlignment="1">
      <alignment horizontal="center" vertical="top"/>
    </xf>
    <xf numFmtId="0" fontId="3" fillId="6" borderId="15" xfId="0" applyFont="1" applyFill="1" applyBorder="1" applyAlignment="1">
      <alignment vertical="top" wrapText="1"/>
    </xf>
    <xf numFmtId="0" fontId="3" fillId="6" borderId="20" xfId="0" applyFont="1" applyFill="1" applyBorder="1" applyAlignment="1">
      <alignment horizontal="center" vertical="top" wrapText="1"/>
    </xf>
    <xf numFmtId="0" fontId="7" fillId="6" borderId="0" xfId="0" applyFont="1" applyFill="1" applyBorder="1" applyAlignment="1">
      <alignment horizontal="left" vertical="top" wrapText="1"/>
    </xf>
    <xf numFmtId="49" fontId="1" fillId="6" borderId="0" xfId="0" applyNumberFormat="1" applyFont="1" applyFill="1" applyBorder="1" applyAlignment="1">
      <alignment horizontal="center" vertical="top" textRotation="90" wrapText="1"/>
    </xf>
    <xf numFmtId="0" fontId="7" fillId="6" borderId="48" xfId="0" applyFont="1" applyFill="1" applyBorder="1" applyAlignment="1">
      <alignment horizontal="left" vertical="top" wrapText="1"/>
    </xf>
    <xf numFmtId="0" fontId="3" fillId="6" borderId="33" xfId="0" applyFont="1" applyFill="1" applyBorder="1" applyAlignment="1">
      <alignment horizontal="center" vertical="top" wrapText="1"/>
    </xf>
    <xf numFmtId="49" fontId="1" fillId="0" borderId="48" xfId="0" applyNumberFormat="1" applyFont="1" applyBorder="1" applyAlignment="1">
      <alignment horizontal="center" vertical="top" textRotation="90" wrapText="1"/>
    </xf>
    <xf numFmtId="0" fontId="3" fillId="6" borderId="11" xfId="0" applyFont="1" applyFill="1" applyBorder="1" applyAlignment="1">
      <alignment vertical="top" wrapText="1"/>
    </xf>
    <xf numFmtId="3" fontId="3" fillId="6" borderId="7" xfId="0" applyNumberFormat="1" applyFont="1" applyFill="1" applyBorder="1" applyAlignment="1">
      <alignment horizontal="right" vertical="center"/>
    </xf>
    <xf numFmtId="165" fontId="3" fillId="6" borderId="6" xfId="0" applyNumberFormat="1" applyFont="1" applyFill="1" applyBorder="1" applyAlignment="1">
      <alignment horizontal="center" vertical="center"/>
    </xf>
    <xf numFmtId="165" fontId="3" fillId="6" borderId="23" xfId="0" applyNumberFormat="1" applyFont="1" applyFill="1" applyBorder="1" applyAlignment="1">
      <alignment horizontal="center" vertical="center"/>
    </xf>
    <xf numFmtId="165" fontId="3" fillId="6" borderId="105" xfId="0" applyNumberFormat="1" applyFont="1" applyFill="1" applyBorder="1" applyAlignment="1">
      <alignment horizontal="center" vertical="center"/>
    </xf>
    <xf numFmtId="165" fontId="3" fillId="6" borderId="101" xfId="0" applyNumberFormat="1" applyFont="1" applyFill="1" applyBorder="1" applyAlignment="1">
      <alignment horizontal="center" vertical="center"/>
    </xf>
    <xf numFmtId="0" fontId="3" fillId="6" borderId="104" xfId="0" applyFont="1" applyFill="1" applyBorder="1" applyAlignment="1">
      <alignment vertical="center" wrapText="1"/>
    </xf>
    <xf numFmtId="0" fontId="3" fillId="6" borderId="99" xfId="0" applyFont="1" applyFill="1" applyBorder="1" applyAlignment="1">
      <alignment horizontal="center" vertical="center"/>
    </xf>
    <xf numFmtId="165" fontId="5" fillId="13" borderId="64" xfId="0" applyNumberFormat="1" applyFont="1" applyFill="1" applyBorder="1" applyAlignment="1">
      <alignment horizontal="center" vertical="center"/>
    </xf>
    <xf numFmtId="0" fontId="7" fillId="9" borderId="66" xfId="0" applyFont="1" applyFill="1" applyBorder="1" applyAlignment="1">
      <alignment horizontal="left" vertical="top" wrapText="1"/>
    </xf>
    <xf numFmtId="0" fontId="5" fillId="9" borderId="66" xfId="0" applyFont="1" applyFill="1" applyBorder="1" applyAlignment="1">
      <alignment horizontal="left" vertical="top" wrapText="1"/>
    </xf>
    <xf numFmtId="3" fontId="3" fillId="2" borderId="7" xfId="0" applyNumberFormat="1" applyFont="1" applyFill="1" applyBorder="1" applyAlignment="1">
      <alignment horizontal="right" vertical="top"/>
    </xf>
    <xf numFmtId="0" fontId="5" fillId="2" borderId="16" xfId="0" applyFont="1" applyFill="1" applyBorder="1" applyAlignment="1">
      <alignment horizontal="center" vertical="top" wrapText="1"/>
    </xf>
    <xf numFmtId="0" fontId="5" fillId="2" borderId="49" xfId="0" applyFont="1" applyFill="1" applyBorder="1" applyAlignment="1">
      <alignment horizontal="center" vertical="top" wrapText="1"/>
    </xf>
    <xf numFmtId="165" fontId="3" fillId="2" borderId="9" xfId="0" applyNumberFormat="1" applyFont="1" applyFill="1" applyBorder="1" applyAlignment="1">
      <alignment horizontal="center" vertical="top"/>
    </xf>
    <xf numFmtId="165" fontId="3" fillId="6" borderId="18" xfId="0" applyNumberFormat="1" applyFont="1" applyFill="1" applyBorder="1" applyAlignment="1">
      <alignment vertical="top"/>
    </xf>
    <xf numFmtId="0" fontId="5" fillId="2" borderId="108" xfId="0" applyFont="1" applyFill="1" applyBorder="1" applyAlignment="1">
      <alignment horizontal="center" vertical="top" wrapText="1"/>
    </xf>
    <xf numFmtId="165" fontId="3" fillId="6" borderId="97" xfId="0" applyNumberFormat="1" applyFont="1" applyFill="1" applyBorder="1" applyAlignment="1">
      <alignment horizontal="center" vertical="center"/>
    </xf>
    <xf numFmtId="165" fontId="3" fillId="6" borderId="8" xfId="0" applyNumberFormat="1" applyFont="1" applyFill="1" applyBorder="1" applyAlignment="1">
      <alignment horizontal="center" vertical="top"/>
    </xf>
    <xf numFmtId="165" fontId="5" fillId="8" borderId="71" xfId="0" applyNumberFormat="1" applyFont="1" applyFill="1" applyBorder="1" applyAlignment="1">
      <alignment horizontal="center" vertical="top"/>
    </xf>
    <xf numFmtId="3" fontId="10" fillId="6" borderId="75" xfId="0" applyNumberFormat="1" applyFont="1" applyFill="1" applyBorder="1" applyAlignment="1">
      <alignment horizontal="center" vertical="top"/>
    </xf>
    <xf numFmtId="0" fontId="7" fillId="0" borderId="0" xfId="0" applyFont="1" applyAlignment="1">
      <alignment vertical="top" wrapText="1"/>
    </xf>
    <xf numFmtId="165" fontId="10" fillId="6" borderId="9" xfId="0" applyNumberFormat="1" applyFont="1" applyFill="1" applyBorder="1" applyAlignment="1">
      <alignment horizontal="center" vertical="top"/>
    </xf>
    <xf numFmtId="3" fontId="3" fillId="6" borderId="88" xfId="0" applyNumberFormat="1" applyFont="1" applyFill="1" applyBorder="1" applyAlignment="1">
      <alignment horizontal="center" vertical="top" wrapText="1"/>
    </xf>
    <xf numFmtId="3" fontId="10" fillId="6" borderId="23" xfId="0" applyNumberFormat="1" applyFont="1" applyFill="1" applyBorder="1" applyAlignment="1">
      <alignment horizontal="center" vertical="top"/>
    </xf>
    <xf numFmtId="0" fontId="3" fillId="0" borderId="45" xfId="0" applyFont="1" applyFill="1" applyBorder="1" applyAlignment="1">
      <alignment horizontal="center" vertical="top" wrapText="1"/>
    </xf>
    <xf numFmtId="165" fontId="3" fillId="0" borderId="75" xfId="0" applyNumberFormat="1" applyFont="1" applyBorder="1" applyAlignment="1">
      <alignment horizontal="center" vertical="top"/>
    </xf>
    <xf numFmtId="0" fontId="7" fillId="0" borderId="0" xfId="0" applyFont="1" applyAlignment="1">
      <alignment vertical="top"/>
    </xf>
    <xf numFmtId="165" fontId="3" fillId="0" borderId="39" xfId="0" applyNumberFormat="1" applyFont="1" applyBorder="1" applyAlignment="1">
      <alignment horizontal="center" vertical="top"/>
    </xf>
    <xf numFmtId="165" fontId="30" fillId="8" borderId="71" xfId="0" applyNumberFormat="1" applyFont="1" applyFill="1" applyBorder="1" applyAlignment="1">
      <alignment horizontal="center" vertical="top"/>
    </xf>
    <xf numFmtId="0" fontId="3" fillId="0" borderId="96" xfId="0" applyFont="1" applyFill="1" applyBorder="1" applyAlignment="1">
      <alignment vertical="top" wrapText="1"/>
    </xf>
    <xf numFmtId="0" fontId="3" fillId="0" borderId="44" xfId="0" applyFont="1" applyFill="1" applyBorder="1" applyAlignment="1">
      <alignment vertical="top" wrapText="1"/>
    </xf>
    <xf numFmtId="0" fontId="5" fillId="10" borderId="64" xfId="0" applyFont="1" applyFill="1" applyBorder="1" applyAlignment="1">
      <alignment horizontal="center" vertical="top" wrapText="1"/>
    </xf>
    <xf numFmtId="165" fontId="5" fillId="10" borderId="34" xfId="0" applyNumberFormat="1" applyFont="1" applyFill="1" applyBorder="1" applyAlignment="1">
      <alignment horizontal="center" vertical="center"/>
    </xf>
    <xf numFmtId="165" fontId="3" fillId="6" borderId="9" xfId="0" applyNumberFormat="1" applyFont="1" applyFill="1" applyBorder="1" applyAlignment="1">
      <alignment horizontal="center" vertical="top"/>
    </xf>
    <xf numFmtId="165" fontId="18" fillId="6" borderId="47" xfId="0" applyNumberFormat="1" applyFont="1" applyFill="1" applyBorder="1" applyAlignment="1">
      <alignment horizontal="center" vertical="top"/>
    </xf>
    <xf numFmtId="165" fontId="18" fillId="6" borderId="6" xfId="0" applyNumberFormat="1" applyFont="1" applyFill="1" applyBorder="1" applyAlignment="1">
      <alignment horizontal="center" vertical="top" wrapText="1"/>
    </xf>
    <xf numFmtId="165" fontId="3" fillId="6" borderId="47" xfId="0" applyNumberFormat="1" applyFont="1" applyFill="1" applyBorder="1" applyAlignment="1">
      <alignment horizontal="center" vertical="top"/>
    </xf>
    <xf numFmtId="165" fontId="3" fillId="6" borderId="97" xfId="0" applyNumberFormat="1" applyFont="1" applyFill="1" applyBorder="1" applyAlignment="1">
      <alignment horizontal="center" vertical="top"/>
    </xf>
    <xf numFmtId="165" fontId="3" fillId="6" borderId="90" xfId="0" applyNumberFormat="1" applyFont="1" applyFill="1" applyBorder="1" applyAlignment="1">
      <alignment horizontal="center" vertical="top"/>
    </xf>
    <xf numFmtId="165" fontId="3" fillId="6" borderId="102" xfId="0" applyNumberFormat="1" applyFont="1" applyFill="1" applyBorder="1" applyAlignment="1">
      <alignment horizontal="center" vertical="top"/>
    </xf>
    <xf numFmtId="165" fontId="3" fillId="6" borderId="9" xfId="0" applyNumberFormat="1" applyFont="1" applyFill="1" applyBorder="1" applyAlignment="1">
      <alignment horizontal="center" vertical="top"/>
    </xf>
    <xf numFmtId="49" fontId="3" fillId="6" borderId="9" xfId="0" applyNumberFormat="1" applyFont="1" applyFill="1" applyBorder="1" applyAlignment="1">
      <alignment horizontal="center" vertical="top" wrapText="1"/>
    </xf>
    <xf numFmtId="165" fontId="3" fillId="6" borderId="9"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0" fontId="3" fillId="6" borderId="6" xfId="0" applyFont="1" applyFill="1" applyBorder="1" applyAlignment="1">
      <alignment horizontal="center" vertical="top" wrapText="1"/>
    </xf>
    <xf numFmtId="165" fontId="3" fillId="6" borderId="9" xfId="0" applyNumberFormat="1" applyFont="1" applyFill="1" applyBorder="1" applyAlignment="1">
      <alignment horizontal="center" vertical="top"/>
    </xf>
    <xf numFmtId="0" fontId="18" fillId="0" borderId="81" xfId="0" applyFont="1" applyFill="1" applyBorder="1" applyAlignment="1">
      <alignment vertical="top" wrapText="1"/>
    </xf>
    <xf numFmtId="165" fontId="3" fillId="6" borderId="47" xfId="0" applyNumberFormat="1" applyFont="1" applyFill="1" applyBorder="1" applyAlignment="1">
      <alignment horizontal="center" vertical="top" wrapText="1"/>
    </xf>
    <xf numFmtId="165" fontId="3" fillId="6" borderId="6" xfId="0" applyNumberFormat="1" applyFont="1" applyFill="1" applyBorder="1" applyAlignment="1">
      <alignment horizontal="center" vertical="top" wrapText="1"/>
    </xf>
    <xf numFmtId="165" fontId="3" fillId="6" borderId="49" xfId="0" applyNumberFormat="1" applyFont="1" applyFill="1" applyBorder="1" applyAlignment="1">
      <alignment horizontal="center" vertical="top" wrapText="1"/>
    </xf>
    <xf numFmtId="165" fontId="3" fillId="6" borderId="9" xfId="0" applyNumberFormat="1" applyFont="1" applyFill="1" applyBorder="1" applyAlignment="1">
      <alignment horizontal="center" vertical="top" wrapText="1"/>
    </xf>
    <xf numFmtId="165" fontId="3" fillId="6" borderId="9"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165" fontId="18" fillId="6" borderId="9" xfId="0" applyNumberFormat="1" applyFont="1" applyFill="1" applyBorder="1" applyAlignment="1">
      <alignment horizontal="center" vertical="top"/>
    </xf>
    <xf numFmtId="165" fontId="18" fillId="6" borderId="0" xfId="0" applyNumberFormat="1" applyFont="1" applyFill="1" applyBorder="1" applyAlignment="1">
      <alignment horizontal="center" vertical="top"/>
    </xf>
    <xf numFmtId="165" fontId="31" fillId="6" borderId="75" xfId="0" applyNumberFormat="1" applyFont="1" applyFill="1" applyBorder="1" applyAlignment="1">
      <alignment horizontal="center" vertical="top"/>
    </xf>
    <xf numFmtId="165" fontId="31" fillId="6" borderId="45" xfId="0" applyNumberFormat="1" applyFont="1" applyFill="1" applyBorder="1" applyAlignment="1">
      <alignment horizontal="center" vertical="top"/>
    </xf>
    <xf numFmtId="165" fontId="18" fillId="6" borderId="83" xfId="0" applyNumberFormat="1" applyFont="1" applyFill="1" applyBorder="1" applyAlignment="1">
      <alignment horizontal="center" vertical="top"/>
    </xf>
    <xf numFmtId="165" fontId="18" fillId="6" borderId="84" xfId="0" applyNumberFormat="1" applyFont="1" applyFill="1" applyBorder="1" applyAlignment="1">
      <alignment horizontal="center" vertical="top"/>
    </xf>
    <xf numFmtId="165" fontId="18" fillId="6" borderId="44" xfId="0" applyNumberFormat="1" applyFont="1" applyFill="1" applyBorder="1" applyAlignment="1">
      <alignment horizontal="center" vertical="top"/>
    </xf>
    <xf numFmtId="165" fontId="18" fillId="6" borderId="6" xfId="0" applyNumberFormat="1" applyFont="1" applyFill="1" applyBorder="1" applyAlignment="1">
      <alignment horizontal="center" vertical="top"/>
    </xf>
    <xf numFmtId="165" fontId="18" fillId="6" borderId="50" xfId="0" applyNumberFormat="1" applyFont="1" applyFill="1" applyBorder="1" applyAlignment="1">
      <alignment horizontal="center" vertical="top"/>
    </xf>
    <xf numFmtId="165" fontId="18" fillId="6" borderId="38" xfId="0" applyNumberFormat="1" applyFont="1" applyFill="1" applyBorder="1" applyAlignment="1">
      <alignment horizontal="center" vertical="top"/>
    </xf>
    <xf numFmtId="3" fontId="3" fillId="0" borderId="18" xfId="0" applyNumberFormat="1" applyFont="1" applyFill="1" applyBorder="1" applyAlignment="1">
      <alignment horizontal="center" vertical="top" wrapText="1"/>
    </xf>
    <xf numFmtId="0" fontId="3" fillId="0" borderId="10" xfId="0" applyFont="1" applyFill="1" applyBorder="1" applyAlignment="1">
      <alignment horizontal="left" vertical="top" wrapText="1"/>
    </xf>
    <xf numFmtId="165" fontId="32" fillId="3" borderId="24" xfId="0" applyNumberFormat="1" applyFont="1" applyFill="1" applyBorder="1" applyAlignment="1">
      <alignment horizontal="center" vertical="top"/>
    </xf>
    <xf numFmtId="165" fontId="32" fillId="11" borderId="61" xfId="0" applyNumberFormat="1" applyFont="1" applyFill="1" applyBorder="1" applyAlignment="1">
      <alignment horizontal="center" vertical="top"/>
    </xf>
    <xf numFmtId="165" fontId="32" fillId="4" borderId="61" xfId="0" applyNumberFormat="1" applyFont="1" applyFill="1" applyBorder="1" applyAlignment="1">
      <alignment horizontal="center" vertical="top"/>
    </xf>
    <xf numFmtId="0" fontId="3" fillId="2" borderId="44" xfId="0" applyFont="1" applyFill="1" applyBorder="1" applyAlignment="1">
      <alignment horizontal="left" vertical="top" wrapText="1"/>
    </xf>
    <xf numFmtId="4" fontId="3" fillId="2" borderId="1" xfId="0" applyNumberFormat="1" applyFont="1" applyFill="1" applyBorder="1" applyAlignment="1">
      <alignment horizontal="center" vertical="top"/>
    </xf>
    <xf numFmtId="3" fontId="18" fillId="0" borderId="88" xfId="0" applyNumberFormat="1" applyFont="1" applyFill="1" applyBorder="1" applyAlignment="1">
      <alignment horizontal="center" vertical="top" wrapText="1"/>
    </xf>
    <xf numFmtId="49" fontId="5" fillId="11"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10" borderId="16" xfId="0" applyNumberFormat="1" applyFont="1" applyFill="1" applyBorder="1" applyAlignment="1">
      <alignment horizontal="center" vertical="top" wrapText="1"/>
    </xf>
    <xf numFmtId="49" fontId="5" fillId="0" borderId="20" xfId="0" applyNumberFormat="1" applyFont="1" applyBorder="1" applyAlignment="1">
      <alignment horizontal="center" vertical="top" wrapText="1"/>
    </xf>
    <xf numFmtId="49" fontId="5" fillId="0" borderId="33" xfId="0" applyNumberFormat="1" applyFont="1" applyBorder="1" applyAlignment="1">
      <alignment horizontal="center" vertical="top" wrapText="1"/>
    </xf>
    <xf numFmtId="0" fontId="3" fillId="6" borderId="16" xfId="0" applyFont="1" applyFill="1" applyBorder="1" applyAlignment="1">
      <alignment horizontal="left" vertical="top" wrapText="1"/>
    </xf>
    <xf numFmtId="0" fontId="3" fillId="6" borderId="33"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19" xfId="0" applyFont="1" applyFill="1" applyBorder="1" applyAlignment="1">
      <alignment horizontal="center" vertical="top" wrapText="1"/>
    </xf>
    <xf numFmtId="49" fontId="8" fillId="0" borderId="20" xfId="0" applyNumberFormat="1" applyFont="1" applyFill="1" applyBorder="1" applyAlignment="1">
      <alignment horizontal="center" vertical="center" textRotation="90" wrapText="1"/>
    </xf>
    <xf numFmtId="49" fontId="15" fillId="0" borderId="33" xfId="0" applyNumberFormat="1" applyFont="1" applyBorder="1" applyAlignment="1">
      <alignment horizontal="center" vertical="center" textRotation="90" wrapText="1"/>
    </xf>
    <xf numFmtId="49" fontId="5" fillId="0" borderId="18" xfId="0" applyNumberFormat="1" applyFont="1" applyBorder="1" applyAlignment="1">
      <alignment horizontal="center" vertical="top"/>
    </xf>
    <xf numFmtId="49" fontId="5" fillId="0" borderId="32" xfId="0" applyNumberFormat="1" applyFont="1" applyBorder="1" applyAlignment="1">
      <alignment horizontal="center" vertical="top"/>
    </xf>
    <xf numFmtId="49" fontId="3" fillId="0" borderId="9"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5" fillId="0" borderId="16" xfId="0" applyNumberFormat="1" applyFont="1" applyBorder="1" applyAlignment="1">
      <alignment horizontal="center" vertical="top" wrapText="1"/>
    </xf>
    <xf numFmtId="49" fontId="8" fillId="0" borderId="16" xfId="0" applyNumberFormat="1" applyFont="1" applyFill="1" applyBorder="1" applyAlignment="1">
      <alignment horizontal="center" vertical="center" textRotation="90" wrapText="1"/>
    </xf>
    <xf numFmtId="0" fontId="3" fillId="0" borderId="0" xfId="0" applyFont="1" applyAlignment="1">
      <alignment vertical="top" wrapText="1"/>
    </xf>
    <xf numFmtId="0" fontId="0" fillId="0" borderId="0" xfId="0" applyAlignment="1">
      <alignment vertical="top" wrapText="1"/>
    </xf>
    <xf numFmtId="0" fontId="5" fillId="6" borderId="8" xfId="0" applyFont="1" applyFill="1" applyBorder="1" applyAlignment="1">
      <alignment vertical="top" wrapText="1"/>
    </xf>
    <xf numFmtId="0" fontId="5" fillId="6" borderId="10" xfId="0" applyFont="1" applyFill="1" applyBorder="1" applyAlignment="1">
      <alignment vertical="top" wrapText="1"/>
    </xf>
    <xf numFmtId="49" fontId="14" fillId="11" borderId="68" xfId="0" applyNumberFormat="1" applyFont="1" applyFill="1" applyBorder="1" applyAlignment="1">
      <alignment horizontal="center" vertical="top"/>
    </xf>
    <xf numFmtId="49" fontId="14" fillId="11" borderId="39" xfId="0" applyNumberFormat="1" applyFont="1" applyFill="1" applyBorder="1" applyAlignment="1">
      <alignment horizontal="center" vertical="top"/>
    </xf>
    <xf numFmtId="49" fontId="14" fillId="11" borderId="71" xfId="0" applyNumberFormat="1" applyFont="1" applyFill="1" applyBorder="1" applyAlignment="1">
      <alignment horizontal="center" vertical="top"/>
    </xf>
    <xf numFmtId="49" fontId="14" fillId="9" borderId="33" xfId="0" applyNumberFormat="1" applyFont="1" applyFill="1" applyBorder="1" applyAlignment="1">
      <alignment horizontal="center" vertical="top"/>
    </xf>
    <xf numFmtId="49" fontId="14" fillId="9" borderId="16" xfId="0" applyNumberFormat="1" applyFont="1" applyFill="1" applyBorder="1" applyAlignment="1">
      <alignment horizontal="center" vertical="top"/>
    </xf>
    <xf numFmtId="49" fontId="14" fillId="9" borderId="3" xfId="0" applyNumberFormat="1" applyFont="1" applyFill="1" applyBorder="1" applyAlignment="1">
      <alignment horizontal="center" vertical="top"/>
    </xf>
    <xf numFmtId="49" fontId="14" fillId="6" borderId="48" xfId="0" applyNumberFormat="1" applyFont="1" applyFill="1" applyBorder="1" applyAlignment="1">
      <alignment horizontal="center" vertical="top"/>
    </xf>
    <xf numFmtId="49" fontId="14" fillId="6" borderId="0" xfId="0" applyNumberFormat="1" applyFont="1" applyFill="1" applyBorder="1" applyAlignment="1">
      <alignment horizontal="center" vertical="top"/>
    </xf>
    <xf numFmtId="49" fontId="14" fillId="6" borderId="65" xfId="0" applyNumberFormat="1" applyFont="1" applyFill="1" applyBorder="1" applyAlignment="1">
      <alignment horizontal="center" vertical="top"/>
    </xf>
    <xf numFmtId="3" fontId="10" fillId="6" borderId="31" xfId="0" applyNumberFormat="1" applyFont="1" applyFill="1" applyBorder="1" applyAlignment="1">
      <alignment horizontal="left" vertical="top" wrapText="1"/>
    </xf>
    <xf numFmtId="3" fontId="10" fillId="6" borderId="49" xfId="0" applyNumberFormat="1" applyFont="1" applyFill="1" applyBorder="1" applyAlignment="1">
      <alignment horizontal="left" vertical="top" wrapText="1"/>
    </xf>
    <xf numFmtId="3" fontId="10" fillId="6" borderId="72" xfId="0" applyNumberFormat="1" applyFont="1" applyFill="1" applyBorder="1" applyAlignment="1">
      <alignment horizontal="left" vertical="top" wrapText="1"/>
    </xf>
    <xf numFmtId="3" fontId="3" fillId="6" borderId="33" xfId="0" applyNumberFormat="1" applyFont="1" applyFill="1" applyBorder="1" applyAlignment="1">
      <alignment horizontal="left" vertical="top" wrapText="1"/>
    </xf>
    <xf numFmtId="3" fontId="3" fillId="6" borderId="16" xfId="0" applyNumberFormat="1" applyFont="1" applyFill="1" applyBorder="1" applyAlignment="1">
      <alignment horizontal="left" vertical="top" wrapText="1"/>
    </xf>
    <xf numFmtId="3" fontId="3" fillId="6" borderId="3" xfId="0" applyNumberFormat="1" applyFont="1" applyFill="1" applyBorder="1" applyAlignment="1">
      <alignment horizontal="left" vertical="top" wrapText="1"/>
    </xf>
    <xf numFmtId="3" fontId="5" fillId="6" borderId="0" xfId="0" applyNumberFormat="1" applyFont="1" applyFill="1" applyBorder="1" applyAlignment="1">
      <alignment horizontal="center" vertical="top" wrapText="1"/>
    </xf>
    <xf numFmtId="3" fontId="3" fillId="6" borderId="73"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0" fontId="7" fillId="0" borderId="11" xfId="0" applyFont="1" applyBorder="1" applyAlignment="1">
      <alignment horizontal="left" vertical="top" wrapText="1"/>
    </xf>
    <xf numFmtId="49" fontId="3" fillId="6" borderId="6" xfId="0" applyNumberFormat="1" applyFont="1" applyFill="1" applyBorder="1" applyAlignment="1">
      <alignment horizontal="center" vertical="center" wrapText="1"/>
    </xf>
    <xf numFmtId="49" fontId="3" fillId="6" borderId="23" xfId="0" applyNumberFormat="1" applyFont="1" applyFill="1" applyBorder="1" applyAlignment="1">
      <alignment horizontal="center" vertical="center" wrapText="1"/>
    </xf>
    <xf numFmtId="49" fontId="5" fillId="6" borderId="18"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0" fontId="5" fillId="6" borderId="50" xfId="0" applyFont="1" applyFill="1" applyBorder="1" applyAlignment="1">
      <alignment horizontal="center" vertical="top" wrapText="1"/>
    </xf>
    <xf numFmtId="0" fontId="5" fillId="6" borderId="19" xfId="0" applyFont="1" applyFill="1" applyBorder="1" applyAlignment="1">
      <alignment horizontal="center" vertical="top" wrapText="1"/>
    </xf>
    <xf numFmtId="0" fontId="3" fillId="2" borderId="20" xfId="0" applyFont="1" applyFill="1" applyBorder="1" applyAlignment="1">
      <alignment vertical="top" wrapText="1"/>
    </xf>
    <xf numFmtId="0" fontId="3" fillId="2" borderId="33" xfId="0" applyFont="1" applyFill="1" applyBorder="1" applyAlignment="1">
      <alignment vertical="top" wrapText="1"/>
    </xf>
    <xf numFmtId="49" fontId="8" fillId="6" borderId="27" xfId="0" applyNumberFormat="1" applyFont="1" applyFill="1" applyBorder="1" applyAlignment="1">
      <alignment horizontal="center" vertical="center" textRotation="90" wrapText="1"/>
    </xf>
    <xf numFmtId="49" fontId="15" fillId="0" borderId="25" xfId="0" applyNumberFormat="1" applyFont="1" applyBorder="1" applyAlignment="1">
      <alignment horizontal="center" vertical="center" textRotation="90" wrapText="1"/>
    </xf>
    <xf numFmtId="49" fontId="5" fillId="3" borderId="66" xfId="0" applyNumberFormat="1" applyFont="1" applyFill="1" applyBorder="1" applyAlignment="1">
      <alignment horizontal="right" vertical="top"/>
    </xf>
    <xf numFmtId="0" fontId="5" fillId="10" borderId="29" xfId="0" applyFont="1" applyFill="1" applyBorder="1" applyAlignment="1">
      <alignment horizontal="right" vertical="top"/>
    </xf>
    <xf numFmtId="0" fontId="7" fillId="10" borderId="35" xfId="0" applyFont="1" applyFill="1" applyBorder="1" applyAlignment="1">
      <alignment horizontal="right" vertical="top"/>
    </xf>
    <xf numFmtId="0" fontId="5" fillId="13" borderId="29" xfId="0" applyFont="1" applyFill="1" applyBorder="1" applyAlignment="1">
      <alignment horizontal="right" vertical="center"/>
    </xf>
    <xf numFmtId="0" fontId="5" fillId="13" borderId="106" xfId="0" applyFont="1" applyFill="1" applyBorder="1" applyAlignment="1">
      <alignment horizontal="right" vertical="center"/>
    </xf>
    <xf numFmtId="49" fontId="5" fillId="2" borderId="20" xfId="0" applyNumberFormat="1" applyFont="1" applyFill="1" applyBorder="1" applyAlignment="1">
      <alignment horizontal="center" vertical="top"/>
    </xf>
    <xf numFmtId="49" fontId="5" fillId="2" borderId="33" xfId="0" applyNumberFormat="1" applyFont="1" applyFill="1" applyBorder="1" applyAlignment="1">
      <alignment horizontal="center" vertical="top"/>
    </xf>
    <xf numFmtId="49" fontId="5" fillId="11" borderId="8"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49" fontId="5" fillId="10" borderId="16" xfId="0" applyNumberFormat="1" applyFont="1" applyFill="1" applyBorder="1" applyAlignment="1">
      <alignment horizontal="center" vertical="top"/>
    </xf>
    <xf numFmtId="49" fontId="5" fillId="0" borderId="27" xfId="0" applyNumberFormat="1" applyFont="1" applyBorder="1" applyAlignment="1">
      <alignment horizontal="center" vertical="top"/>
    </xf>
    <xf numFmtId="49" fontId="5" fillId="0" borderId="16" xfId="0" applyNumberFormat="1" applyFont="1" applyBorder="1" applyAlignment="1">
      <alignment horizontal="center" vertical="top"/>
    </xf>
    <xf numFmtId="49" fontId="5" fillId="11" borderId="96" xfId="0" applyNumberFormat="1" applyFont="1" applyFill="1" applyBorder="1" applyAlignment="1">
      <alignment horizontal="center" vertical="top"/>
    </xf>
    <xf numFmtId="0" fontId="7" fillId="6" borderId="22"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3" fillId="6" borderId="36" xfId="0" applyFont="1" applyFill="1" applyBorder="1" applyAlignment="1">
      <alignment horizontal="left" vertical="top" wrapText="1"/>
    </xf>
    <xf numFmtId="0" fontId="7" fillId="0" borderId="36" xfId="0" applyFont="1" applyBorder="1" applyAlignment="1">
      <alignment horizontal="left" vertical="top" wrapText="1"/>
    </xf>
    <xf numFmtId="0" fontId="7" fillId="0" borderId="86" xfId="0" applyFont="1" applyBorder="1" applyAlignment="1">
      <alignment horizontal="left" vertical="top" wrapText="1"/>
    </xf>
    <xf numFmtId="3" fontId="8" fillId="0" borderId="20" xfId="0" applyNumberFormat="1" applyFont="1" applyBorder="1" applyAlignment="1">
      <alignment horizontal="center" textRotation="90" wrapText="1"/>
    </xf>
    <xf numFmtId="3" fontId="8" fillId="0" borderId="16" xfId="0" applyNumberFormat="1" applyFont="1" applyBorder="1" applyAlignment="1">
      <alignment horizontal="center" textRotation="90" wrapText="1"/>
    </xf>
    <xf numFmtId="0" fontId="15" fillId="0" borderId="16" xfId="0" applyFont="1" applyBorder="1" applyAlignment="1">
      <alignment horizontal="center" textRotation="90" wrapText="1"/>
    </xf>
    <xf numFmtId="49" fontId="3" fillId="6" borderId="111" xfId="0" applyNumberFormat="1" applyFont="1" applyFill="1" applyBorder="1" applyAlignment="1">
      <alignment horizontal="center" vertical="center" wrapText="1"/>
    </xf>
    <xf numFmtId="49" fontId="3" fillId="6" borderId="51" xfId="0" applyNumberFormat="1" applyFont="1" applyFill="1" applyBorder="1" applyAlignment="1">
      <alignment horizontal="center" vertical="center" wrapText="1"/>
    </xf>
    <xf numFmtId="0" fontId="3" fillId="6" borderId="45" xfId="0" applyFont="1" applyFill="1" applyBorder="1" applyAlignment="1">
      <alignment horizontal="center" wrapText="1"/>
    </xf>
    <xf numFmtId="0" fontId="3" fillId="0" borderId="9" xfId="0" applyFont="1" applyBorder="1" applyAlignment="1">
      <alignment horizontal="center" wrapText="1"/>
    </xf>
    <xf numFmtId="0" fontId="3" fillId="0" borderId="45" xfId="0" applyFont="1" applyBorder="1" applyAlignment="1">
      <alignment horizontal="center" vertical="center" wrapText="1"/>
    </xf>
    <xf numFmtId="0" fontId="0" fillId="0" borderId="9" xfId="0" applyBorder="1" applyAlignment="1">
      <alignment horizontal="center" vertical="center" wrapText="1"/>
    </xf>
    <xf numFmtId="0" fontId="7" fillId="6" borderId="33" xfId="0" applyFont="1" applyFill="1" applyBorder="1" applyAlignment="1">
      <alignment horizontal="left" vertical="top" wrapText="1"/>
    </xf>
    <xf numFmtId="49" fontId="5" fillId="3" borderId="98" xfId="0" applyNumberFormat="1" applyFont="1" applyFill="1" applyBorder="1" applyAlignment="1">
      <alignment horizontal="center" vertical="top"/>
    </xf>
    <xf numFmtId="49" fontId="5" fillId="10" borderId="98" xfId="0" applyNumberFormat="1" applyFont="1" applyFill="1" applyBorder="1" applyAlignment="1">
      <alignment horizontal="center" vertical="top"/>
    </xf>
    <xf numFmtId="0" fontId="2" fillId="0" borderId="38" xfId="0" applyFont="1" applyFill="1" applyBorder="1" applyAlignment="1">
      <alignment horizontal="center" vertical="center" textRotation="90" wrapText="1"/>
    </xf>
    <xf numFmtId="0" fontId="2" fillId="0" borderId="19" xfId="0" applyFont="1" applyFill="1" applyBorder="1" applyAlignment="1">
      <alignment horizontal="center" vertical="center" textRotation="90" wrapText="1"/>
    </xf>
    <xf numFmtId="49" fontId="5" fillId="6" borderId="1" xfId="0" applyNumberFormat="1" applyFont="1" applyFill="1" applyBorder="1" applyAlignment="1">
      <alignment horizontal="center" vertical="top"/>
    </xf>
    <xf numFmtId="0" fontId="3" fillId="6" borderId="20" xfId="0" applyFont="1" applyFill="1" applyBorder="1" applyAlignment="1">
      <alignment vertical="top" wrapText="1"/>
    </xf>
    <xf numFmtId="0" fontId="0" fillId="0" borderId="16" xfId="0" applyBorder="1" applyAlignment="1">
      <alignment vertical="top" wrapText="1"/>
    </xf>
    <xf numFmtId="49" fontId="2" fillId="6" borderId="20" xfId="0" applyNumberFormat="1" applyFont="1" applyFill="1" applyBorder="1" applyAlignment="1">
      <alignment horizontal="center" vertical="center" textRotation="90" wrapText="1"/>
    </xf>
    <xf numFmtId="49" fontId="0" fillId="6" borderId="16" xfId="0" applyNumberFormat="1" applyFill="1" applyBorder="1" applyAlignment="1">
      <alignment horizontal="center" vertical="center" textRotation="90" wrapText="1"/>
    </xf>
    <xf numFmtId="49" fontId="0" fillId="6" borderId="33" xfId="0" applyNumberFormat="1" applyFill="1" applyBorder="1" applyAlignment="1">
      <alignment horizontal="center" vertical="center" textRotation="90" wrapText="1"/>
    </xf>
    <xf numFmtId="49" fontId="2" fillId="6" borderId="16" xfId="0" applyNumberFormat="1" applyFont="1" applyFill="1"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33" xfId="0" applyBorder="1" applyAlignment="1">
      <alignment horizontal="center" vertical="center" textRotation="90" wrapText="1"/>
    </xf>
    <xf numFmtId="0" fontId="3" fillId="6" borderId="20" xfId="0" applyFont="1" applyFill="1" applyBorder="1" applyAlignment="1">
      <alignment horizontal="left" vertical="top" wrapText="1"/>
    </xf>
    <xf numFmtId="0" fontId="3" fillId="6" borderId="47" xfId="0" applyFont="1" applyFill="1" applyBorder="1" applyAlignment="1">
      <alignment horizontal="left" vertical="top" wrapText="1"/>
    </xf>
    <xf numFmtId="0" fontId="3" fillId="6" borderId="31" xfId="0" applyFont="1" applyFill="1" applyBorder="1" applyAlignment="1">
      <alignment horizontal="left" vertical="top" wrapText="1"/>
    </xf>
    <xf numFmtId="0" fontId="2" fillId="0" borderId="20" xfId="0" applyFont="1" applyBorder="1" applyAlignment="1">
      <alignment horizontal="center" vertical="center" textRotation="90" wrapText="1"/>
    </xf>
    <xf numFmtId="0" fontId="2" fillId="0" borderId="33" xfId="0" applyFont="1" applyBorder="1" applyAlignment="1">
      <alignment horizontal="center" vertical="center" textRotation="90" wrapText="1"/>
    </xf>
    <xf numFmtId="0" fontId="3" fillId="0" borderId="74"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5" fillId="3" borderId="77" xfId="0" applyFont="1" applyFill="1" applyBorder="1" applyAlignment="1">
      <alignment horizontal="left" vertical="top" wrapText="1"/>
    </xf>
    <xf numFmtId="0" fontId="5" fillId="3" borderId="66" xfId="0" applyFont="1" applyFill="1" applyBorder="1" applyAlignment="1">
      <alignment horizontal="left" vertical="top" wrapText="1"/>
    </xf>
    <xf numFmtId="0" fontId="3" fillId="6" borderId="38" xfId="0" applyFont="1" applyFill="1" applyBorder="1" applyAlignment="1">
      <alignment horizontal="center" vertical="center" textRotation="90" wrapText="1"/>
    </xf>
    <xf numFmtId="0" fontId="3" fillId="6" borderId="73" xfId="0" applyFont="1" applyFill="1" applyBorder="1" applyAlignment="1">
      <alignment horizontal="center" vertical="center" textRotation="90" wrapText="1"/>
    </xf>
    <xf numFmtId="49" fontId="5" fillId="3" borderId="77" xfId="0" applyNumberFormat="1" applyFont="1" applyFill="1" applyBorder="1" applyAlignment="1">
      <alignment horizontal="right" vertical="top"/>
    </xf>
    <xf numFmtId="49" fontId="5" fillId="3" borderId="67" xfId="0" applyNumberFormat="1" applyFont="1" applyFill="1" applyBorder="1" applyAlignment="1">
      <alignment horizontal="right" vertical="top"/>
    </xf>
    <xf numFmtId="49" fontId="5" fillId="11" borderId="77" xfId="0" applyNumberFormat="1" applyFont="1" applyFill="1" applyBorder="1" applyAlignment="1">
      <alignment horizontal="right" vertical="top"/>
    </xf>
    <xf numFmtId="49" fontId="5" fillId="11" borderId="66" xfId="0" applyNumberFormat="1" applyFont="1" applyFill="1" applyBorder="1" applyAlignment="1">
      <alignment horizontal="right" vertical="top"/>
    </xf>
    <xf numFmtId="49" fontId="5" fillId="11" borderId="67" xfId="0" applyNumberFormat="1" applyFont="1" applyFill="1" applyBorder="1" applyAlignment="1">
      <alignment horizontal="right" vertical="top"/>
    </xf>
    <xf numFmtId="49" fontId="3" fillId="0" borderId="45" xfId="0" applyNumberFormat="1" applyFont="1" applyBorder="1" applyAlignment="1">
      <alignment horizontal="center" vertical="top" wrapText="1"/>
    </xf>
    <xf numFmtId="0" fontId="7" fillId="0" borderId="64" xfId="0" applyFont="1" applyBorder="1" applyAlignment="1">
      <alignment vertical="top"/>
    </xf>
    <xf numFmtId="49" fontId="5" fillId="11" borderId="11"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49" fontId="5" fillId="3" borderId="60" xfId="0" applyNumberFormat="1" applyFont="1" applyFill="1" applyBorder="1" applyAlignment="1">
      <alignment horizontal="center" vertical="top"/>
    </xf>
    <xf numFmtId="0" fontId="5" fillId="2" borderId="27" xfId="0" applyFont="1" applyFill="1" applyBorder="1" applyAlignment="1">
      <alignment horizontal="left" vertical="top" wrapText="1"/>
    </xf>
    <xf numFmtId="0" fontId="5" fillId="2" borderId="16" xfId="0" applyFont="1" applyFill="1" applyBorder="1" applyAlignment="1">
      <alignment horizontal="left" vertical="top" wrapText="1"/>
    </xf>
    <xf numFmtId="49" fontId="5" fillId="0" borderId="46" xfId="0" applyNumberFormat="1" applyFont="1" applyBorder="1" applyAlignment="1">
      <alignment horizontal="center" vertical="top"/>
    </xf>
    <xf numFmtId="49" fontId="5" fillId="0" borderId="60" xfId="0" applyNumberFormat="1" applyFont="1" applyBorder="1" applyAlignment="1">
      <alignment horizontal="center" vertical="top"/>
    </xf>
    <xf numFmtId="49" fontId="5" fillId="6" borderId="27" xfId="0" applyNumberFormat="1" applyFont="1" applyFill="1" applyBorder="1" applyAlignment="1">
      <alignment horizontal="center" vertical="top"/>
    </xf>
    <xf numFmtId="49" fontId="5" fillId="6" borderId="25" xfId="0" applyNumberFormat="1" applyFont="1" applyFill="1" applyBorder="1" applyAlignment="1">
      <alignment horizontal="center" vertical="top"/>
    </xf>
    <xf numFmtId="49" fontId="5" fillId="0" borderId="40" xfId="0" applyNumberFormat="1" applyFont="1" applyBorder="1" applyAlignment="1">
      <alignment horizontal="center" vertical="top"/>
    </xf>
    <xf numFmtId="49" fontId="5" fillId="0" borderId="29" xfId="0" applyNumberFormat="1" applyFont="1" applyBorder="1" applyAlignment="1">
      <alignment horizontal="center" vertical="top"/>
    </xf>
    <xf numFmtId="0" fontId="2" fillId="0" borderId="2" xfId="0" applyFont="1" applyBorder="1" applyAlignment="1">
      <alignment textRotation="90"/>
    </xf>
    <xf numFmtId="0" fontId="1" fillId="0" borderId="2" xfId="0" applyFont="1" applyBorder="1" applyAlignment="1">
      <alignment textRotation="90"/>
    </xf>
    <xf numFmtId="0" fontId="1" fillId="0" borderId="20" xfId="0" applyFont="1" applyBorder="1" applyAlignment="1">
      <alignment textRotation="90"/>
    </xf>
    <xf numFmtId="49" fontId="5" fillId="0" borderId="37" xfId="0" applyNumberFormat="1" applyFont="1" applyBorder="1" applyAlignment="1">
      <alignment horizontal="center" vertical="top" wrapText="1"/>
    </xf>
    <xf numFmtId="0" fontId="7" fillId="0" borderId="37" xfId="0" applyFont="1" applyBorder="1" applyAlignment="1">
      <alignment horizontal="center" vertical="top" wrapText="1"/>
    </xf>
    <xf numFmtId="0" fontId="7" fillId="0" borderId="84" xfId="0" applyFont="1" applyBorder="1" applyAlignment="1">
      <alignment horizontal="center" vertical="top" wrapText="1"/>
    </xf>
    <xf numFmtId="0" fontId="3" fillId="0" borderId="70" xfId="0" applyFont="1" applyFill="1" applyBorder="1" applyAlignment="1">
      <alignment horizontal="center" vertical="center" textRotation="90" wrapText="1"/>
    </xf>
    <xf numFmtId="0" fontId="3" fillId="0" borderId="73" xfId="0" applyFont="1" applyFill="1" applyBorder="1" applyAlignment="1">
      <alignment horizontal="center" vertical="center" textRotation="90" wrapText="1"/>
    </xf>
    <xf numFmtId="0" fontId="3" fillId="6" borderId="27" xfId="0" applyFont="1" applyFill="1" applyBorder="1" applyAlignment="1">
      <alignment horizontal="left" vertical="top" wrapText="1"/>
    </xf>
    <xf numFmtId="0" fontId="7" fillId="0" borderId="25" xfId="0" applyFont="1" applyBorder="1" applyAlignment="1">
      <alignment vertical="top"/>
    </xf>
    <xf numFmtId="49" fontId="5" fillId="3" borderId="49" xfId="0" applyNumberFormat="1" applyFont="1" applyFill="1" applyBorder="1" applyAlignment="1">
      <alignment horizontal="center" vertical="top"/>
    </xf>
    <xf numFmtId="0" fontId="8" fillId="0" borderId="0" xfId="0" applyNumberFormat="1" applyFont="1" applyFill="1" applyBorder="1" applyAlignment="1">
      <alignment horizontal="left" vertical="top" wrapText="1"/>
    </xf>
    <xf numFmtId="0" fontId="5" fillId="4" borderId="76" xfId="0" applyFont="1" applyFill="1" applyBorder="1" applyAlignment="1">
      <alignment horizontal="right" vertical="top" wrapText="1"/>
    </xf>
    <xf numFmtId="0" fontId="5" fillId="4" borderId="69" xfId="0" applyFont="1" applyFill="1" applyBorder="1" applyAlignment="1">
      <alignment horizontal="right" vertical="top" wrapText="1"/>
    </xf>
    <xf numFmtId="0" fontId="5" fillId="4" borderId="63" xfId="0" applyFont="1" applyFill="1" applyBorder="1" applyAlignment="1">
      <alignment horizontal="right" vertical="top" wrapText="1"/>
    </xf>
    <xf numFmtId="49" fontId="5" fillId="0" borderId="0" xfId="0" applyNumberFormat="1" applyFont="1" applyFill="1" applyBorder="1" applyAlignment="1">
      <alignment horizontal="center" vertical="top" wrapText="1"/>
    </xf>
    <xf numFmtId="0" fontId="3" fillId="6" borderId="74" xfId="0" applyFont="1" applyFill="1" applyBorder="1" applyAlignment="1">
      <alignment horizontal="left" vertical="top" wrapText="1"/>
    </xf>
    <xf numFmtId="0" fontId="3" fillId="6" borderId="42" xfId="0" applyFont="1" applyFill="1" applyBorder="1" applyAlignment="1">
      <alignment horizontal="left" vertical="top" wrapText="1"/>
    </xf>
    <xf numFmtId="0" fontId="3" fillId="6" borderId="43" xfId="0" applyFont="1" applyFill="1" applyBorder="1" applyAlignment="1">
      <alignment horizontal="left" vertical="top" wrapText="1"/>
    </xf>
    <xf numFmtId="3" fontId="2" fillId="6" borderId="20" xfId="0" applyNumberFormat="1" applyFont="1" applyFill="1" applyBorder="1" applyAlignment="1">
      <alignment horizontal="center" vertical="top" textRotation="90" wrapText="1"/>
    </xf>
    <xf numFmtId="3" fontId="2" fillId="6" borderId="33" xfId="0" applyNumberFormat="1" applyFont="1" applyFill="1" applyBorder="1" applyAlignment="1">
      <alignment horizontal="center" vertical="top" textRotation="90" wrapText="1"/>
    </xf>
    <xf numFmtId="49" fontId="2" fillId="0" borderId="16" xfId="0" applyNumberFormat="1" applyFont="1" applyBorder="1" applyAlignment="1">
      <alignment horizontal="center" vertical="center" textRotation="90" wrapText="1"/>
    </xf>
    <xf numFmtId="49" fontId="0" fillId="0" borderId="16" xfId="0" applyNumberFormat="1" applyBorder="1" applyAlignment="1">
      <alignment horizontal="center" vertical="center" textRotation="90" wrapText="1"/>
    </xf>
    <xf numFmtId="49" fontId="0" fillId="0" borderId="33" xfId="0" applyNumberFormat="1" applyBorder="1" applyAlignment="1">
      <alignment horizontal="center" vertical="center" textRotation="90" wrapText="1"/>
    </xf>
    <xf numFmtId="3" fontId="2" fillId="6" borderId="46" xfId="0" applyNumberFormat="1" applyFont="1" applyFill="1" applyBorder="1" applyAlignment="1">
      <alignment horizontal="center" vertical="center" textRotation="90" wrapText="1"/>
    </xf>
    <xf numFmtId="3" fontId="0" fillId="0" borderId="49" xfId="0" applyNumberFormat="1" applyBorder="1" applyAlignment="1">
      <alignment horizontal="center" vertical="center" textRotation="90" wrapText="1"/>
    </xf>
    <xf numFmtId="0" fontId="0" fillId="0" borderId="60" xfId="0" applyBorder="1" applyAlignment="1">
      <alignment horizontal="center" vertical="center" textRotation="90" wrapText="1"/>
    </xf>
    <xf numFmtId="0" fontId="5" fillId="2" borderId="28" xfId="0" applyFont="1" applyFill="1" applyBorder="1" applyAlignment="1">
      <alignment horizontal="center" vertical="top" wrapText="1"/>
    </xf>
    <xf numFmtId="0" fontId="5" fillId="2" borderId="18" xfId="0" applyFont="1" applyFill="1" applyBorder="1" applyAlignment="1">
      <alignment horizontal="center" vertical="top" wrapText="1"/>
    </xf>
    <xf numFmtId="0" fontId="5" fillId="2" borderId="32" xfId="0" applyFont="1" applyFill="1" applyBorder="1" applyAlignment="1">
      <alignment horizontal="center" vertical="top" wrapText="1"/>
    </xf>
    <xf numFmtId="0" fontId="3" fillId="2" borderId="4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23" xfId="0" applyFont="1" applyBorder="1" applyAlignment="1">
      <alignment horizontal="center" vertical="center" wrapText="1"/>
    </xf>
    <xf numFmtId="0" fontId="3" fillId="6" borderId="49" xfId="0" applyFont="1" applyFill="1" applyBorder="1" applyAlignment="1">
      <alignment horizontal="left" vertical="top" wrapText="1"/>
    </xf>
    <xf numFmtId="0" fontId="2" fillId="0" borderId="16" xfId="0" applyFont="1" applyFill="1" applyBorder="1" applyAlignment="1">
      <alignment horizontal="center" vertical="center" textRotation="90" wrapText="1"/>
    </xf>
    <xf numFmtId="0" fontId="2" fillId="0" borderId="33" xfId="0" applyFont="1" applyFill="1" applyBorder="1" applyAlignment="1">
      <alignment horizontal="center" vertical="center" textRotation="90" wrapText="1"/>
    </xf>
    <xf numFmtId="49" fontId="3" fillId="6" borderId="53" xfId="0" applyNumberFormat="1" applyFont="1" applyFill="1" applyBorder="1" applyAlignment="1">
      <alignment horizontal="center" vertical="center" wrapText="1"/>
    </xf>
    <xf numFmtId="0" fontId="2" fillId="0" borderId="20" xfId="0" applyFont="1" applyFill="1" applyBorder="1" applyAlignment="1">
      <alignment horizontal="center" vertical="center" textRotation="90" wrapText="1"/>
    </xf>
    <xf numFmtId="0" fontId="5" fillId="9" borderId="77" xfId="0" applyFont="1" applyFill="1" applyBorder="1" applyAlignment="1">
      <alignment vertical="center"/>
    </xf>
    <xf numFmtId="0" fontId="5" fillId="9" borderId="66" xfId="0" applyFont="1" applyFill="1" applyBorder="1" applyAlignment="1">
      <alignment vertical="center"/>
    </xf>
    <xf numFmtId="0" fontId="5" fillId="9" borderId="67" xfId="0" applyFont="1" applyFill="1" applyBorder="1" applyAlignment="1">
      <alignment vertical="center"/>
    </xf>
    <xf numFmtId="0" fontId="3" fillId="14" borderId="16" xfId="0" applyFont="1" applyFill="1" applyBorder="1" applyAlignment="1">
      <alignment vertical="top" wrapText="1"/>
    </xf>
    <xf numFmtId="0" fontId="3" fillId="14" borderId="33" xfId="0" applyFont="1" applyFill="1" applyBorder="1" applyAlignment="1">
      <alignment vertical="top" wrapText="1"/>
    </xf>
    <xf numFmtId="0" fontId="3" fillId="4" borderId="61" xfId="0" applyFont="1" applyFill="1" applyBorder="1" applyAlignment="1">
      <alignment horizontal="center" vertical="top"/>
    </xf>
    <xf numFmtId="0" fontId="3" fillId="4" borderId="67" xfId="0" applyFont="1" applyFill="1" applyBorder="1" applyAlignment="1">
      <alignment horizontal="center" vertical="top"/>
    </xf>
    <xf numFmtId="49" fontId="5" fillId="4" borderId="77" xfId="0" applyNumberFormat="1" applyFont="1" applyFill="1" applyBorder="1" applyAlignment="1">
      <alignment horizontal="right" vertical="top"/>
    </xf>
    <xf numFmtId="49" fontId="5" fillId="4" borderId="66" xfId="0" applyNumberFormat="1" applyFont="1" applyFill="1" applyBorder="1" applyAlignment="1">
      <alignment horizontal="right" vertical="top"/>
    </xf>
    <xf numFmtId="49" fontId="5" fillId="4" borderId="67" xfId="0" applyNumberFormat="1" applyFont="1" applyFill="1" applyBorder="1" applyAlignment="1">
      <alignment horizontal="right" vertical="top"/>
    </xf>
    <xf numFmtId="0" fontId="5" fillId="8" borderId="74" xfId="0" applyFont="1" applyFill="1" applyBorder="1" applyAlignment="1">
      <alignment horizontal="right" vertical="top" wrapText="1"/>
    </xf>
    <xf numFmtId="0" fontId="7" fillId="8" borderId="42" xfId="0" applyFont="1" applyFill="1" applyBorder="1" applyAlignment="1">
      <alignment horizontal="right" vertical="top" wrapText="1"/>
    </xf>
    <xf numFmtId="0" fontId="7" fillId="8" borderId="43" xfId="0" applyFont="1" applyFill="1" applyBorder="1" applyAlignment="1">
      <alignment horizontal="right" vertical="top" wrapText="1"/>
    </xf>
    <xf numFmtId="0" fontId="5" fillId="0" borderId="61"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49" fontId="5" fillId="3" borderId="60" xfId="0" applyNumberFormat="1" applyFont="1" applyFill="1" applyBorder="1" applyAlignment="1">
      <alignment horizontal="right" vertical="top"/>
    </xf>
    <xf numFmtId="49" fontId="5" fillId="3" borderId="29" xfId="0" applyNumberFormat="1" applyFont="1" applyFill="1" applyBorder="1" applyAlignment="1">
      <alignment horizontal="right" vertical="top"/>
    </xf>
    <xf numFmtId="49" fontId="5" fillId="3" borderId="35" xfId="0" applyNumberFormat="1" applyFont="1" applyFill="1" applyBorder="1" applyAlignment="1">
      <alignment horizontal="right" vertical="top"/>
    </xf>
    <xf numFmtId="0" fontId="7" fillId="0" borderId="33" xfId="0" applyFont="1" applyBorder="1" applyAlignment="1">
      <alignment horizontal="left" vertical="top" wrapText="1"/>
    </xf>
    <xf numFmtId="0" fontId="5" fillId="5" borderId="34" xfId="0" applyFont="1" applyFill="1" applyBorder="1" applyAlignment="1">
      <alignment horizontal="right" vertical="top" wrapText="1"/>
    </xf>
    <xf numFmtId="0" fontId="5" fillId="5" borderId="29" xfId="0" applyFont="1" applyFill="1" applyBorder="1" applyAlignment="1">
      <alignment horizontal="right" vertical="top" wrapText="1"/>
    </xf>
    <xf numFmtId="0" fontId="5" fillId="5" borderId="35" xfId="0" applyFont="1" applyFill="1" applyBorder="1" applyAlignment="1">
      <alignment horizontal="right" vertical="top" wrapText="1"/>
    </xf>
    <xf numFmtId="49" fontId="5" fillId="0" borderId="27" xfId="0" applyNumberFormat="1" applyFont="1" applyBorder="1" applyAlignment="1">
      <alignment horizontal="center" vertical="top" wrapText="1"/>
    </xf>
    <xf numFmtId="49" fontId="5" fillId="0" borderId="25" xfId="0" applyNumberFormat="1" applyFont="1" applyBorder="1" applyAlignment="1">
      <alignment horizontal="center" vertical="top" wrapText="1"/>
    </xf>
    <xf numFmtId="49" fontId="5" fillId="6" borderId="18" xfId="0" applyNumberFormat="1" applyFont="1" applyFill="1" applyBorder="1" applyAlignment="1">
      <alignment horizontal="center" vertical="top" wrapText="1"/>
    </xf>
    <xf numFmtId="49" fontId="5" fillId="6" borderId="26" xfId="0" applyNumberFormat="1" applyFont="1" applyFill="1" applyBorder="1" applyAlignment="1">
      <alignment horizontal="center" vertical="top" wrapText="1"/>
    </xf>
    <xf numFmtId="0" fontId="3" fillId="8" borderId="74" xfId="0" applyFont="1" applyFill="1" applyBorder="1" applyAlignment="1">
      <alignment horizontal="left" vertical="top" wrapText="1"/>
    </xf>
    <xf numFmtId="0" fontId="3" fillId="8" borderId="42" xfId="0" applyFont="1" applyFill="1" applyBorder="1" applyAlignment="1">
      <alignment horizontal="left" vertical="top" wrapText="1"/>
    </xf>
    <xf numFmtId="0" fontId="3" fillId="8" borderId="43" xfId="0" applyFont="1" applyFill="1" applyBorder="1" applyAlignment="1">
      <alignment horizontal="left" vertical="top" wrapText="1"/>
    </xf>
    <xf numFmtId="0" fontId="3" fillId="2" borderId="9" xfId="0" applyFont="1" applyFill="1" applyBorder="1" applyAlignment="1">
      <alignment horizontal="center" vertical="top" wrapText="1"/>
    </xf>
    <xf numFmtId="0" fontId="13" fillId="0" borderId="27" xfId="0" applyFont="1" applyFill="1" applyBorder="1" applyAlignment="1">
      <alignment horizontal="left" vertical="top" wrapText="1"/>
    </xf>
    <xf numFmtId="0" fontId="7" fillId="0" borderId="16" xfId="0" applyFont="1" applyBorder="1" applyAlignment="1">
      <alignment horizontal="left" vertical="top" wrapText="1"/>
    </xf>
    <xf numFmtId="49" fontId="2" fillId="0" borderId="27" xfId="0" applyNumberFormat="1" applyFont="1" applyBorder="1" applyAlignment="1">
      <alignment horizontal="center" vertical="center" textRotation="90" wrapText="1"/>
    </xf>
    <xf numFmtId="49" fontId="2" fillId="0" borderId="25" xfId="0" applyNumberFormat="1" applyFont="1" applyBorder="1" applyAlignment="1">
      <alignment horizontal="center" vertical="center" textRotation="90" wrapText="1"/>
    </xf>
    <xf numFmtId="0" fontId="3" fillId="6" borderId="46" xfId="0" applyFont="1" applyFill="1" applyBorder="1" applyAlignment="1">
      <alignment vertical="top" wrapText="1"/>
    </xf>
    <xf numFmtId="0" fontId="3" fillId="6" borderId="49" xfId="0" applyFont="1" applyFill="1" applyBorder="1" applyAlignment="1">
      <alignment vertical="top" wrapText="1"/>
    </xf>
    <xf numFmtId="0" fontId="7" fillId="0" borderId="60" xfId="0" applyFont="1" applyBorder="1" applyAlignment="1">
      <alignment vertical="top" wrapText="1"/>
    </xf>
    <xf numFmtId="49" fontId="3" fillId="6" borderId="45" xfId="0" applyNumberFormat="1" applyFont="1" applyFill="1" applyBorder="1" applyAlignment="1">
      <alignment horizontal="center" vertical="top" wrapText="1"/>
    </xf>
    <xf numFmtId="49" fontId="3" fillId="6" borderId="9" xfId="0" applyNumberFormat="1" applyFont="1" applyFill="1" applyBorder="1" applyAlignment="1">
      <alignment horizontal="center" vertical="top" wrapText="1"/>
    </xf>
    <xf numFmtId="0" fontId="7" fillId="6" borderId="64" xfId="0" applyFont="1" applyFill="1" applyBorder="1" applyAlignment="1">
      <alignment horizontal="center" vertical="top" wrapText="1"/>
    </xf>
    <xf numFmtId="49" fontId="3" fillId="0" borderId="45" xfId="0" applyNumberFormat="1" applyFont="1" applyBorder="1" applyAlignment="1">
      <alignment horizontal="center" vertical="center" wrapText="1"/>
    </xf>
    <xf numFmtId="0" fontId="7" fillId="0" borderId="64" xfId="0" applyFont="1" applyBorder="1" applyAlignment="1">
      <alignment horizontal="center" wrapText="1"/>
    </xf>
    <xf numFmtId="0" fontId="3" fillId="2" borderId="68"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6" borderId="68" xfId="0" applyFont="1" applyFill="1" applyBorder="1" applyAlignment="1">
      <alignment horizontal="left" vertical="top" wrapText="1"/>
    </xf>
    <xf numFmtId="0" fontId="3" fillId="6" borderId="48" xfId="0" applyFont="1" applyFill="1" applyBorder="1" applyAlignment="1">
      <alignment horizontal="left" vertical="top" wrapText="1"/>
    </xf>
    <xf numFmtId="0" fontId="3" fillId="6" borderId="53" xfId="0" applyFont="1" applyFill="1" applyBorder="1" applyAlignment="1">
      <alignment horizontal="left" vertical="top" wrapText="1"/>
    </xf>
    <xf numFmtId="0" fontId="5" fillId="4" borderId="74" xfId="0" applyFont="1" applyFill="1" applyBorder="1" applyAlignment="1">
      <alignment horizontal="right" vertical="top" wrapText="1"/>
    </xf>
    <xf numFmtId="0" fontId="5" fillId="4" borderId="42" xfId="0" applyFont="1" applyFill="1" applyBorder="1" applyAlignment="1">
      <alignment horizontal="right" vertical="top" wrapText="1"/>
    </xf>
    <xf numFmtId="0" fontId="5" fillId="4" borderId="43" xfId="0" applyFont="1" applyFill="1" applyBorder="1" applyAlignment="1">
      <alignment horizontal="right" vertical="top" wrapText="1"/>
    </xf>
    <xf numFmtId="0" fontId="3" fillId="2" borderId="3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6" borderId="19" xfId="0" applyFont="1" applyFill="1" applyBorder="1" applyAlignment="1">
      <alignment horizontal="center" vertical="center" textRotation="90" wrapText="1"/>
    </xf>
    <xf numFmtId="0" fontId="3" fillId="6" borderId="37" xfId="0" applyFont="1" applyFill="1" applyBorder="1" applyAlignment="1">
      <alignment horizontal="center" vertical="center" textRotation="90" wrapText="1"/>
    </xf>
    <xf numFmtId="0" fontId="3" fillId="6" borderId="2" xfId="0" applyFont="1" applyFill="1" applyBorder="1" applyAlignment="1">
      <alignment horizontal="left" vertical="top" wrapText="1"/>
    </xf>
    <xf numFmtId="0" fontId="2" fillId="0" borderId="50" xfId="0" applyFont="1" applyBorder="1" applyAlignment="1">
      <alignment horizontal="center" vertical="center" textRotation="90" wrapText="1"/>
    </xf>
    <xf numFmtId="0" fontId="2" fillId="0" borderId="38" xfId="0" applyFont="1" applyBorder="1" applyAlignment="1">
      <alignment horizontal="center" vertical="center" textRotation="90" wrapText="1"/>
    </xf>
    <xf numFmtId="0" fontId="7" fillId="0" borderId="38" xfId="0" applyFont="1" applyBorder="1" applyAlignment="1">
      <alignment horizontal="center" vertical="center" textRotation="90" wrapText="1"/>
    </xf>
    <xf numFmtId="0" fontId="7" fillId="0" borderId="19" xfId="0" applyFont="1" applyBorder="1" applyAlignment="1">
      <alignment horizontal="center" vertical="center" textRotation="90" wrapText="1"/>
    </xf>
    <xf numFmtId="49" fontId="5" fillId="0" borderId="20" xfId="0" applyNumberFormat="1" applyFont="1" applyBorder="1" applyAlignment="1">
      <alignment horizontal="center" vertical="top"/>
    </xf>
    <xf numFmtId="49" fontId="5" fillId="0" borderId="33" xfId="0" applyNumberFormat="1" applyFont="1" applyBorder="1" applyAlignment="1">
      <alignment horizontal="center" vertical="top"/>
    </xf>
    <xf numFmtId="0" fontId="3" fillId="6" borderId="50"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12" fillId="6" borderId="27" xfId="0" applyFont="1" applyFill="1" applyBorder="1" applyAlignment="1">
      <alignment horizontal="left" vertical="top" wrapText="1"/>
    </xf>
    <xf numFmtId="0" fontId="12" fillId="6" borderId="16" xfId="0" applyFont="1" applyFill="1" applyBorder="1" applyAlignment="1">
      <alignment horizontal="left" vertical="top" wrapText="1"/>
    </xf>
    <xf numFmtId="0" fontId="19" fillId="6" borderId="70" xfId="0" applyFont="1" applyFill="1" applyBorder="1" applyAlignment="1">
      <alignment horizontal="center" vertical="center" textRotation="90" wrapText="1"/>
    </xf>
    <xf numFmtId="0" fontId="19" fillId="6" borderId="38" xfId="0" applyFont="1" applyFill="1" applyBorder="1" applyAlignment="1">
      <alignment horizontal="center" vertical="center" textRotation="90" wrapText="1"/>
    </xf>
    <xf numFmtId="49" fontId="5" fillId="6" borderId="28" xfId="0" applyNumberFormat="1" applyFont="1" applyFill="1" applyBorder="1" applyAlignment="1">
      <alignment horizontal="center" vertical="top"/>
    </xf>
    <xf numFmtId="0" fontId="3" fillId="6" borderId="47" xfId="0" applyFont="1" applyFill="1" applyBorder="1" applyAlignment="1">
      <alignment horizontal="center" vertical="center" textRotation="90" wrapText="1"/>
    </xf>
    <xf numFmtId="0" fontId="3" fillId="6" borderId="31" xfId="0" applyFont="1" applyFill="1" applyBorder="1" applyAlignment="1">
      <alignment horizontal="center" vertical="center" textRotation="90" wrapText="1"/>
    </xf>
    <xf numFmtId="0" fontId="7" fillId="0" borderId="16" xfId="0" applyFont="1" applyBorder="1" applyAlignment="1">
      <alignment vertical="top" wrapText="1"/>
    </xf>
    <xf numFmtId="0" fontId="3" fillId="0" borderId="38" xfId="0" applyFont="1" applyFill="1" applyBorder="1" applyAlignment="1">
      <alignment horizontal="center" vertical="center" textRotation="90" wrapText="1"/>
    </xf>
    <xf numFmtId="0" fontId="3" fillId="0" borderId="19" xfId="0" applyFont="1" applyFill="1" applyBorder="1" applyAlignment="1">
      <alignment horizontal="center" vertical="center" textRotation="90" wrapText="1"/>
    </xf>
    <xf numFmtId="0" fontId="7" fillId="0" borderId="33" xfId="0" applyFont="1" applyBorder="1" applyAlignment="1">
      <alignment horizontal="center" vertical="top"/>
    </xf>
    <xf numFmtId="49" fontId="5" fillId="0" borderId="19" xfId="0" applyNumberFormat="1" applyFont="1" applyBorder="1" applyAlignment="1">
      <alignment horizontal="center" vertical="top" wrapText="1"/>
    </xf>
    <xf numFmtId="0" fontId="7" fillId="0" borderId="2" xfId="0" applyFont="1" applyBorder="1" applyAlignment="1">
      <alignment horizontal="left" vertical="top" wrapText="1"/>
    </xf>
    <xf numFmtId="0" fontId="1" fillId="0" borderId="19" xfId="0" applyFont="1" applyBorder="1" applyAlignment="1">
      <alignment horizontal="center" vertical="center" textRotation="90" wrapText="1"/>
    </xf>
    <xf numFmtId="0" fontId="3" fillId="0" borderId="52" xfId="0" applyNumberFormat="1" applyFont="1" applyBorder="1" applyAlignment="1">
      <alignment horizontal="center" vertical="center" textRotation="90" shrinkToFit="1"/>
    </xf>
    <xf numFmtId="0" fontId="3" fillId="0" borderId="51" xfId="0" applyNumberFormat="1" applyFont="1" applyBorder="1" applyAlignment="1">
      <alignment horizontal="center" vertical="center" textRotation="90" shrinkToFit="1"/>
    </xf>
    <xf numFmtId="0" fontId="3" fillId="0" borderId="35" xfId="0" applyNumberFormat="1" applyFont="1" applyBorder="1" applyAlignment="1">
      <alignment horizontal="center" vertical="center" textRotation="90" shrinkToFit="1"/>
    </xf>
    <xf numFmtId="0" fontId="5" fillId="11" borderId="36" xfId="0" applyFont="1" applyFill="1" applyBorder="1" applyAlignment="1">
      <alignment horizontal="left" vertical="top"/>
    </xf>
    <xf numFmtId="0" fontId="5" fillId="11" borderId="42" xfId="0" applyFont="1" applyFill="1" applyBorder="1" applyAlignment="1">
      <alignment horizontal="left" vertical="top"/>
    </xf>
    <xf numFmtId="0" fontId="5" fillId="11" borderId="43" xfId="0" applyFont="1" applyFill="1" applyBorder="1" applyAlignment="1">
      <alignment horizontal="left" vertical="top"/>
    </xf>
    <xf numFmtId="0" fontId="5" fillId="3" borderId="36" xfId="0" applyFont="1" applyFill="1" applyBorder="1" applyAlignment="1">
      <alignment horizontal="left" vertical="top" wrapText="1"/>
    </xf>
    <xf numFmtId="0" fontId="5" fillId="3" borderId="42" xfId="0" applyFont="1" applyFill="1" applyBorder="1" applyAlignment="1">
      <alignment horizontal="left" vertical="top" wrapText="1"/>
    </xf>
    <xf numFmtId="0" fontId="5" fillId="3" borderId="43" xfId="0" applyFont="1" applyFill="1" applyBorder="1" applyAlignment="1">
      <alignment horizontal="left" vertical="top" wrapText="1"/>
    </xf>
    <xf numFmtId="0" fontId="5" fillId="4" borderId="74" xfId="0" applyFont="1" applyFill="1" applyBorder="1" applyAlignment="1">
      <alignment horizontal="left" vertical="top" wrapText="1"/>
    </xf>
    <xf numFmtId="0" fontId="5" fillId="4" borderId="42" xfId="0" applyFont="1" applyFill="1" applyBorder="1" applyAlignment="1">
      <alignment horizontal="left" vertical="top" wrapText="1"/>
    </xf>
    <xf numFmtId="0" fontId="5" fillId="4" borderId="43" xfId="0" applyFont="1" applyFill="1" applyBorder="1" applyAlignment="1">
      <alignment horizontal="left" vertical="top" wrapText="1"/>
    </xf>
    <xf numFmtId="0" fontId="3" fillId="6" borderId="10" xfId="1" applyFont="1" applyFill="1" applyBorder="1" applyAlignment="1">
      <alignment vertical="top" wrapText="1"/>
    </xf>
    <xf numFmtId="0" fontId="7" fillId="0" borderId="30" xfId="0" applyFont="1" applyBorder="1" applyAlignment="1">
      <alignment vertical="top"/>
    </xf>
    <xf numFmtId="49" fontId="5" fillId="7" borderId="76" xfId="0" applyNumberFormat="1" applyFont="1" applyFill="1" applyBorder="1" applyAlignment="1">
      <alignment horizontal="left" vertical="top" wrapText="1"/>
    </xf>
    <xf numFmtId="49" fontId="5" fillId="7" borderId="69" xfId="0" applyNumberFormat="1" applyFont="1" applyFill="1" applyBorder="1" applyAlignment="1">
      <alignment horizontal="left" vertical="top" wrapText="1"/>
    </xf>
    <xf numFmtId="49" fontId="5" fillId="7" borderId="63" xfId="0" applyNumberFormat="1" applyFont="1" applyFill="1" applyBorder="1" applyAlignment="1">
      <alignment horizontal="left" vertical="top" wrapText="1"/>
    </xf>
    <xf numFmtId="0" fontId="3" fillId="0" borderId="55" xfId="0" applyFont="1" applyFill="1" applyBorder="1" applyAlignment="1">
      <alignment vertical="top" wrapText="1"/>
    </xf>
    <xf numFmtId="0" fontId="3" fillId="0" borderId="39" xfId="0" applyFont="1" applyFill="1" applyBorder="1" applyAlignment="1">
      <alignment vertical="top" wrapText="1"/>
    </xf>
    <xf numFmtId="0" fontId="7" fillId="0" borderId="68" xfId="0" applyFont="1" applyBorder="1" applyAlignment="1">
      <alignment vertical="top" wrapText="1"/>
    </xf>
    <xf numFmtId="0" fontId="2" fillId="6" borderId="50" xfId="0" applyFont="1" applyFill="1" applyBorder="1" applyAlignment="1">
      <alignment horizontal="center" vertical="center" textRotation="90" wrapText="1"/>
    </xf>
    <xf numFmtId="0" fontId="2" fillId="6" borderId="19" xfId="0" applyFont="1" applyFill="1" applyBorder="1" applyAlignment="1">
      <alignment horizontal="center" vertical="center" textRotation="90" wrapText="1"/>
    </xf>
    <xf numFmtId="49" fontId="5" fillId="0" borderId="2" xfId="0" applyNumberFormat="1" applyFont="1" applyBorder="1" applyAlignment="1">
      <alignment horizontal="center" vertical="top"/>
    </xf>
    <xf numFmtId="0" fontId="3" fillId="2" borderId="20" xfId="0" applyFont="1" applyFill="1" applyBorder="1" applyAlignment="1">
      <alignment horizontal="left" vertical="top" wrapText="1"/>
    </xf>
    <xf numFmtId="0" fontId="7" fillId="6" borderId="9" xfId="0" applyFont="1" applyFill="1" applyBorder="1" applyAlignment="1">
      <alignment horizontal="center" vertical="top" wrapText="1"/>
    </xf>
    <xf numFmtId="49" fontId="1" fillId="6" borderId="16" xfId="0" applyNumberFormat="1" applyFont="1" applyFill="1" applyBorder="1" applyAlignment="1">
      <alignment horizontal="center" vertical="center" textRotation="90" wrapText="1"/>
    </xf>
    <xf numFmtId="49" fontId="1" fillId="6" borderId="33" xfId="0" applyNumberFormat="1" applyFont="1" applyFill="1" applyBorder="1" applyAlignment="1">
      <alignment horizontal="center" vertical="center" textRotation="90"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49" fontId="3" fillId="0" borderId="8" xfId="0" applyNumberFormat="1" applyFont="1" applyBorder="1" applyAlignment="1">
      <alignment horizontal="center" vertical="center" textRotation="90" shrinkToFit="1"/>
    </xf>
    <xf numFmtId="49" fontId="3" fillId="0" borderId="10" xfId="0" applyNumberFormat="1" applyFont="1" applyBorder="1" applyAlignment="1">
      <alignment horizontal="center" vertical="center" textRotation="90" shrinkToFit="1"/>
    </xf>
    <xf numFmtId="49" fontId="3" fillId="0" borderId="11" xfId="0" applyNumberFormat="1" applyFont="1" applyBorder="1" applyAlignment="1">
      <alignment horizontal="center" vertical="center" textRotation="90" shrinkToFit="1"/>
    </xf>
    <xf numFmtId="0" fontId="3" fillId="0" borderId="27" xfId="0" applyFont="1" applyBorder="1" applyAlignment="1">
      <alignment horizontal="center" vertical="center" textRotation="90" shrinkToFit="1"/>
    </xf>
    <xf numFmtId="0" fontId="3" fillId="0" borderId="16" xfId="0" applyFont="1" applyBorder="1" applyAlignment="1">
      <alignment horizontal="center" vertical="center" textRotation="90" shrinkToFit="1"/>
    </xf>
    <xf numFmtId="0" fontId="3" fillId="0" borderId="25" xfId="0" applyFont="1" applyBorder="1" applyAlignment="1">
      <alignment horizontal="center" vertical="center" textRotation="90" shrinkToFit="1"/>
    </xf>
    <xf numFmtId="0" fontId="3" fillId="0" borderId="2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0" xfId="0" applyFont="1" applyBorder="1" applyAlignment="1">
      <alignment horizontal="center" vertical="center" textRotation="90" shrinkToFit="1"/>
    </xf>
    <xf numFmtId="0" fontId="3" fillId="0" borderId="0" xfId="0" applyFont="1" applyBorder="1" applyAlignment="1">
      <alignment horizontal="center" vertical="center" textRotation="90" shrinkToFit="1"/>
    </xf>
    <xf numFmtId="0" fontId="3" fillId="0" borderId="29" xfId="0" applyFont="1" applyBorder="1" applyAlignment="1">
      <alignment horizontal="center" vertical="center" textRotation="90" shrinkToFit="1"/>
    </xf>
    <xf numFmtId="3" fontId="3" fillId="0" borderId="44" xfId="0" applyNumberFormat="1" applyFont="1" applyBorder="1" applyAlignment="1">
      <alignment horizontal="center" vertical="center" shrinkToFit="1"/>
    </xf>
    <xf numFmtId="3" fontId="3" fillId="0" borderId="11" xfId="0" applyNumberFormat="1" applyFont="1" applyBorder="1" applyAlignment="1">
      <alignment horizontal="center" vertical="center" shrinkToFit="1"/>
    </xf>
    <xf numFmtId="0" fontId="3" fillId="0" borderId="45" xfId="0" applyNumberFormat="1" applyFont="1" applyFill="1" applyBorder="1" applyAlignment="1">
      <alignment horizontal="center" vertical="center" textRotation="90" shrinkToFit="1"/>
    </xf>
    <xf numFmtId="0" fontId="3" fillId="0" borderId="9" xfId="0" applyNumberFormat="1" applyFont="1" applyFill="1" applyBorder="1" applyAlignment="1">
      <alignment horizontal="center" vertical="center" textRotation="90" shrinkToFit="1"/>
    </xf>
    <xf numFmtId="0" fontId="3" fillId="0" borderId="64" xfId="0" applyNumberFormat="1" applyFont="1" applyFill="1" applyBorder="1" applyAlignment="1">
      <alignment horizontal="center" vertical="center" textRotation="90" shrinkToFit="1"/>
    </xf>
    <xf numFmtId="3" fontId="5" fillId="0" borderId="76" xfId="0" applyNumberFormat="1" applyFont="1" applyBorder="1" applyAlignment="1">
      <alignment horizontal="center" vertical="center" shrinkToFit="1"/>
    </xf>
    <xf numFmtId="3" fontId="5" fillId="0" borderId="63" xfId="0" applyNumberFormat="1" applyFont="1" applyBorder="1" applyAlignment="1">
      <alignment horizontal="center" vertical="center" shrinkToFit="1"/>
    </xf>
    <xf numFmtId="0" fontId="3" fillId="0" borderId="29" xfId="0" applyFont="1" applyBorder="1" applyAlignment="1">
      <alignment horizontal="right" vertical="top"/>
    </xf>
    <xf numFmtId="0" fontId="0" fillId="0" borderId="29" xfId="0" applyBorder="1" applyAlignment="1">
      <alignment vertical="top"/>
    </xf>
    <xf numFmtId="0" fontId="3" fillId="0" borderId="45"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64" xfId="0" applyFont="1" applyBorder="1" applyAlignment="1">
      <alignment horizontal="center" vertical="center" textRotation="90" shrinkToFit="1"/>
    </xf>
    <xf numFmtId="3" fontId="3" fillId="0" borderId="27" xfId="0" applyNumberFormat="1" applyFont="1" applyBorder="1" applyAlignment="1">
      <alignment horizontal="center" vertical="center" textRotation="90" shrinkToFit="1"/>
    </xf>
    <xf numFmtId="3" fontId="0" fillId="0" borderId="16" xfId="0" applyNumberFormat="1" applyBorder="1" applyAlignment="1">
      <alignment horizontal="center" vertical="center" textRotation="90" shrinkToFit="1"/>
    </xf>
    <xf numFmtId="3" fontId="0" fillId="0" borderId="25" xfId="0" applyNumberFormat="1" applyBorder="1" applyAlignment="1">
      <alignment horizontal="center" vertical="center" textRotation="90" shrinkToFit="1"/>
    </xf>
    <xf numFmtId="0" fontId="3" fillId="0" borderId="45"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64" xfId="0" applyFont="1" applyBorder="1" applyAlignment="1">
      <alignment horizontal="center" vertical="center" textRotation="90" wrapText="1"/>
    </xf>
    <xf numFmtId="49" fontId="3" fillId="6" borderId="9" xfId="0" applyNumberFormat="1" applyFont="1" applyFill="1" applyBorder="1" applyAlignment="1">
      <alignment horizontal="center" vertical="center" wrapText="1"/>
    </xf>
    <xf numFmtId="0" fontId="7" fillId="6" borderId="9" xfId="0" applyFont="1" applyFill="1" applyBorder="1" applyAlignment="1">
      <alignment horizontal="center" vertical="center" wrapText="1"/>
    </xf>
    <xf numFmtId="3" fontId="2" fillId="0" borderId="16" xfId="0" applyNumberFormat="1" applyFont="1" applyBorder="1" applyAlignment="1">
      <alignment horizontal="center" vertical="top" textRotation="90" wrapText="1"/>
    </xf>
    <xf numFmtId="0" fontId="0" fillId="0" borderId="33" xfId="0" applyBorder="1" applyAlignment="1">
      <alignment horizontal="center" textRotation="90" wrapText="1"/>
    </xf>
    <xf numFmtId="0" fontId="3" fillId="6" borderId="49" xfId="0" applyFont="1" applyFill="1" applyBorder="1" applyAlignment="1">
      <alignment horizontal="center" vertical="center" textRotation="90" wrapText="1"/>
    </xf>
    <xf numFmtId="49" fontId="1" fillId="0" borderId="16" xfId="0" applyNumberFormat="1" applyFont="1" applyBorder="1" applyAlignment="1">
      <alignment horizontal="center" vertical="center" textRotation="90" wrapText="1"/>
    </xf>
    <xf numFmtId="49" fontId="2" fillId="0" borderId="20" xfId="0" applyNumberFormat="1" applyFont="1" applyBorder="1" applyAlignment="1">
      <alignment horizontal="center" vertical="center" textRotation="90" wrapText="1"/>
    </xf>
    <xf numFmtId="49" fontId="1" fillId="0" borderId="33" xfId="0" applyNumberFormat="1" applyFont="1" applyBorder="1" applyAlignment="1">
      <alignment horizontal="center" vertical="center" textRotation="90" wrapText="1"/>
    </xf>
    <xf numFmtId="0" fontId="3" fillId="10" borderId="29" xfId="0" applyFont="1" applyFill="1" applyBorder="1" applyAlignment="1">
      <alignment horizontal="center" vertical="top" wrapText="1"/>
    </xf>
    <xf numFmtId="0" fontId="3" fillId="10" borderId="35" xfId="0" applyFont="1" applyFill="1" applyBorder="1" applyAlignment="1">
      <alignment horizontal="center" vertical="top" wrapText="1"/>
    </xf>
    <xf numFmtId="49" fontId="3" fillId="6" borderId="39" xfId="0" applyNumberFormat="1" applyFont="1" applyFill="1" applyBorder="1" applyAlignment="1">
      <alignment horizontal="center" vertical="top" wrapText="1"/>
    </xf>
    <xf numFmtId="3" fontId="3" fillId="6" borderId="18" xfId="1" applyNumberFormat="1" applyFont="1" applyFill="1" applyBorder="1" applyAlignment="1">
      <alignment horizontal="center" vertical="top"/>
    </xf>
    <xf numFmtId="3" fontId="3" fillId="6" borderId="32" xfId="1" applyNumberFormat="1" applyFont="1" applyFill="1" applyBorder="1" applyAlignment="1">
      <alignment horizontal="center" vertical="top"/>
    </xf>
    <xf numFmtId="0" fontId="3" fillId="6" borderId="30" xfId="1" applyFont="1" applyFill="1" applyBorder="1" applyAlignment="1">
      <alignment vertical="top" wrapText="1"/>
    </xf>
    <xf numFmtId="0" fontId="3" fillId="6" borderId="44" xfId="1" applyFont="1" applyFill="1" applyBorder="1" applyAlignment="1">
      <alignment vertical="top" wrapText="1"/>
    </xf>
    <xf numFmtId="165" fontId="3" fillId="6" borderId="10" xfId="0" applyNumberFormat="1" applyFont="1" applyFill="1" applyBorder="1" applyAlignment="1">
      <alignment horizontal="center" vertical="top"/>
    </xf>
    <xf numFmtId="0" fontId="3" fillId="6" borderId="10" xfId="0" applyFont="1" applyFill="1" applyBorder="1" applyAlignment="1">
      <alignment horizontal="left" vertical="top" wrapText="1"/>
    </xf>
    <xf numFmtId="0" fontId="7" fillId="0" borderId="10" xfId="0" applyFont="1" applyBorder="1" applyAlignment="1">
      <alignment horizontal="left" vertical="top" wrapText="1"/>
    </xf>
    <xf numFmtId="0" fontId="7" fillId="6" borderId="9" xfId="0" applyFont="1" applyFill="1" applyBorder="1" applyAlignment="1">
      <alignment horizontal="center" wrapText="1"/>
    </xf>
    <xf numFmtId="0" fontId="7" fillId="10" borderId="29" xfId="0" applyFont="1" applyFill="1" applyBorder="1" applyAlignment="1">
      <alignment horizontal="right" vertical="top"/>
    </xf>
    <xf numFmtId="0" fontId="7" fillId="6" borderId="43" xfId="0" applyFont="1" applyFill="1" applyBorder="1" applyAlignment="1">
      <alignment horizontal="center" vertical="center" wrapText="1"/>
    </xf>
    <xf numFmtId="0" fontId="3" fillId="0" borderId="10" xfId="0" applyFont="1" applyBorder="1" applyAlignment="1">
      <alignment vertical="top" wrapText="1"/>
    </xf>
    <xf numFmtId="0" fontId="7" fillId="0" borderId="30" xfId="0" applyFont="1" applyBorder="1" applyAlignment="1">
      <alignment vertical="top" wrapText="1"/>
    </xf>
    <xf numFmtId="0" fontId="3" fillId="6" borderId="18" xfId="0" applyFont="1" applyFill="1" applyBorder="1" applyAlignment="1">
      <alignment horizontal="center" vertical="top" wrapText="1"/>
    </xf>
    <xf numFmtId="0" fontId="7" fillId="0" borderId="32" xfId="0" applyFont="1" applyBorder="1" applyAlignment="1">
      <alignment vertical="top" wrapText="1"/>
    </xf>
    <xf numFmtId="0" fontId="5" fillId="2" borderId="20" xfId="0" applyFont="1" applyFill="1" applyBorder="1" applyAlignment="1">
      <alignment horizontal="center" vertical="top" wrapText="1"/>
    </xf>
    <xf numFmtId="0" fontId="5" fillId="2" borderId="33" xfId="0" applyFont="1" applyFill="1" applyBorder="1" applyAlignment="1">
      <alignment horizontal="center" vertical="top" wrapText="1"/>
    </xf>
    <xf numFmtId="49" fontId="2" fillId="6" borderId="33" xfId="0" applyNumberFormat="1" applyFont="1" applyFill="1" applyBorder="1" applyAlignment="1">
      <alignment horizontal="center" vertical="center" textRotation="90" wrapText="1"/>
    </xf>
    <xf numFmtId="0" fontId="3" fillId="6" borderId="6" xfId="0" applyFont="1" applyFill="1" applyBorder="1" applyAlignment="1">
      <alignment horizontal="center" vertical="top" wrapText="1"/>
    </xf>
    <xf numFmtId="0" fontId="7" fillId="6" borderId="23" xfId="0" applyFont="1" applyFill="1" applyBorder="1" applyAlignment="1">
      <alignment horizontal="center" vertical="top" wrapText="1"/>
    </xf>
    <xf numFmtId="49" fontId="5" fillId="2" borderId="1"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49" fontId="3" fillId="6" borderId="6" xfId="0" applyNumberFormat="1" applyFont="1" applyFill="1" applyBorder="1" applyAlignment="1">
      <alignment horizontal="center" vertical="top" wrapText="1"/>
    </xf>
    <xf numFmtId="49" fontId="3" fillId="6" borderId="23" xfId="0" applyNumberFormat="1" applyFont="1" applyFill="1" applyBorder="1" applyAlignment="1">
      <alignment horizontal="center" vertical="top" wrapText="1"/>
    </xf>
    <xf numFmtId="0" fontId="3" fillId="6" borderId="39" xfId="0" applyFont="1" applyFill="1" applyBorder="1" applyAlignment="1">
      <alignment vertical="top" wrapText="1"/>
    </xf>
    <xf numFmtId="0" fontId="7" fillId="0" borderId="97" xfId="0" applyFont="1" applyBorder="1" applyAlignment="1">
      <alignment vertical="top" wrapText="1"/>
    </xf>
    <xf numFmtId="0" fontId="7" fillId="0" borderId="66" xfId="0" applyFont="1" applyBorder="1" applyAlignment="1">
      <alignment horizontal="left" vertical="top" wrapText="1"/>
    </xf>
    <xf numFmtId="0" fontId="3" fillId="10" borderId="34" xfId="0"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0" fontId="3" fillId="0" borderId="70"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6" borderId="16" xfId="0" applyFont="1" applyFill="1" applyBorder="1" applyAlignment="1">
      <alignment vertical="top" wrapText="1"/>
    </xf>
    <xf numFmtId="49" fontId="2" fillId="0" borderId="85" xfId="0" applyNumberFormat="1" applyFont="1" applyBorder="1" applyAlignment="1">
      <alignment horizontal="center" vertical="top" textRotation="90" wrapText="1"/>
    </xf>
    <xf numFmtId="49" fontId="2" fillId="0" borderId="92" xfId="0" applyNumberFormat="1" applyFont="1" applyBorder="1" applyAlignment="1">
      <alignment horizontal="center" vertical="top" textRotation="90" wrapText="1"/>
    </xf>
    <xf numFmtId="3" fontId="2" fillId="0" borderId="20" xfId="0" applyNumberFormat="1" applyFont="1" applyBorder="1" applyAlignment="1">
      <alignment horizontal="center" vertical="top" textRotation="90" wrapText="1"/>
    </xf>
    <xf numFmtId="0" fontId="1" fillId="0" borderId="33" xfId="0" applyFont="1" applyBorder="1" applyAlignment="1">
      <alignment horizontal="center" vertical="top" textRotation="90" wrapText="1"/>
    </xf>
    <xf numFmtId="49" fontId="2" fillId="6" borderId="16" xfId="0" applyNumberFormat="1" applyFont="1" applyFill="1" applyBorder="1" applyAlignment="1">
      <alignment horizontal="center" vertical="top" textRotation="90" wrapText="1"/>
    </xf>
    <xf numFmtId="49" fontId="1" fillId="0" borderId="33" xfId="0" applyNumberFormat="1" applyFont="1" applyBorder="1" applyAlignment="1">
      <alignment horizontal="center" vertical="top" textRotation="90" wrapText="1"/>
    </xf>
    <xf numFmtId="49" fontId="3" fillId="0" borderId="27" xfId="0" applyNumberFormat="1" applyFont="1" applyFill="1" applyBorder="1" applyAlignment="1">
      <alignment horizontal="center" vertical="center" textRotation="90" wrapText="1"/>
    </xf>
    <xf numFmtId="49" fontId="0" fillId="0" borderId="25" xfId="0" applyNumberFormat="1" applyBorder="1" applyAlignment="1">
      <alignment horizontal="center" vertical="center" textRotation="90" wrapText="1"/>
    </xf>
    <xf numFmtId="49" fontId="2" fillId="6" borderId="20" xfId="0" applyNumberFormat="1" applyFont="1" applyFill="1" applyBorder="1" applyAlignment="1">
      <alignment horizontal="center" textRotation="90" wrapText="1"/>
    </xf>
    <xf numFmtId="49" fontId="2" fillId="6" borderId="16" xfId="0" applyNumberFormat="1" applyFont="1" applyFill="1" applyBorder="1" applyAlignment="1">
      <alignment horizontal="center" textRotation="90" wrapText="1"/>
    </xf>
    <xf numFmtId="3" fontId="8" fillId="0" borderId="16" xfId="0" applyNumberFormat="1" applyFont="1" applyBorder="1" applyAlignment="1">
      <alignment horizontal="center" vertical="center" textRotation="90" wrapText="1"/>
    </xf>
    <xf numFmtId="3" fontId="15" fillId="0" borderId="16" xfId="0" applyNumberFormat="1" applyFont="1" applyBorder="1" applyAlignment="1">
      <alignment horizontal="center" vertical="center" textRotation="90" wrapText="1"/>
    </xf>
    <xf numFmtId="3" fontId="15" fillId="0" borderId="33" xfId="0" applyNumberFormat="1" applyFont="1" applyBorder="1" applyAlignment="1">
      <alignment horizontal="center" vertical="center" textRotation="90" wrapText="1"/>
    </xf>
    <xf numFmtId="49" fontId="8" fillId="6" borderId="16" xfId="0" applyNumberFormat="1" applyFont="1" applyFill="1" applyBorder="1" applyAlignment="1">
      <alignment horizontal="center" vertical="center" textRotation="90" wrapText="1"/>
    </xf>
    <xf numFmtId="0" fontId="3" fillId="0" borderId="20" xfId="0" applyFont="1" applyBorder="1" applyAlignment="1">
      <alignment horizontal="center" textRotation="90"/>
    </xf>
    <xf numFmtId="0" fontId="3" fillId="0" borderId="16" xfId="0" applyFont="1" applyBorder="1" applyAlignment="1">
      <alignment horizontal="center" textRotation="90"/>
    </xf>
    <xf numFmtId="0" fontId="3" fillId="0" borderId="16" xfId="0" applyFont="1" applyBorder="1" applyAlignment="1">
      <alignment horizontal="center" vertical="center" textRotation="90"/>
    </xf>
    <xf numFmtId="49" fontId="5" fillId="6" borderId="20"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49" fontId="5" fillId="6" borderId="33" xfId="0" applyNumberFormat="1" applyFont="1" applyFill="1" applyBorder="1" applyAlignment="1">
      <alignment horizontal="center" vertical="top"/>
    </xf>
    <xf numFmtId="0" fontId="3" fillId="2" borderId="16" xfId="0" applyFont="1" applyFill="1" applyBorder="1" applyAlignment="1">
      <alignment horizontal="left" vertical="top" wrapText="1"/>
    </xf>
    <xf numFmtId="49" fontId="2" fillId="6" borderId="27" xfId="0" applyNumberFormat="1" applyFont="1" applyFill="1" applyBorder="1" applyAlignment="1">
      <alignment horizontal="center" vertical="center" textRotation="90" wrapText="1"/>
    </xf>
    <xf numFmtId="49" fontId="0" fillId="0" borderId="25" xfId="0" applyNumberFormat="1" applyBorder="1" applyAlignment="1">
      <alignment horizontal="center" textRotation="90" wrapText="1"/>
    </xf>
    <xf numFmtId="49" fontId="2" fillId="0" borderId="20" xfId="0" applyNumberFormat="1" applyFont="1" applyFill="1" applyBorder="1" applyAlignment="1">
      <alignment horizontal="center" vertical="center" textRotation="90" wrapText="1"/>
    </xf>
    <xf numFmtId="49" fontId="3" fillId="6" borderId="45" xfId="0" applyNumberFormat="1" applyFont="1" applyFill="1" applyBorder="1" applyAlignment="1">
      <alignment horizontal="center" vertical="center" wrapText="1"/>
    </xf>
    <xf numFmtId="0" fontId="7" fillId="0" borderId="9" xfId="0" applyFont="1" applyBorder="1" applyAlignment="1">
      <alignment horizontal="center" vertical="center"/>
    </xf>
    <xf numFmtId="49" fontId="8" fillId="6" borderId="20" xfId="0" applyNumberFormat="1" applyFont="1" applyFill="1" applyBorder="1" applyAlignment="1">
      <alignment horizontal="center" vertical="center" textRotation="90" wrapText="1"/>
    </xf>
    <xf numFmtId="0" fontId="7" fillId="0" borderId="33" xfId="0" applyFont="1" applyBorder="1" applyAlignment="1">
      <alignment horizontal="center" vertical="center" textRotation="90" wrapText="1"/>
    </xf>
    <xf numFmtId="49" fontId="15" fillId="0" borderId="16" xfId="0" applyNumberFormat="1" applyFont="1" applyBorder="1" applyAlignment="1">
      <alignment horizontal="center" vertical="center" textRotation="90" wrapText="1"/>
    </xf>
    <xf numFmtId="3" fontId="8" fillId="0" borderId="20" xfId="0" applyNumberFormat="1" applyFont="1" applyBorder="1" applyAlignment="1">
      <alignment horizontal="center" vertical="top" textRotation="90" wrapText="1"/>
    </xf>
    <xf numFmtId="3" fontId="15" fillId="0" borderId="33" xfId="0" applyNumberFormat="1" applyFont="1" applyBorder="1" applyAlignment="1">
      <alignment horizontal="center" vertical="top" textRotation="90" wrapText="1"/>
    </xf>
    <xf numFmtId="3" fontId="8" fillId="6" borderId="16" xfId="0" applyNumberFormat="1" applyFont="1" applyFill="1" applyBorder="1" applyAlignment="1">
      <alignment horizontal="center" vertical="center" textRotation="90" wrapText="1"/>
    </xf>
    <xf numFmtId="3" fontId="15" fillId="6" borderId="16" xfId="0" applyNumberFormat="1" applyFont="1" applyFill="1" applyBorder="1" applyAlignment="1">
      <alignment horizontal="center" vertical="center" textRotation="90" wrapText="1"/>
    </xf>
    <xf numFmtId="0" fontId="3" fillId="6" borderId="9" xfId="0" applyFont="1" applyFill="1" applyBorder="1" applyAlignment="1">
      <alignment horizontal="center" vertical="center" wrapText="1"/>
    </xf>
    <xf numFmtId="0" fontId="7" fillId="0" borderId="101" xfId="0" applyFont="1" applyBorder="1" applyAlignment="1">
      <alignment horizontal="center" vertical="center" wrapText="1"/>
    </xf>
    <xf numFmtId="0" fontId="3" fillId="6" borderId="6" xfId="0" applyFont="1" applyFill="1" applyBorder="1" applyAlignment="1">
      <alignment horizontal="center" vertical="center" wrapText="1"/>
    </xf>
    <xf numFmtId="49" fontId="5" fillId="3" borderId="100" xfId="0" applyNumberFormat="1" applyFont="1" applyFill="1" applyBorder="1" applyAlignment="1">
      <alignment horizontal="center" vertical="top"/>
    </xf>
    <xf numFmtId="49" fontId="5" fillId="0" borderId="98" xfId="0" applyNumberFormat="1" applyFont="1" applyBorder="1" applyAlignment="1">
      <alignment horizontal="center" vertical="top"/>
    </xf>
    <xf numFmtId="0" fontId="7" fillId="0" borderId="98" xfId="0" applyFont="1" applyBorder="1" applyAlignment="1">
      <alignment horizontal="left" vertical="top" wrapText="1"/>
    </xf>
    <xf numFmtId="0" fontId="7" fillId="0" borderId="98" xfId="0" applyFont="1" applyBorder="1" applyAlignment="1">
      <alignment horizontal="center" vertical="center" textRotation="90" wrapText="1"/>
    </xf>
    <xf numFmtId="0" fontId="7" fillId="0" borderId="29" xfId="0" applyFont="1" applyBorder="1" applyAlignment="1">
      <alignment vertical="top"/>
    </xf>
    <xf numFmtId="3" fontId="7" fillId="0" borderId="16" xfId="0" applyNumberFormat="1" applyFont="1" applyBorder="1" applyAlignment="1">
      <alignment horizontal="center" vertical="center" textRotation="90" shrinkToFit="1"/>
    </xf>
    <xf numFmtId="3" fontId="7" fillId="0" borderId="25" xfId="0" applyNumberFormat="1" applyFont="1" applyBorder="1" applyAlignment="1">
      <alignment horizontal="center" vertical="center" textRotation="90" shrinkToFit="1"/>
    </xf>
    <xf numFmtId="0" fontId="7" fillId="0" borderId="33" xfId="0" applyFont="1" applyBorder="1" applyAlignment="1">
      <alignment horizontal="center" textRotation="90" wrapText="1"/>
    </xf>
    <xf numFmtId="49" fontId="7" fillId="0" borderId="33" xfId="0" applyNumberFormat="1" applyFont="1" applyBorder="1" applyAlignment="1">
      <alignment horizontal="center" vertical="center" textRotation="90" wrapText="1"/>
    </xf>
    <xf numFmtId="165" fontId="3" fillId="6" borderId="9" xfId="0" applyNumberFormat="1" applyFont="1" applyFill="1" applyBorder="1" applyAlignment="1">
      <alignment horizontal="center" vertical="top"/>
    </xf>
    <xf numFmtId="49" fontId="7" fillId="0" borderId="25" xfId="0" applyNumberFormat="1" applyFont="1" applyBorder="1" applyAlignment="1">
      <alignment horizontal="center" vertical="center" textRotation="90" wrapText="1"/>
    </xf>
    <xf numFmtId="49" fontId="5" fillId="0" borderId="2" xfId="0" applyNumberFormat="1" applyFont="1" applyBorder="1" applyAlignment="1">
      <alignment horizontal="center" vertical="top" wrapText="1"/>
    </xf>
    <xf numFmtId="0" fontId="7" fillId="0" borderId="2" xfId="0" applyFont="1" applyBorder="1" applyAlignment="1">
      <alignment horizontal="center" vertical="top" wrapText="1"/>
    </xf>
    <xf numFmtId="0" fontId="7" fillId="0" borderId="20" xfId="0" applyFont="1" applyBorder="1" applyAlignment="1">
      <alignment horizontal="center" vertical="top" wrapText="1"/>
    </xf>
    <xf numFmtId="0" fontId="2" fillId="0" borderId="2" xfId="0" applyFont="1" applyBorder="1" applyAlignment="1">
      <alignment vertical="center" textRotation="90"/>
    </xf>
    <xf numFmtId="0" fontId="1" fillId="0" borderId="2" xfId="0" applyFont="1" applyBorder="1" applyAlignment="1">
      <alignment vertical="center" textRotation="90"/>
    </xf>
    <xf numFmtId="0" fontId="1" fillId="0" borderId="85" xfId="0" applyFont="1" applyBorder="1" applyAlignment="1">
      <alignment vertical="center" textRotation="90"/>
    </xf>
    <xf numFmtId="49" fontId="2" fillId="6" borderId="98" xfId="0" applyNumberFormat="1" applyFont="1" applyFill="1" applyBorder="1" applyAlignment="1">
      <alignment horizontal="center" vertical="center" textRotation="90" wrapText="1"/>
    </xf>
    <xf numFmtId="49" fontId="7" fillId="6" borderId="16" xfId="0" applyNumberFormat="1" applyFont="1" applyFill="1" applyBorder="1" applyAlignment="1">
      <alignment horizontal="center" vertical="center" textRotation="90" wrapText="1"/>
    </xf>
    <xf numFmtId="49" fontId="7" fillId="6" borderId="33" xfId="0" applyNumberFormat="1" applyFont="1" applyFill="1" applyBorder="1" applyAlignment="1">
      <alignment horizontal="center" vertical="center" textRotation="90" wrapText="1"/>
    </xf>
    <xf numFmtId="0" fontId="7" fillId="0" borderId="16" xfId="0" applyFont="1" applyBorder="1" applyAlignment="1">
      <alignment horizontal="center" vertical="center" textRotation="90" wrapText="1"/>
    </xf>
    <xf numFmtId="0" fontId="5" fillId="9" borderId="77" xfId="0" applyFont="1" applyFill="1" applyBorder="1" applyAlignment="1">
      <alignment horizontal="left" vertical="top" wrapText="1"/>
    </xf>
    <xf numFmtId="0" fontId="7" fillId="9" borderId="66" xfId="0" applyFont="1" applyFill="1" applyBorder="1" applyAlignment="1">
      <alignment horizontal="left" vertical="top" wrapText="1"/>
    </xf>
    <xf numFmtId="49" fontId="7" fillId="0" borderId="16" xfId="0" applyNumberFormat="1" applyFont="1" applyBorder="1" applyAlignment="1">
      <alignment horizontal="center" vertical="center" textRotation="90" wrapText="1"/>
    </xf>
    <xf numFmtId="3" fontId="7" fillId="0" borderId="49" xfId="0" applyNumberFormat="1" applyFont="1" applyBorder="1" applyAlignment="1">
      <alignment horizontal="center" vertical="center" textRotation="90" wrapText="1"/>
    </xf>
    <xf numFmtId="0" fontId="7" fillId="0" borderId="60" xfId="0" applyFont="1" applyBorder="1" applyAlignment="1">
      <alignment horizontal="center" vertical="center" textRotation="90" wrapText="1"/>
    </xf>
    <xf numFmtId="49" fontId="7" fillId="0" borderId="25" xfId="0" applyNumberFormat="1" applyFont="1" applyBorder="1" applyAlignment="1">
      <alignment horizontal="center" textRotation="90" wrapText="1"/>
    </xf>
    <xf numFmtId="0" fontId="3" fillId="6" borderId="27" xfId="0" applyFont="1" applyFill="1" applyBorder="1" applyAlignment="1">
      <alignment vertical="top" wrapText="1"/>
    </xf>
    <xf numFmtId="165" fontId="3" fillId="6" borderId="38" xfId="0" applyNumberFormat="1" applyFont="1" applyFill="1" applyBorder="1" applyAlignment="1">
      <alignment horizontal="center" vertical="top"/>
    </xf>
    <xf numFmtId="0" fontId="7" fillId="6" borderId="49" xfId="0" applyFont="1" applyFill="1" applyBorder="1" applyAlignment="1">
      <alignment horizontal="left" vertical="top" wrapText="1"/>
    </xf>
    <xf numFmtId="49" fontId="1" fillId="6" borderId="16" xfId="0" applyNumberFormat="1" applyFont="1" applyFill="1" applyBorder="1" applyAlignment="1">
      <alignment horizontal="center" vertical="top" textRotation="90" wrapText="1"/>
    </xf>
    <xf numFmtId="0" fontId="3" fillId="0" borderId="10" xfId="0" applyFont="1" applyFill="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25" xfId="0" applyFont="1" applyBorder="1" applyAlignment="1">
      <alignment horizontal="center" vertical="center" textRotation="90" wrapText="1"/>
    </xf>
    <xf numFmtId="0" fontId="3" fillId="0" borderId="4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75"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0" fontId="24" fillId="0" borderId="44" xfId="0" applyFont="1" applyBorder="1" applyAlignment="1">
      <alignment horizontal="center" vertical="center" textRotation="90" wrapText="1"/>
    </xf>
    <xf numFmtId="0" fontId="24" fillId="0" borderId="11" xfId="0" applyFont="1" applyBorder="1" applyAlignment="1">
      <alignment horizontal="center" vertical="center" textRotation="90" wrapText="1"/>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1" xfId="0" applyFont="1" applyFill="1" applyBorder="1" applyAlignment="1">
      <alignment horizontal="center" vertical="center" textRotation="90" wrapText="1"/>
    </xf>
    <xf numFmtId="0" fontId="24" fillId="0" borderId="26" xfId="0" applyFont="1" applyFill="1" applyBorder="1" applyAlignment="1">
      <alignment horizontal="center" vertical="center" textRotation="90" wrapText="1"/>
    </xf>
    <xf numFmtId="0" fontId="10" fillId="0" borderId="44" xfId="0" applyFont="1" applyBorder="1" applyAlignment="1">
      <alignment horizontal="center" vertical="center" wrapText="1"/>
    </xf>
    <xf numFmtId="0" fontId="10" fillId="0" borderId="11" xfId="0" applyFont="1" applyBorder="1" applyAlignment="1">
      <alignment horizontal="center" vertical="center" wrapText="1"/>
    </xf>
    <xf numFmtId="0" fontId="24" fillId="0" borderId="42" xfId="0" applyFont="1" applyBorder="1" applyAlignment="1">
      <alignment horizontal="center" vertical="center"/>
    </xf>
    <xf numFmtId="0" fontId="24" fillId="0" borderId="43" xfId="0" applyFont="1" applyBorder="1" applyAlignment="1">
      <alignment horizontal="center" vertical="center"/>
    </xf>
    <xf numFmtId="49" fontId="5" fillId="7" borderId="61" xfId="0" applyNumberFormat="1" applyFont="1" applyFill="1" applyBorder="1" applyAlignment="1">
      <alignment horizontal="left" vertical="top" wrapText="1"/>
    </xf>
    <xf numFmtId="49" fontId="5" fillId="7" borderId="66" xfId="0" applyNumberFormat="1" applyFont="1" applyFill="1" applyBorder="1" applyAlignment="1">
      <alignment horizontal="left" vertical="top" wrapText="1"/>
    </xf>
    <xf numFmtId="49" fontId="5" fillId="7" borderId="67" xfId="0" applyNumberFormat="1" applyFont="1" applyFill="1" applyBorder="1" applyAlignment="1">
      <alignment horizontal="left" vertical="top" wrapText="1"/>
    </xf>
    <xf numFmtId="0" fontId="23" fillId="0" borderId="76"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63" xfId="0" applyFont="1" applyBorder="1" applyAlignment="1">
      <alignment horizontal="center" vertical="center" wrapText="1"/>
    </xf>
    <xf numFmtId="0" fontId="17" fillId="0" borderId="45" xfId="0" applyFont="1" applyBorder="1" applyAlignment="1">
      <alignment horizontal="center" vertical="center" textRotation="90" wrapText="1"/>
    </xf>
    <xf numFmtId="0" fontId="17" fillId="0" borderId="9" xfId="0" applyFont="1" applyBorder="1" applyAlignment="1">
      <alignment horizontal="center" vertical="center" textRotation="90" wrapText="1"/>
    </xf>
    <xf numFmtId="0" fontId="17" fillId="0" borderId="64" xfId="0" applyFont="1" applyBorder="1" applyAlignment="1">
      <alignment horizontal="center" vertical="center" textRotation="90" wrapText="1"/>
    </xf>
    <xf numFmtId="0" fontId="23" fillId="0" borderId="76" xfId="0" applyFont="1" applyBorder="1" applyAlignment="1">
      <alignment horizontal="center" vertical="center"/>
    </xf>
    <xf numFmtId="0" fontId="23" fillId="0" borderId="69" xfId="0" applyFont="1" applyBorder="1" applyAlignment="1">
      <alignment horizontal="center" vertical="center"/>
    </xf>
    <xf numFmtId="0" fontId="23" fillId="0" borderId="63" xfId="0" applyFont="1" applyBorder="1" applyAlignment="1">
      <alignment horizontal="center" vertical="center"/>
    </xf>
    <xf numFmtId="0" fontId="3" fillId="6" borderId="44" xfId="0" applyFont="1" applyFill="1" applyBorder="1" applyAlignment="1">
      <alignment horizontal="center" vertical="center" textRotation="90" wrapText="1"/>
    </xf>
    <xf numFmtId="0" fontId="3" fillId="6" borderId="11" xfId="0" applyFont="1" applyFill="1" applyBorder="1" applyAlignment="1">
      <alignment horizontal="center" vertical="center" textRotation="90" wrapText="1"/>
    </xf>
    <xf numFmtId="0" fontId="3" fillId="6" borderId="36" xfId="0" applyFont="1" applyFill="1" applyBorder="1" applyAlignment="1">
      <alignment horizontal="center" vertical="center"/>
    </xf>
    <xf numFmtId="0" fontId="3" fillId="6" borderId="37" xfId="0" applyFont="1" applyFill="1" applyBorder="1" applyAlignment="1">
      <alignment horizontal="center" vertical="center"/>
    </xf>
    <xf numFmtId="0" fontId="8" fillId="6" borderId="1" xfId="0" applyFont="1" applyFill="1" applyBorder="1" applyAlignment="1">
      <alignment horizontal="center" vertical="center" textRotation="90" wrapText="1"/>
    </xf>
    <xf numFmtId="0" fontId="8" fillId="6" borderId="26" xfId="0" applyFont="1" applyFill="1" applyBorder="1" applyAlignment="1">
      <alignment horizontal="center" vertical="center" textRotation="90" wrapText="1"/>
    </xf>
    <xf numFmtId="0" fontId="3" fillId="0" borderId="52" xfId="0" applyNumberFormat="1" applyFont="1" applyBorder="1" applyAlignment="1">
      <alignment horizontal="center" vertical="center" textRotation="90" wrapText="1"/>
    </xf>
    <xf numFmtId="0" fontId="3" fillId="0" borderId="51" xfId="0" applyNumberFormat="1" applyFont="1" applyBorder="1" applyAlignment="1">
      <alignment horizontal="center" vertical="center" textRotation="90" wrapText="1"/>
    </xf>
    <xf numFmtId="0" fontId="3" fillId="0" borderId="35" xfId="0" applyNumberFormat="1" applyFont="1" applyBorder="1" applyAlignment="1">
      <alignment horizontal="center" vertical="center" textRotation="90" wrapText="1"/>
    </xf>
    <xf numFmtId="0" fontId="3" fillId="0" borderId="45"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64" xfId="0" applyNumberFormat="1"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69" xfId="0" applyFont="1" applyFill="1" applyBorder="1" applyAlignment="1">
      <alignment horizontal="center" vertical="center" wrapText="1"/>
    </xf>
    <xf numFmtId="0" fontId="5" fillId="6" borderId="63" xfId="0" applyFont="1" applyFill="1" applyBorder="1" applyAlignment="1">
      <alignment horizontal="center" vertical="center" wrapText="1"/>
    </xf>
    <xf numFmtId="0" fontId="5" fillId="4" borderId="61" xfId="0" applyFont="1" applyFill="1" applyBorder="1" applyAlignment="1">
      <alignment horizontal="left" vertical="top" wrapText="1"/>
    </xf>
    <xf numFmtId="0" fontId="5" fillId="4" borderId="66" xfId="0" applyFont="1" applyFill="1" applyBorder="1" applyAlignment="1">
      <alignment horizontal="left" vertical="top" wrapText="1"/>
    </xf>
    <xf numFmtId="0" fontId="5" fillId="4" borderId="67" xfId="0" applyFont="1" applyFill="1" applyBorder="1" applyAlignment="1">
      <alignment horizontal="left" vertical="top" wrapText="1"/>
    </xf>
    <xf numFmtId="0" fontId="5" fillId="15" borderId="77" xfId="0" applyFont="1" applyFill="1" applyBorder="1" applyAlignment="1">
      <alignment horizontal="left" vertical="top"/>
    </xf>
    <xf numFmtId="0" fontId="5" fillId="15" borderId="66" xfId="0" applyFont="1" applyFill="1" applyBorder="1" applyAlignment="1">
      <alignment horizontal="left" vertical="top"/>
    </xf>
    <xf numFmtId="0" fontId="5" fillId="15" borderId="67" xfId="0" applyFont="1" applyFill="1" applyBorder="1" applyAlignment="1">
      <alignment horizontal="left" vertical="top"/>
    </xf>
    <xf numFmtId="0" fontId="5" fillId="3" borderId="40" xfId="0" applyFont="1" applyFill="1" applyBorder="1" applyAlignment="1">
      <alignment horizontal="left" vertical="top" wrapText="1"/>
    </xf>
    <xf numFmtId="0" fontId="5" fillId="3" borderId="52" xfId="0" applyFont="1" applyFill="1" applyBorder="1" applyAlignment="1">
      <alignment horizontal="left" vertical="top" wrapText="1"/>
    </xf>
    <xf numFmtId="49" fontId="5" fillId="15" borderId="8" xfId="0" applyNumberFormat="1" applyFont="1" applyFill="1" applyBorder="1" applyAlignment="1">
      <alignment horizontal="center" vertical="top"/>
    </xf>
    <xf numFmtId="49" fontId="5" fillId="15" borderId="10" xfId="0" applyNumberFormat="1" applyFont="1" applyFill="1" applyBorder="1" applyAlignment="1">
      <alignment horizontal="center" vertical="top"/>
    </xf>
    <xf numFmtId="49" fontId="5" fillId="15" borderId="11" xfId="0" applyNumberFormat="1" applyFont="1" applyFill="1" applyBorder="1" applyAlignment="1">
      <alignment horizontal="center" vertical="top"/>
    </xf>
    <xf numFmtId="49" fontId="5" fillId="4" borderId="16" xfId="0" applyNumberFormat="1" applyFont="1" applyFill="1" applyBorder="1" applyAlignment="1">
      <alignment horizontal="center" vertical="top"/>
    </xf>
    <xf numFmtId="49" fontId="5" fillId="4" borderId="25" xfId="0" applyNumberFormat="1" applyFont="1" applyFill="1" applyBorder="1" applyAlignment="1">
      <alignment horizontal="center" vertical="top"/>
    </xf>
    <xf numFmtId="49" fontId="5" fillId="0" borderId="38" xfId="0" applyNumberFormat="1" applyFont="1" applyBorder="1" applyAlignment="1">
      <alignment horizontal="center" vertical="top"/>
    </xf>
    <xf numFmtId="49" fontId="5" fillId="0" borderId="73" xfId="0" applyNumberFormat="1" applyFont="1" applyBorder="1" applyAlignment="1">
      <alignment horizontal="center" vertical="top"/>
    </xf>
    <xf numFmtId="0" fontId="16" fillId="2" borderId="18" xfId="0" applyFont="1" applyFill="1" applyBorder="1" applyAlignment="1">
      <alignment horizontal="left" vertical="top" wrapText="1"/>
    </xf>
    <xf numFmtId="0" fontId="16" fillId="2" borderId="26" xfId="0" applyFont="1" applyFill="1" applyBorder="1" applyAlignment="1">
      <alignment horizontal="left" vertical="top" wrapText="1"/>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49" fontId="3" fillId="0" borderId="16" xfId="0" applyNumberFormat="1" applyFont="1" applyBorder="1" applyAlignment="1">
      <alignment horizontal="center" vertical="top"/>
    </xf>
    <xf numFmtId="49" fontId="3" fillId="0" borderId="25" xfId="0" applyNumberFormat="1" applyFont="1" applyBorder="1" applyAlignment="1">
      <alignment horizontal="center" vertical="top"/>
    </xf>
    <xf numFmtId="0" fontId="3" fillId="4" borderId="66" xfId="0" applyFont="1" applyFill="1" applyBorder="1" applyAlignment="1">
      <alignment horizontal="center" vertical="top"/>
    </xf>
    <xf numFmtId="0" fontId="3" fillId="0" borderId="0" xfId="0" applyNumberFormat="1" applyFont="1" applyFill="1" applyBorder="1" applyAlignment="1">
      <alignment horizontal="left" vertical="top" wrapText="1"/>
    </xf>
    <xf numFmtId="0" fontId="23" fillId="0" borderId="61"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67" xfId="0" applyFont="1" applyBorder="1" applyAlignment="1">
      <alignment horizontal="center" vertical="center" wrapText="1"/>
    </xf>
    <xf numFmtId="49" fontId="5" fillId="0" borderId="49" xfId="0" applyNumberFormat="1" applyFont="1" applyBorder="1" applyAlignment="1">
      <alignment horizontal="center" vertical="top"/>
    </xf>
    <xf numFmtId="49" fontId="3" fillId="0" borderId="9" xfId="0" applyNumberFormat="1" applyFont="1" applyBorder="1" applyAlignment="1">
      <alignment horizontal="center" vertical="top" wrapText="1"/>
    </xf>
    <xf numFmtId="49" fontId="5" fillId="15" borderId="77" xfId="0" applyNumberFormat="1" applyFont="1" applyFill="1" applyBorder="1" applyAlignment="1">
      <alignment horizontal="right" vertical="top"/>
    </xf>
    <xf numFmtId="49" fontId="5" fillId="15" borderId="66" xfId="0" applyNumberFormat="1" applyFont="1" applyFill="1" applyBorder="1" applyAlignment="1">
      <alignment horizontal="right" vertical="top"/>
    </xf>
    <xf numFmtId="49" fontId="5" fillId="15" borderId="67" xfId="0" applyNumberFormat="1" applyFont="1" applyFill="1" applyBorder="1" applyAlignment="1">
      <alignment horizontal="right" vertical="top"/>
    </xf>
    <xf numFmtId="0" fontId="3" fillId="15" borderId="61" xfId="0" applyFont="1" applyFill="1" applyBorder="1" applyAlignment="1">
      <alignment horizontal="center" vertical="top"/>
    </xf>
    <xf numFmtId="0" fontId="3" fillId="15" borderId="66" xfId="0" applyFont="1" applyFill="1" applyBorder="1" applyAlignment="1">
      <alignment horizontal="center" vertical="top"/>
    </xf>
    <xf numFmtId="0" fontId="3" fillId="15" borderId="67" xfId="0" applyFont="1" applyFill="1" applyBorder="1" applyAlignment="1">
      <alignment horizontal="center" vertical="top"/>
    </xf>
    <xf numFmtId="3" fontId="5" fillId="4" borderId="76" xfId="0" applyNumberFormat="1" applyFont="1" applyFill="1" applyBorder="1" applyAlignment="1">
      <alignment horizontal="center" vertical="top" wrapText="1"/>
    </xf>
    <xf numFmtId="3" fontId="5" fillId="4" borderId="69" xfId="0" applyNumberFormat="1" applyFont="1" applyFill="1" applyBorder="1" applyAlignment="1">
      <alignment horizontal="center" vertical="top" wrapText="1"/>
    </xf>
    <xf numFmtId="3" fontId="5" fillId="4" borderId="63" xfId="0" applyNumberFormat="1" applyFont="1" applyFill="1" applyBorder="1" applyAlignment="1">
      <alignment horizontal="center" vertical="top" wrapText="1"/>
    </xf>
    <xf numFmtId="0" fontId="3" fillId="0" borderId="68" xfId="0" applyFont="1" applyBorder="1" applyAlignment="1">
      <alignment horizontal="left" vertical="top" wrapText="1"/>
    </xf>
    <xf numFmtId="0" fontId="3" fillId="0" borderId="48" xfId="0" applyFont="1" applyBorder="1" applyAlignment="1">
      <alignment horizontal="left" vertical="top" wrapText="1"/>
    </xf>
    <xf numFmtId="0" fontId="3" fillId="0" borderId="53" xfId="0" applyFont="1" applyBorder="1" applyAlignment="1">
      <alignment horizontal="left" vertical="top" wrapText="1"/>
    </xf>
    <xf numFmtId="3" fontId="3" fillId="0" borderId="74" xfId="0" applyNumberFormat="1" applyFont="1" applyBorder="1" applyAlignment="1">
      <alignment horizontal="center" vertical="top" wrapText="1"/>
    </xf>
    <xf numFmtId="3" fontId="3" fillId="0" borderId="42" xfId="0" applyNumberFormat="1" applyFont="1" applyBorder="1" applyAlignment="1">
      <alignment horizontal="center" vertical="top" wrapText="1"/>
    </xf>
    <xf numFmtId="3" fontId="3" fillId="0" borderId="43" xfId="0" applyNumberFormat="1" applyFont="1" applyBorder="1" applyAlignment="1">
      <alignment horizontal="center"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3" fillId="2" borderId="74"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43" xfId="0" applyFont="1" applyFill="1" applyBorder="1" applyAlignment="1">
      <alignment horizontal="left" vertical="top" wrapText="1"/>
    </xf>
    <xf numFmtId="3" fontId="5" fillId="4" borderId="74" xfId="0" applyNumberFormat="1" applyFont="1" applyFill="1" applyBorder="1" applyAlignment="1">
      <alignment horizontal="center" vertical="top" wrapText="1"/>
    </xf>
    <xf numFmtId="3" fontId="5" fillId="4" borderId="42" xfId="0" applyNumberFormat="1" applyFont="1" applyFill="1" applyBorder="1" applyAlignment="1">
      <alignment horizontal="center" vertical="top" wrapText="1"/>
    </xf>
    <xf numFmtId="3" fontId="5" fillId="4" borderId="43" xfId="0" applyNumberFormat="1" applyFont="1" applyFill="1" applyBorder="1" applyAlignment="1">
      <alignment horizontal="center" vertical="top" wrapText="1"/>
    </xf>
    <xf numFmtId="3" fontId="5" fillId="5" borderId="34" xfId="0" applyNumberFormat="1" applyFont="1" applyFill="1" applyBorder="1" applyAlignment="1">
      <alignment horizontal="center" vertical="top" wrapText="1"/>
    </xf>
    <xf numFmtId="3" fontId="5" fillId="5" borderId="29" xfId="0" applyNumberFormat="1" applyFont="1" applyFill="1" applyBorder="1" applyAlignment="1">
      <alignment horizontal="center" vertical="top" wrapText="1"/>
    </xf>
    <xf numFmtId="3" fontId="5" fillId="5" borderId="35" xfId="0" applyNumberFormat="1" applyFont="1" applyFill="1" applyBorder="1" applyAlignment="1">
      <alignment horizontal="center" vertical="top" wrapText="1"/>
    </xf>
  </cellXfs>
  <cellStyles count="3">
    <cellStyle name="Įprastas" xfId="0" builtinId="0"/>
    <cellStyle name="Įprastas 2" xfId="1"/>
    <cellStyle name="Stilius 1" xfId="2"/>
  </cellStyles>
  <dxfs count="0"/>
  <tableStyles count="0" defaultTableStyle="TableStyleMedium2" defaultPivotStyle="PivotStyleLight16"/>
  <colors>
    <mruColors>
      <color rgb="FFCCFFCC"/>
      <color rgb="FFFFCCFF"/>
      <color rgb="FFCC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29"/>
  <sheetViews>
    <sheetView tabSelected="1" zoomScaleNormal="100" zoomScaleSheetLayoutView="100" workbookViewId="0">
      <selection activeCell="V8" sqref="V8"/>
    </sheetView>
  </sheetViews>
  <sheetFormatPr defaultRowHeight="12.75" x14ac:dyDescent="0.2"/>
  <cols>
    <col min="1" max="4" width="2.7109375" style="4" customWidth="1"/>
    <col min="5" max="5" width="30" style="4" customWidth="1"/>
    <col min="6" max="6" width="3.42578125" style="15" customWidth="1"/>
    <col min="7" max="7" width="5.42578125" style="15" customWidth="1"/>
    <col min="8" max="8" width="3.28515625" style="21" customWidth="1"/>
    <col min="9" max="9" width="11.5703125" style="21" customWidth="1"/>
    <col min="10" max="10" width="7.42578125" style="24" customWidth="1"/>
    <col min="11" max="11" width="10.85546875" style="4" customWidth="1"/>
    <col min="12" max="12" width="35.140625" style="4" customWidth="1"/>
    <col min="13" max="13" width="6.42578125" style="4" customWidth="1"/>
    <col min="14" max="16384" width="9.140625" style="3"/>
  </cols>
  <sheetData>
    <row r="1" spans="1:13" ht="31.5" customHeight="1" x14ac:dyDescent="0.2">
      <c r="K1" s="115"/>
      <c r="L1" s="874" t="s">
        <v>365</v>
      </c>
      <c r="M1" s="875"/>
    </row>
    <row r="2" spans="1:13" ht="61.5" customHeight="1" x14ac:dyDescent="0.2">
      <c r="K2" s="402"/>
      <c r="L2" s="875"/>
      <c r="M2" s="875"/>
    </row>
    <row r="3" spans="1:13" x14ac:dyDescent="0.2">
      <c r="K3" s="402"/>
      <c r="L3" s="402"/>
      <c r="M3" s="402"/>
    </row>
    <row r="5" spans="1:13" ht="15.75" x14ac:dyDescent="0.2">
      <c r="A5" s="1123" t="s">
        <v>355</v>
      </c>
      <c r="B5" s="1123"/>
      <c r="C5" s="1123"/>
      <c r="D5" s="1123"/>
      <c r="E5" s="1123"/>
      <c r="F5" s="1123"/>
      <c r="G5" s="1123"/>
      <c r="H5" s="1123"/>
      <c r="I5" s="1123"/>
      <c r="J5" s="1123"/>
      <c r="K5" s="1123"/>
      <c r="L5" s="1123"/>
      <c r="M5" s="1123"/>
    </row>
    <row r="6" spans="1:13" ht="15.75" x14ac:dyDescent="0.2">
      <c r="A6" s="1124" t="s">
        <v>32</v>
      </c>
      <c r="B6" s="1124"/>
      <c r="C6" s="1124"/>
      <c r="D6" s="1124"/>
      <c r="E6" s="1124"/>
      <c r="F6" s="1124"/>
      <c r="G6" s="1124"/>
      <c r="H6" s="1124"/>
      <c r="I6" s="1124"/>
      <c r="J6" s="1124"/>
      <c r="K6" s="1124"/>
      <c r="L6" s="1124"/>
      <c r="M6" s="1124"/>
    </row>
    <row r="7" spans="1:13" ht="15.75" x14ac:dyDescent="0.2">
      <c r="A7" s="1125" t="s">
        <v>245</v>
      </c>
      <c r="B7" s="1125"/>
      <c r="C7" s="1125"/>
      <c r="D7" s="1125"/>
      <c r="E7" s="1125"/>
      <c r="F7" s="1125"/>
      <c r="G7" s="1125"/>
      <c r="H7" s="1125"/>
      <c r="I7" s="1125"/>
      <c r="J7" s="1125"/>
      <c r="K7" s="1125"/>
      <c r="L7" s="1125"/>
      <c r="M7" s="1125"/>
    </row>
    <row r="8" spans="1:13" ht="13.5" thickBot="1" x14ac:dyDescent="0.25">
      <c r="L8" s="1145" t="s">
        <v>224</v>
      </c>
      <c r="M8" s="1146"/>
    </row>
    <row r="9" spans="1:13" ht="34.5" customHeight="1" x14ac:dyDescent="0.2">
      <c r="A9" s="1126" t="s">
        <v>23</v>
      </c>
      <c r="B9" s="1129" t="s">
        <v>0</v>
      </c>
      <c r="C9" s="1129" t="s">
        <v>1</v>
      </c>
      <c r="D9" s="1129" t="s">
        <v>101</v>
      </c>
      <c r="E9" s="1132" t="s">
        <v>15</v>
      </c>
      <c r="F9" s="1135" t="s">
        <v>2</v>
      </c>
      <c r="G9" s="1150" t="s">
        <v>270</v>
      </c>
      <c r="H9" s="1096" t="s">
        <v>3</v>
      </c>
      <c r="I9" s="1140" t="s">
        <v>102</v>
      </c>
      <c r="J9" s="1147" t="s">
        <v>4</v>
      </c>
      <c r="K9" s="1153" t="s">
        <v>274</v>
      </c>
      <c r="L9" s="1143" t="s">
        <v>14</v>
      </c>
      <c r="M9" s="1144"/>
    </row>
    <row r="10" spans="1:13" ht="12.75" customHeight="1" x14ac:dyDescent="0.2">
      <c r="A10" s="1127"/>
      <c r="B10" s="1130"/>
      <c r="C10" s="1130"/>
      <c r="D10" s="1130"/>
      <c r="E10" s="1133"/>
      <c r="F10" s="1136"/>
      <c r="G10" s="1151"/>
      <c r="H10" s="1097"/>
      <c r="I10" s="1141"/>
      <c r="J10" s="1148"/>
      <c r="K10" s="1154"/>
      <c r="L10" s="1138" t="s">
        <v>15</v>
      </c>
      <c r="M10" s="340" t="s">
        <v>128</v>
      </c>
    </row>
    <row r="11" spans="1:13" ht="54" customHeight="1" thickBot="1" x14ac:dyDescent="0.25">
      <c r="A11" s="1128"/>
      <c r="B11" s="1131"/>
      <c r="C11" s="1131"/>
      <c r="D11" s="1131"/>
      <c r="E11" s="1134"/>
      <c r="F11" s="1137"/>
      <c r="G11" s="1152"/>
      <c r="H11" s="1098"/>
      <c r="I11" s="1142"/>
      <c r="J11" s="1149"/>
      <c r="K11" s="1155"/>
      <c r="L11" s="1139"/>
      <c r="M11" s="401" t="s">
        <v>313</v>
      </c>
    </row>
    <row r="12" spans="1:13" s="14" customFormat="1" ht="15" customHeight="1" x14ac:dyDescent="0.2">
      <c r="A12" s="1110" t="s">
        <v>84</v>
      </c>
      <c r="B12" s="1111"/>
      <c r="C12" s="1111"/>
      <c r="D12" s="1111"/>
      <c r="E12" s="1111"/>
      <c r="F12" s="1111"/>
      <c r="G12" s="1111"/>
      <c r="H12" s="1111"/>
      <c r="I12" s="1111"/>
      <c r="J12" s="1111"/>
      <c r="K12" s="1111"/>
      <c r="L12" s="1111"/>
      <c r="M12" s="1112"/>
    </row>
    <row r="13" spans="1:13" s="14" customFormat="1" ht="14.25" customHeight="1" x14ac:dyDescent="0.2">
      <c r="A13" s="1105" t="s">
        <v>60</v>
      </c>
      <c r="B13" s="1106"/>
      <c r="C13" s="1106"/>
      <c r="D13" s="1106"/>
      <c r="E13" s="1106"/>
      <c r="F13" s="1106"/>
      <c r="G13" s="1106"/>
      <c r="H13" s="1106"/>
      <c r="I13" s="1106"/>
      <c r="J13" s="1106"/>
      <c r="K13" s="1106"/>
      <c r="L13" s="1106"/>
      <c r="M13" s="1107"/>
    </row>
    <row r="14" spans="1:13" ht="15" customHeight="1" x14ac:dyDescent="0.2">
      <c r="A14" s="44" t="s">
        <v>8</v>
      </c>
      <c r="B14" s="1099" t="s">
        <v>85</v>
      </c>
      <c r="C14" s="1100"/>
      <c r="D14" s="1100"/>
      <c r="E14" s="1100"/>
      <c r="F14" s="1100"/>
      <c r="G14" s="1100"/>
      <c r="H14" s="1100"/>
      <c r="I14" s="1100"/>
      <c r="J14" s="1100"/>
      <c r="K14" s="1100"/>
      <c r="L14" s="1100"/>
      <c r="M14" s="1101"/>
    </row>
    <row r="15" spans="1:13" ht="15.75" customHeight="1" x14ac:dyDescent="0.2">
      <c r="A15" s="78" t="s">
        <v>8</v>
      </c>
      <c r="B15" s="79" t="s">
        <v>8</v>
      </c>
      <c r="C15" s="1102" t="s">
        <v>51</v>
      </c>
      <c r="D15" s="1103"/>
      <c r="E15" s="1103"/>
      <c r="F15" s="1103"/>
      <c r="G15" s="1103"/>
      <c r="H15" s="1103"/>
      <c r="I15" s="1103"/>
      <c r="J15" s="1103"/>
      <c r="K15" s="1103"/>
      <c r="L15" s="1103"/>
      <c r="M15" s="1104"/>
    </row>
    <row r="16" spans="1:13" ht="39" customHeight="1" x14ac:dyDescent="0.2">
      <c r="A16" s="299" t="s">
        <v>8</v>
      </c>
      <c r="B16" s="287" t="s">
        <v>8</v>
      </c>
      <c r="C16" s="264" t="s">
        <v>8</v>
      </c>
      <c r="D16" s="268"/>
      <c r="E16" s="400" t="s">
        <v>154</v>
      </c>
      <c r="F16" s="479"/>
      <c r="G16" s="478"/>
      <c r="H16" s="248" t="s">
        <v>34</v>
      </c>
      <c r="I16" s="308" t="s">
        <v>116</v>
      </c>
      <c r="J16" s="74"/>
      <c r="K16" s="404"/>
      <c r="L16" s="293"/>
      <c r="M16" s="298"/>
    </row>
    <row r="17" spans="1:13" ht="19.5" customHeight="1" x14ac:dyDescent="0.2">
      <c r="A17" s="262"/>
      <c r="B17" s="250"/>
      <c r="C17" s="264"/>
      <c r="D17" s="267" t="s">
        <v>8</v>
      </c>
      <c r="E17" s="1119" t="s">
        <v>269</v>
      </c>
      <c r="F17" s="337"/>
      <c r="G17" s="1158" t="s">
        <v>276</v>
      </c>
      <c r="H17" s="259"/>
      <c r="I17" s="1156"/>
      <c r="J17" s="200" t="s">
        <v>31</v>
      </c>
      <c r="K17" s="405">
        <v>81.2</v>
      </c>
      <c r="L17" s="92" t="s">
        <v>149</v>
      </c>
      <c r="M17" s="93">
        <v>3.4</v>
      </c>
    </row>
    <row r="18" spans="1:13" ht="25.5" customHeight="1" x14ac:dyDescent="0.2">
      <c r="A18" s="262"/>
      <c r="B18" s="250"/>
      <c r="C18" s="264"/>
      <c r="D18" s="252"/>
      <c r="E18" s="1049"/>
      <c r="F18" s="337"/>
      <c r="G18" s="1159"/>
      <c r="H18" s="259"/>
      <c r="I18" s="1157"/>
      <c r="J18" s="73"/>
      <c r="K18" s="406"/>
      <c r="L18" s="293" t="s">
        <v>152</v>
      </c>
      <c r="M18" s="327" t="s">
        <v>153</v>
      </c>
    </row>
    <row r="19" spans="1:13" ht="15" customHeight="1" x14ac:dyDescent="0.2">
      <c r="A19" s="857"/>
      <c r="B19" s="858"/>
      <c r="C19" s="916"/>
      <c r="D19" s="1078" t="s">
        <v>10</v>
      </c>
      <c r="E19" s="1119" t="s">
        <v>38</v>
      </c>
      <c r="F19" s="1116" t="s">
        <v>184</v>
      </c>
      <c r="G19" s="942" t="s">
        <v>277</v>
      </c>
      <c r="H19" s="899"/>
      <c r="I19" s="1056"/>
      <c r="J19" s="270" t="s">
        <v>31</v>
      </c>
      <c r="K19" s="418">
        <f>24-12.8</f>
        <v>11.2</v>
      </c>
      <c r="L19" s="296" t="s">
        <v>40</v>
      </c>
      <c r="M19" s="66">
        <v>3</v>
      </c>
    </row>
    <row r="20" spans="1:13" ht="12" customHeight="1" x14ac:dyDescent="0.2">
      <c r="A20" s="857"/>
      <c r="B20" s="858"/>
      <c r="C20" s="916"/>
      <c r="D20" s="918"/>
      <c r="E20" s="1069"/>
      <c r="F20" s="1117"/>
      <c r="G20" s="1001"/>
      <c r="H20" s="899"/>
      <c r="I20" s="1120"/>
      <c r="J20" s="97"/>
      <c r="K20" s="404"/>
      <c r="L20" s="87" t="s">
        <v>125</v>
      </c>
      <c r="M20" s="76">
        <v>3</v>
      </c>
    </row>
    <row r="21" spans="1:13" ht="15" customHeight="1" x14ac:dyDescent="0.2">
      <c r="A21" s="857"/>
      <c r="B21" s="858"/>
      <c r="C21" s="916"/>
      <c r="D21" s="1118" t="s">
        <v>33</v>
      </c>
      <c r="E21" s="1069" t="s">
        <v>39</v>
      </c>
      <c r="F21" s="1071"/>
      <c r="G21" s="320"/>
      <c r="H21" s="899"/>
      <c r="I21" s="1056"/>
      <c r="J21" s="8" t="s">
        <v>31</v>
      </c>
      <c r="K21" s="577">
        <v>222.5</v>
      </c>
      <c r="L21" s="288" t="s">
        <v>229</v>
      </c>
      <c r="M21" s="294">
        <v>8</v>
      </c>
    </row>
    <row r="22" spans="1:13" ht="26.25" customHeight="1" x14ac:dyDescent="0.2">
      <c r="A22" s="857"/>
      <c r="B22" s="858"/>
      <c r="C22" s="916"/>
      <c r="D22" s="1118"/>
      <c r="E22" s="1070"/>
      <c r="F22" s="1072"/>
      <c r="G22" s="945" t="s">
        <v>278</v>
      </c>
      <c r="H22" s="899"/>
      <c r="I22" s="1120"/>
      <c r="J22" s="40"/>
      <c r="K22" s="406"/>
      <c r="L22" s="56" t="s">
        <v>262</v>
      </c>
      <c r="M22" s="57">
        <v>54</v>
      </c>
    </row>
    <row r="23" spans="1:13" ht="25.5" customHeight="1" x14ac:dyDescent="0.2">
      <c r="A23" s="857"/>
      <c r="B23" s="858"/>
      <c r="C23" s="916"/>
      <c r="D23" s="1118"/>
      <c r="E23" s="1070"/>
      <c r="F23" s="1072"/>
      <c r="G23" s="1161"/>
      <c r="H23" s="899"/>
      <c r="I23" s="265"/>
      <c r="J23" s="40"/>
      <c r="K23" s="406"/>
      <c r="L23" s="58" t="s">
        <v>226</v>
      </c>
      <c r="M23" s="57">
        <v>1</v>
      </c>
    </row>
    <row r="24" spans="1:13" ht="25.5" customHeight="1" x14ac:dyDescent="0.2">
      <c r="A24" s="857"/>
      <c r="B24" s="858"/>
      <c r="C24" s="916"/>
      <c r="D24" s="1118"/>
      <c r="E24" s="1070"/>
      <c r="F24" s="1072"/>
      <c r="G24" s="1161"/>
      <c r="H24" s="899"/>
      <c r="I24" s="827"/>
      <c r="J24" s="40"/>
      <c r="K24" s="829"/>
      <c r="L24" s="58" t="s">
        <v>363</v>
      </c>
      <c r="M24" s="57">
        <v>235</v>
      </c>
    </row>
    <row r="25" spans="1:13" ht="26.25" customHeight="1" x14ac:dyDescent="0.2">
      <c r="A25" s="857"/>
      <c r="B25" s="858"/>
      <c r="C25" s="916"/>
      <c r="D25" s="1118"/>
      <c r="E25" s="1070"/>
      <c r="F25" s="1072"/>
      <c r="G25" s="1161"/>
      <c r="H25" s="899"/>
      <c r="I25" s="265"/>
      <c r="J25" s="40"/>
      <c r="K25" s="406"/>
      <c r="L25" s="58" t="s">
        <v>227</v>
      </c>
      <c r="M25" s="57">
        <v>65</v>
      </c>
    </row>
    <row r="26" spans="1:13" ht="18" customHeight="1" x14ac:dyDescent="0.2">
      <c r="A26" s="857"/>
      <c r="B26" s="858"/>
      <c r="C26" s="916"/>
      <c r="D26" s="1118"/>
      <c r="E26" s="1070"/>
      <c r="F26" s="1072"/>
      <c r="G26" s="1161"/>
      <c r="H26" s="899"/>
      <c r="I26" s="265"/>
      <c r="J26" s="40"/>
      <c r="K26" s="406"/>
      <c r="L26" s="58" t="s">
        <v>340</v>
      </c>
      <c r="M26" s="77" t="s">
        <v>345</v>
      </c>
    </row>
    <row r="27" spans="1:13" ht="20.25" customHeight="1" x14ac:dyDescent="0.2">
      <c r="A27" s="857"/>
      <c r="B27" s="858"/>
      <c r="C27" s="916"/>
      <c r="D27" s="1118"/>
      <c r="E27" s="1070"/>
      <c r="F27" s="1072"/>
      <c r="G27" s="1161"/>
      <c r="H27" s="899"/>
      <c r="I27" s="265"/>
      <c r="J27" s="40"/>
      <c r="K27" s="406"/>
      <c r="L27" s="58" t="s">
        <v>311</v>
      </c>
      <c r="M27" s="77" t="s">
        <v>221</v>
      </c>
    </row>
    <row r="28" spans="1:13" ht="15" customHeight="1" x14ac:dyDescent="0.2">
      <c r="A28" s="857"/>
      <c r="B28" s="858"/>
      <c r="C28" s="916"/>
      <c r="D28" s="1078"/>
      <c r="E28" s="1070"/>
      <c r="F28" s="1072"/>
      <c r="G28" s="1161"/>
      <c r="H28" s="899"/>
      <c r="I28" s="265"/>
      <c r="J28" s="40"/>
      <c r="K28" s="406"/>
      <c r="L28" s="58" t="s">
        <v>41</v>
      </c>
      <c r="M28" s="77" t="s">
        <v>151</v>
      </c>
    </row>
    <row r="29" spans="1:13" ht="16.5" customHeight="1" x14ac:dyDescent="0.2">
      <c r="A29" s="857"/>
      <c r="B29" s="858"/>
      <c r="C29" s="916"/>
      <c r="D29" s="1078"/>
      <c r="E29" s="1070"/>
      <c r="F29" s="1072"/>
      <c r="G29" s="343"/>
      <c r="H29" s="899"/>
      <c r="I29" s="265"/>
      <c r="J29" s="8"/>
      <c r="K29" s="407"/>
      <c r="L29" s="58" t="s">
        <v>312</v>
      </c>
      <c r="M29" s="77" t="s">
        <v>121</v>
      </c>
    </row>
    <row r="30" spans="1:13" ht="15.75" customHeight="1" x14ac:dyDescent="0.2">
      <c r="A30" s="262"/>
      <c r="B30" s="250"/>
      <c r="C30" s="237"/>
      <c r="D30" s="267" t="s">
        <v>42</v>
      </c>
      <c r="E30" s="1073" t="s">
        <v>114</v>
      </c>
      <c r="F30" s="1074" t="s">
        <v>120</v>
      </c>
      <c r="G30" s="1162" t="s">
        <v>279</v>
      </c>
      <c r="H30" s="259"/>
      <c r="I30" s="1056"/>
      <c r="J30" s="200" t="s">
        <v>31</v>
      </c>
      <c r="K30" s="418">
        <f>173.2-13.9-1.4</f>
        <v>157.9</v>
      </c>
      <c r="L30" s="1113" t="s">
        <v>264</v>
      </c>
      <c r="M30" s="328">
        <v>100</v>
      </c>
    </row>
    <row r="31" spans="1:13" ht="13.5" customHeight="1" x14ac:dyDescent="0.2">
      <c r="A31" s="262"/>
      <c r="B31" s="250"/>
      <c r="C31" s="237"/>
      <c r="D31" s="252"/>
      <c r="E31" s="1073"/>
      <c r="F31" s="1075"/>
      <c r="G31" s="1161"/>
      <c r="H31" s="259"/>
      <c r="I31" s="1056"/>
      <c r="J31" s="42"/>
      <c r="K31" s="826">
        <v>0</v>
      </c>
      <c r="L31" s="1114"/>
      <c r="M31" s="329"/>
    </row>
    <row r="32" spans="1:13" ht="18.75" customHeight="1" x14ac:dyDescent="0.2">
      <c r="A32" s="262"/>
      <c r="B32" s="250"/>
      <c r="C32" s="237"/>
      <c r="D32" s="252"/>
      <c r="E32" s="1073"/>
      <c r="F32" s="1075"/>
      <c r="G32" s="1163"/>
      <c r="H32" s="259"/>
      <c r="I32" s="1120"/>
      <c r="J32" s="201"/>
      <c r="K32" s="419"/>
      <c r="L32" s="1115"/>
      <c r="M32" s="240"/>
    </row>
    <row r="33" spans="1:13" ht="17.25" customHeight="1" x14ac:dyDescent="0.2">
      <c r="A33" s="262"/>
      <c r="B33" s="250"/>
      <c r="C33" s="237"/>
      <c r="D33" s="1078" t="s">
        <v>43</v>
      </c>
      <c r="E33" s="948" t="s">
        <v>115</v>
      </c>
      <c r="F33" s="1076"/>
      <c r="G33" s="942" t="s">
        <v>303</v>
      </c>
      <c r="H33" s="259"/>
      <c r="I33" s="1156"/>
      <c r="J33" s="42" t="s">
        <v>31</v>
      </c>
      <c r="K33" s="826">
        <f>309.8+11.4-1.6</f>
        <v>319.60000000000002</v>
      </c>
      <c r="L33" s="301" t="s">
        <v>235</v>
      </c>
      <c r="M33" s="330">
        <v>100</v>
      </c>
    </row>
    <row r="34" spans="1:13" ht="18" customHeight="1" x14ac:dyDescent="0.2">
      <c r="A34" s="262"/>
      <c r="B34" s="250"/>
      <c r="C34" s="237"/>
      <c r="D34" s="1092"/>
      <c r="E34" s="1036"/>
      <c r="F34" s="1077"/>
      <c r="G34" s="1183"/>
      <c r="H34" s="259"/>
      <c r="I34" s="1174"/>
      <c r="J34" s="201"/>
      <c r="K34" s="404"/>
      <c r="L34" s="230" t="s">
        <v>236</v>
      </c>
      <c r="M34" s="331">
        <v>100</v>
      </c>
    </row>
    <row r="35" spans="1:13" ht="15.75" customHeight="1" x14ac:dyDescent="0.2">
      <c r="A35" s="262"/>
      <c r="B35" s="250"/>
      <c r="C35" s="237"/>
      <c r="D35" s="1078" t="s">
        <v>35</v>
      </c>
      <c r="E35" s="862" t="s">
        <v>263</v>
      </c>
      <c r="F35" s="1074" t="s">
        <v>92</v>
      </c>
      <c r="G35" s="942" t="s">
        <v>304</v>
      </c>
      <c r="H35" s="259"/>
      <c r="I35" s="1156"/>
      <c r="J35" s="70" t="s">
        <v>31</v>
      </c>
      <c r="K35" s="405">
        <v>51.1</v>
      </c>
      <c r="L35" s="315" t="s">
        <v>237</v>
      </c>
      <c r="M35" s="332">
        <v>100</v>
      </c>
    </row>
    <row r="36" spans="1:13" ht="22.5" customHeight="1" x14ac:dyDescent="0.2">
      <c r="A36" s="262"/>
      <c r="B36" s="250"/>
      <c r="C36" s="237"/>
      <c r="D36" s="918"/>
      <c r="E36" s="862"/>
      <c r="F36" s="1075"/>
      <c r="G36" s="1183"/>
      <c r="H36" s="259"/>
      <c r="I36" s="1156"/>
      <c r="J36" s="69"/>
      <c r="K36" s="404"/>
      <c r="L36" s="540"/>
      <c r="M36" s="539"/>
    </row>
    <row r="37" spans="1:13" ht="34.5" customHeight="1" x14ac:dyDescent="0.2">
      <c r="A37" s="262"/>
      <c r="B37" s="250"/>
      <c r="C37" s="264"/>
      <c r="D37" s="272" t="s">
        <v>44</v>
      </c>
      <c r="E37" s="339" t="s">
        <v>129</v>
      </c>
      <c r="F37" s="445"/>
      <c r="G37" s="480" t="s">
        <v>280</v>
      </c>
      <c r="H37" s="259"/>
      <c r="I37" s="269"/>
      <c r="J37" s="201" t="s">
        <v>31</v>
      </c>
      <c r="K37" s="419">
        <v>90</v>
      </c>
      <c r="L37" s="94" t="s">
        <v>354</v>
      </c>
      <c r="M37" s="333">
        <v>100</v>
      </c>
    </row>
    <row r="38" spans="1:13" ht="16.5" customHeight="1" x14ac:dyDescent="0.2">
      <c r="A38" s="262"/>
      <c r="B38" s="250"/>
      <c r="C38" s="264"/>
      <c r="D38" s="266" t="s">
        <v>37</v>
      </c>
      <c r="E38" s="862" t="s">
        <v>216</v>
      </c>
      <c r="F38" s="337"/>
      <c r="G38" s="942" t="s">
        <v>305</v>
      </c>
      <c r="H38" s="259"/>
      <c r="I38" s="1156" t="s">
        <v>109</v>
      </c>
      <c r="J38" s="42" t="s">
        <v>31</v>
      </c>
      <c r="K38" s="406">
        <v>25</v>
      </c>
      <c r="L38" s="537" t="s">
        <v>228</v>
      </c>
      <c r="M38" s="538">
        <v>1</v>
      </c>
    </row>
    <row r="39" spans="1:13" ht="16.5" customHeight="1" x14ac:dyDescent="0.2">
      <c r="A39" s="262"/>
      <c r="B39" s="250"/>
      <c r="C39" s="264"/>
      <c r="D39" s="217"/>
      <c r="E39" s="862"/>
      <c r="F39" s="337"/>
      <c r="G39" s="1121"/>
      <c r="H39" s="259"/>
      <c r="I39" s="1156"/>
      <c r="J39" s="42" t="s">
        <v>31</v>
      </c>
      <c r="K39" s="579">
        <f>120</f>
        <v>120</v>
      </c>
      <c r="L39" s="1108" t="s">
        <v>243</v>
      </c>
      <c r="M39" s="538">
        <v>20</v>
      </c>
    </row>
    <row r="40" spans="1:13" ht="14.25" customHeight="1" x14ac:dyDescent="0.2">
      <c r="A40" s="299"/>
      <c r="B40" s="287"/>
      <c r="C40" s="307"/>
      <c r="D40" s="281"/>
      <c r="E40" s="934"/>
      <c r="F40" s="338"/>
      <c r="G40" s="1122"/>
      <c r="H40" s="260"/>
      <c r="I40" s="271"/>
      <c r="J40" s="201" t="s">
        <v>64</v>
      </c>
      <c r="K40" s="404"/>
      <c r="L40" s="1109"/>
      <c r="M40" s="334"/>
    </row>
    <row r="41" spans="1:13" ht="18.75" customHeight="1" x14ac:dyDescent="0.2">
      <c r="A41" s="262"/>
      <c r="B41" s="250"/>
      <c r="C41" s="264"/>
      <c r="D41" s="1093" t="s">
        <v>88</v>
      </c>
      <c r="E41" s="863" t="s">
        <v>225</v>
      </c>
      <c r="F41" s="937" t="s">
        <v>223</v>
      </c>
      <c r="G41" s="1222" t="s">
        <v>306</v>
      </c>
      <c r="H41" s="899" t="s">
        <v>61</v>
      </c>
      <c r="I41" s="1015" t="s">
        <v>201</v>
      </c>
      <c r="J41" s="40" t="s">
        <v>150</v>
      </c>
      <c r="K41" s="822">
        <f>26+56.3-49.5</f>
        <v>32.799999999999997</v>
      </c>
      <c r="L41" s="218" t="s">
        <v>265</v>
      </c>
      <c r="M41" s="541">
        <v>1</v>
      </c>
    </row>
    <row r="42" spans="1:13" ht="15.75" customHeight="1" x14ac:dyDescent="0.2">
      <c r="A42" s="262"/>
      <c r="B42" s="250"/>
      <c r="C42" s="264"/>
      <c r="D42" s="982"/>
      <c r="E42" s="1094"/>
      <c r="F42" s="937"/>
      <c r="G42" s="1161"/>
      <c r="H42" s="899"/>
      <c r="I42" s="1176"/>
      <c r="J42" s="40" t="s">
        <v>94</v>
      </c>
      <c r="K42" s="406"/>
      <c r="L42" s="537" t="s">
        <v>235</v>
      </c>
      <c r="M42" s="538">
        <v>10</v>
      </c>
    </row>
    <row r="43" spans="1:13" ht="17.25" customHeight="1" x14ac:dyDescent="0.2">
      <c r="A43" s="262"/>
      <c r="B43" s="250"/>
      <c r="C43" s="264"/>
      <c r="D43" s="982"/>
      <c r="E43" s="1094"/>
      <c r="F43" s="1095"/>
      <c r="G43" s="1163"/>
      <c r="H43" s="900"/>
      <c r="I43" s="1176"/>
      <c r="J43" s="97"/>
      <c r="K43" s="404"/>
      <c r="L43" s="316"/>
      <c r="M43" s="297"/>
    </row>
    <row r="44" spans="1:13" ht="22.5" customHeight="1" x14ac:dyDescent="0.2">
      <c r="A44" s="262"/>
      <c r="B44" s="250"/>
      <c r="C44" s="192"/>
      <c r="D44" s="912" t="s">
        <v>36</v>
      </c>
      <c r="E44" s="948" t="s">
        <v>314</v>
      </c>
      <c r="F44" s="1181" t="s">
        <v>62</v>
      </c>
      <c r="G44" s="942" t="s">
        <v>315</v>
      </c>
      <c r="H44" s="1186" t="s">
        <v>61</v>
      </c>
      <c r="I44" s="1184" t="s">
        <v>192</v>
      </c>
      <c r="J44" s="200" t="s">
        <v>146</v>
      </c>
      <c r="K44" s="405">
        <v>500</v>
      </c>
      <c r="L44" s="309" t="s">
        <v>180</v>
      </c>
      <c r="M44" s="202">
        <v>1</v>
      </c>
    </row>
    <row r="45" spans="1:13" ht="30.75" customHeight="1" x14ac:dyDescent="0.2">
      <c r="A45" s="262"/>
      <c r="B45" s="250"/>
      <c r="C45" s="264"/>
      <c r="D45" s="913"/>
      <c r="E45" s="934"/>
      <c r="F45" s="1182"/>
      <c r="G45" s="1183"/>
      <c r="H45" s="1187"/>
      <c r="I45" s="1185"/>
      <c r="J45" s="97"/>
      <c r="K45" s="404"/>
      <c r="L45" s="316" t="s">
        <v>266</v>
      </c>
      <c r="M45" s="228">
        <v>100</v>
      </c>
    </row>
    <row r="46" spans="1:13" ht="22.5" customHeight="1" x14ac:dyDescent="0.2">
      <c r="A46" s="512"/>
      <c r="B46" s="511"/>
      <c r="C46" s="192"/>
      <c r="D46" s="912" t="s">
        <v>328</v>
      </c>
      <c r="E46" s="949" t="s">
        <v>123</v>
      </c>
      <c r="F46" s="951" t="s">
        <v>120</v>
      </c>
      <c r="G46" s="942" t="s">
        <v>329</v>
      </c>
      <c r="H46" s="1186" t="s">
        <v>34</v>
      </c>
      <c r="I46" s="1188" t="s">
        <v>109</v>
      </c>
      <c r="J46" s="200" t="s">
        <v>31</v>
      </c>
      <c r="K46" s="405">
        <v>2.5</v>
      </c>
      <c r="L46" s="309" t="s">
        <v>124</v>
      </c>
      <c r="M46" s="202">
        <v>1</v>
      </c>
    </row>
    <row r="47" spans="1:13" ht="30.75" customHeight="1" x14ac:dyDescent="0.2">
      <c r="A47" s="512"/>
      <c r="B47" s="511"/>
      <c r="C47" s="513"/>
      <c r="D47" s="913"/>
      <c r="E47" s="950"/>
      <c r="F47" s="952"/>
      <c r="G47" s="1183"/>
      <c r="H47" s="1187"/>
      <c r="I47" s="1189"/>
      <c r="J47" s="97"/>
      <c r="K47" s="404"/>
      <c r="L47" s="316"/>
      <c r="M47" s="228"/>
    </row>
    <row r="48" spans="1:13" ht="14.25" customHeight="1" thickBot="1" x14ac:dyDescent="0.25">
      <c r="A48" s="263"/>
      <c r="B48" s="251"/>
      <c r="C48" s="185"/>
      <c r="D48" s="51"/>
      <c r="E48" s="52"/>
      <c r="F48" s="53"/>
      <c r="G48" s="53"/>
      <c r="H48" s="54"/>
      <c r="I48" s="908" t="s">
        <v>104</v>
      </c>
      <c r="J48" s="1175"/>
      <c r="K48" s="409">
        <f>SUM(K17:K47)</f>
        <v>1613.8</v>
      </c>
      <c r="L48" s="282"/>
      <c r="M48" s="335"/>
    </row>
    <row r="49" spans="1:13" ht="27" customHeight="1" x14ac:dyDescent="0.2">
      <c r="A49" s="628" t="s">
        <v>8</v>
      </c>
      <c r="B49" s="630" t="s">
        <v>8</v>
      </c>
      <c r="C49" s="633" t="s">
        <v>10</v>
      </c>
      <c r="D49" s="242"/>
      <c r="E49" s="341" t="s">
        <v>71</v>
      </c>
      <c r="F49" s="322"/>
      <c r="G49" s="342"/>
      <c r="H49" s="623" t="s">
        <v>34</v>
      </c>
      <c r="I49" s="1223" t="s">
        <v>105</v>
      </c>
      <c r="J49" s="206"/>
      <c r="K49" s="410"/>
      <c r="L49" s="243"/>
      <c r="M49" s="244"/>
    </row>
    <row r="50" spans="1:13" ht="33" customHeight="1" x14ac:dyDescent="0.2">
      <c r="A50" s="857"/>
      <c r="B50" s="988"/>
      <c r="C50" s="916"/>
      <c r="D50" s="918" t="s">
        <v>8</v>
      </c>
      <c r="E50" s="1219" t="s">
        <v>96</v>
      </c>
      <c r="F50" s="1087"/>
      <c r="G50" s="942" t="s">
        <v>316</v>
      </c>
      <c r="H50" s="899"/>
      <c r="I50" s="1224"/>
      <c r="J50" s="8" t="s">
        <v>31</v>
      </c>
      <c r="K50" s="616">
        <f>2044.6+150.5</f>
        <v>2195.1</v>
      </c>
      <c r="L50" s="9" t="s">
        <v>351</v>
      </c>
      <c r="M50" s="229">
        <v>8.6</v>
      </c>
    </row>
    <row r="51" spans="1:13" ht="21" customHeight="1" x14ac:dyDescent="0.2">
      <c r="A51" s="857"/>
      <c r="B51" s="988"/>
      <c r="C51" s="916"/>
      <c r="D51" s="1079"/>
      <c r="E51" s="1069"/>
      <c r="F51" s="1088"/>
      <c r="G51" s="1163"/>
      <c r="H51" s="899"/>
      <c r="I51" s="1224"/>
      <c r="J51" s="27" t="s">
        <v>81</v>
      </c>
      <c r="K51" s="411"/>
      <c r="L51" s="71"/>
      <c r="M51" s="522"/>
    </row>
    <row r="52" spans="1:13" ht="18" customHeight="1" x14ac:dyDescent="0.2">
      <c r="A52" s="857"/>
      <c r="B52" s="988"/>
      <c r="C52" s="916"/>
      <c r="D52" s="1078" t="s">
        <v>10</v>
      </c>
      <c r="E52" s="1119" t="s">
        <v>45</v>
      </c>
      <c r="F52" s="523"/>
      <c r="G52" s="1225" t="s">
        <v>281</v>
      </c>
      <c r="H52" s="599"/>
      <c r="I52" s="1056"/>
      <c r="J52" s="75" t="s">
        <v>31</v>
      </c>
      <c r="K52" s="484">
        <v>76</v>
      </c>
      <c r="L52" s="617" t="s">
        <v>47</v>
      </c>
      <c r="M52" s="317">
        <v>55</v>
      </c>
    </row>
    <row r="53" spans="1:13" ht="27" customHeight="1" x14ac:dyDescent="0.2">
      <c r="A53" s="857"/>
      <c r="B53" s="988"/>
      <c r="C53" s="916"/>
      <c r="D53" s="1079"/>
      <c r="E53" s="1036"/>
      <c r="F53" s="624"/>
      <c r="G53" s="1226"/>
      <c r="H53" s="599"/>
      <c r="I53" s="1120"/>
      <c r="J53" s="8" t="s">
        <v>48</v>
      </c>
      <c r="K53" s="669">
        <v>0.8</v>
      </c>
      <c r="L53" s="68" t="s">
        <v>97</v>
      </c>
      <c r="M53" s="485">
        <v>1227</v>
      </c>
    </row>
    <row r="54" spans="1:13" ht="18" customHeight="1" x14ac:dyDescent="0.2">
      <c r="A54" s="606"/>
      <c r="B54" s="604"/>
      <c r="C54" s="601"/>
      <c r="D54" s="1078" t="s">
        <v>33</v>
      </c>
      <c r="E54" s="1119" t="s">
        <v>346</v>
      </c>
      <c r="F54" s="1087"/>
      <c r="G54" s="942" t="s">
        <v>282</v>
      </c>
      <c r="H54" s="939"/>
      <c r="I54" s="598"/>
      <c r="J54" s="830" t="s">
        <v>31</v>
      </c>
      <c r="K54" s="418">
        <f>69.4-19.7</f>
        <v>49.7</v>
      </c>
      <c r="L54" s="588" t="s">
        <v>267</v>
      </c>
      <c r="M54" s="587" t="s">
        <v>126</v>
      </c>
    </row>
    <row r="55" spans="1:13" ht="17.25" customHeight="1" x14ac:dyDescent="0.2">
      <c r="A55" s="606"/>
      <c r="B55" s="604"/>
      <c r="C55" s="601"/>
      <c r="D55" s="918"/>
      <c r="E55" s="1219"/>
      <c r="F55" s="1160"/>
      <c r="G55" s="945"/>
      <c r="H55" s="899"/>
      <c r="I55" s="598"/>
      <c r="J55" s="40"/>
      <c r="K55" s="669"/>
      <c r="L55" s="638" t="s">
        <v>347</v>
      </c>
      <c r="M55" s="77" t="s">
        <v>341</v>
      </c>
    </row>
    <row r="56" spans="1:13" ht="29.25" customHeight="1" x14ac:dyDescent="0.2">
      <c r="A56" s="606"/>
      <c r="B56" s="604"/>
      <c r="C56" s="601"/>
      <c r="D56" s="1079"/>
      <c r="E56" s="1069"/>
      <c r="F56" s="1088"/>
      <c r="G56" s="1163"/>
      <c r="H56" s="900"/>
      <c r="I56" s="598"/>
      <c r="J56" s="97"/>
      <c r="K56" s="411"/>
      <c r="L56" s="639" t="s">
        <v>342</v>
      </c>
      <c r="M56" s="640" t="s">
        <v>343</v>
      </c>
    </row>
    <row r="57" spans="1:13" ht="35.25" customHeight="1" x14ac:dyDescent="0.2">
      <c r="A57" s="606"/>
      <c r="B57" s="604"/>
      <c r="C57" s="601"/>
      <c r="D57" s="619" t="s">
        <v>42</v>
      </c>
      <c r="E57" s="620" t="s">
        <v>80</v>
      </c>
      <c r="F57" s="321"/>
      <c r="G57" s="446" t="s">
        <v>283</v>
      </c>
      <c r="H57" s="613"/>
      <c r="I57" s="614"/>
      <c r="J57" s="27" t="s">
        <v>31</v>
      </c>
      <c r="K57" s="411">
        <v>109</v>
      </c>
      <c r="L57" s="26" t="s">
        <v>46</v>
      </c>
      <c r="M57" s="80">
        <v>9</v>
      </c>
    </row>
    <row r="58" spans="1:13" ht="16.5" customHeight="1" thickBot="1" x14ac:dyDescent="0.25">
      <c r="A58" s="46"/>
      <c r="B58" s="575"/>
      <c r="C58" s="50"/>
      <c r="D58" s="51"/>
      <c r="E58" s="52"/>
      <c r="F58" s="53"/>
      <c r="G58" s="53"/>
      <c r="H58" s="54"/>
      <c r="I58" s="908" t="s">
        <v>104</v>
      </c>
      <c r="J58" s="909"/>
      <c r="K58" s="409">
        <f>SUM(K50:K57)</f>
        <v>2430.6</v>
      </c>
      <c r="L58" s="282"/>
      <c r="M58" s="335"/>
    </row>
    <row r="59" spans="1:13" ht="25.5" customHeight="1" x14ac:dyDescent="0.2">
      <c r="A59" s="573" t="s">
        <v>8</v>
      </c>
      <c r="B59" s="574" t="s">
        <v>8</v>
      </c>
      <c r="C59" s="236" t="s">
        <v>33</v>
      </c>
      <c r="D59" s="245"/>
      <c r="E59" s="355" t="s">
        <v>72</v>
      </c>
      <c r="F59" s="471"/>
      <c r="G59" s="472"/>
      <c r="H59" s="570" t="s">
        <v>34</v>
      </c>
      <c r="I59" s="246"/>
      <c r="J59" s="206"/>
      <c r="K59" s="412"/>
      <c r="L59" s="247"/>
      <c r="M59" s="244"/>
    </row>
    <row r="60" spans="1:13" ht="20.25" customHeight="1" x14ac:dyDescent="0.2">
      <c r="A60" s="553"/>
      <c r="B60" s="552"/>
      <c r="C60" s="237"/>
      <c r="D60" s="548" t="s">
        <v>8</v>
      </c>
      <c r="E60" s="948" t="s">
        <v>268</v>
      </c>
      <c r="F60" s="1215" t="s">
        <v>91</v>
      </c>
      <c r="G60" s="1212" t="s">
        <v>307</v>
      </c>
      <c r="H60" s="544"/>
      <c r="I60" s="1232" t="s">
        <v>105</v>
      </c>
      <c r="J60" s="42" t="s">
        <v>31</v>
      </c>
      <c r="K60" s="413">
        <v>13.8</v>
      </c>
      <c r="L60" s="1108" t="s">
        <v>246</v>
      </c>
      <c r="M60" s="1167">
        <v>100</v>
      </c>
    </row>
    <row r="61" spans="1:13" ht="20.25" customHeight="1" x14ac:dyDescent="0.2">
      <c r="A61" s="553"/>
      <c r="B61" s="552"/>
      <c r="C61" s="237"/>
      <c r="D61" s="548"/>
      <c r="E61" s="862"/>
      <c r="F61" s="1215"/>
      <c r="G61" s="1212"/>
      <c r="H61" s="544"/>
      <c r="I61" s="1233"/>
      <c r="J61" s="222" t="s">
        <v>94</v>
      </c>
      <c r="K61" s="413">
        <v>13</v>
      </c>
      <c r="L61" s="1108"/>
      <c r="M61" s="1167"/>
    </row>
    <row r="62" spans="1:13" ht="26.25" customHeight="1" x14ac:dyDescent="0.2">
      <c r="A62" s="553"/>
      <c r="B62" s="552"/>
      <c r="C62" s="237"/>
      <c r="D62" s="548"/>
      <c r="E62" s="862"/>
      <c r="F62" s="1215"/>
      <c r="G62" s="1212"/>
      <c r="H62" s="544"/>
      <c r="I62" s="223" t="s">
        <v>222</v>
      </c>
      <c r="J62" s="224" t="s">
        <v>31</v>
      </c>
      <c r="K62" s="414">
        <v>3</v>
      </c>
      <c r="L62" s="1108"/>
      <c r="M62" s="1167"/>
    </row>
    <row r="63" spans="1:13" ht="20.25" customHeight="1" x14ac:dyDescent="0.2">
      <c r="A63" s="553"/>
      <c r="B63" s="552"/>
      <c r="C63" s="237"/>
      <c r="D63" s="548"/>
      <c r="E63" s="550"/>
      <c r="F63" s="1215"/>
      <c r="G63" s="323"/>
      <c r="H63" s="544"/>
      <c r="I63" s="223" t="s">
        <v>202</v>
      </c>
      <c r="J63" s="224" t="s">
        <v>31</v>
      </c>
      <c r="K63" s="414">
        <v>2</v>
      </c>
      <c r="L63" s="1108"/>
      <c r="M63" s="1167"/>
    </row>
    <row r="64" spans="1:13" ht="28.5" customHeight="1" x14ac:dyDescent="0.2">
      <c r="A64" s="553"/>
      <c r="B64" s="552"/>
      <c r="C64" s="237"/>
      <c r="D64" s="548"/>
      <c r="E64" s="550"/>
      <c r="F64" s="403"/>
      <c r="G64" s="323"/>
      <c r="H64" s="544"/>
      <c r="I64" s="97" t="s">
        <v>203</v>
      </c>
      <c r="J64" s="201" t="s">
        <v>31</v>
      </c>
      <c r="K64" s="404">
        <v>1</v>
      </c>
      <c r="L64" s="1169"/>
      <c r="M64" s="1168"/>
    </row>
    <row r="65" spans="1:13" ht="22.5" customHeight="1" x14ac:dyDescent="0.2">
      <c r="A65" s="553"/>
      <c r="B65" s="552"/>
      <c r="C65" s="237"/>
      <c r="D65" s="548"/>
      <c r="E65" s="550"/>
      <c r="F65" s="353"/>
      <c r="G65" s="323"/>
      <c r="H65" s="544"/>
      <c r="I65" s="1232" t="s">
        <v>105</v>
      </c>
      <c r="J65" s="42" t="s">
        <v>31</v>
      </c>
      <c r="K65" s="578">
        <v>12.4</v>
      </c>
      <c r="L65" s="1108" t="s">
        <v>247</v>
      </c>
      <c r="M65" s="1167">
        <v>50</v>
      </c>
    </row>
    <row r="66" spans="1:13" ht="21" customHeight="1" x14ac:dyDescent="0.2">
      <c r="A66" s="553"/>
      <c r="B66" s="552"/>
      <c r="C66" s="237"/>
      <c r="D66" s="548"/>
      <c r="E66" s="550"/>
      <c r="F66" s="353"/>
      <c r="G66" s="323"/>
      <c r="H66" s="544"/>
      <c r="I66" s="1233"/>
      <c r="J66" s="222" t="s">
        <v>94</v>
      </c>
      <c r="K66" s="408">
        <v>2.2999999999999998</v>
      </c>
      <c r="L66" s="1108"/>
      <c r="M66" s="1167"/>
    </row>
    <row r="67" spans="1:13" ht="25.5" customHeight="1" x14ac:dyDescent="0.2">
      <c r="A67" s="553"/>
      <c r="B67" s="552"/>
      <c r="C67" s="237"/>
      <c r="D67" s="548"/>
      <c r="E67" s="550"/>
      <c r="F67" s="353"/>
      <c r="G67" s="323"/>
      <c r="H67" s="544"/>
      <c r="I67" s="221" t="s">
        <v>222</v>
      </c>
      <c r="J67" s="222" t="s">
        <v>31</v>
      </c>
      <c r="K67" s="408">
        <v>5</v>
      </c>
      <c r="L67" s="1108"/>
      <c r="M67" s="1167"/>
    </row>
    <row r="68" spans="1:13" ht="18" customHeight="1" x14ac:dyDescent="0.2">
      <c r="A68" s="553"/>
      <c r="B68" s="552"/>
      <c r="C68" s="237"/>
      <c r="D68" s="548"/>
      <c r="E68" s="550"/>
      <c r="F68" s="353"/>
      <c r="G68" s="323"/>
      <c r="H68" s="544"/>
      <c r="I68" s="225" t="s">
        <v>202</v>
      </c>
      <c r="J68" s="201" t="s">
        <v>31</v>
      </c>
      <c r="K68" s="404">
        <v>2</v>
      </c>
      <c r="L68" s="1169"/>
      <c r="M68" s="1168"/>
    </row>
    <row r="69" spans="1:13" ht="19.5" customHeight="1" x14ac:dyDescent="0.2">
      <c r="A69" s="553"/>
      <c r="B69" s="552"/>
      <c r="C69" s="237"/>
      <c r="D69" s="548"/>
      <c r="E69" s="550"/>
      <c r="F69" s="353"/>
      <c r="G69" s="323"/>
      <c r="H69" s="544"/>
      <c r="I69" s="1234" t="s">
        <v>105</v>
      </c>
      <c r="J69" s="200" t="s">
        <v>31</v>
      </c>
      <c r="K69" s="405">
        <v>54.8</v>
      </c>
      <c r="L69" s="1170" t="s">
        <v>248</v>
      </c>
      <c r="M69" s="561">
        <v>40</v>
      </c>
    </row>
    <row r="70" spans="1:13" ht="19.5" customHeight="1" x14ac:dyDescent="0.2">
      <c r="A70" s="553"/>
      <c r="B70" s="552"/>
      <c r="C70" s="237"/>
      <c r="D70" s="548"/>
      <c r="E70" s="550"/>
      <c r="F70" s="353"/>
      <c r="G70" s="323"/>
      <c r="H70" s="544"/>
      <c r="I70" s="1233"/>
      <c r="J70" s="222" t="s">
        <v>94</v>
      </c>
      <c r="K70" s="408">
        <v>24.5</v>
      </c>
      <c r="L70" s="1108"/>
      <c r="M70" s="561"/>
    </row>
    <row r="71" spans="1:13" ht="27" customHeight="1" x14ac:dyDescent="0.2">
      <c r="A71" s="553"/>
      <c r="B71" s="552"/>
      <c r="C71" s="237"/>
      <c r="D71" s="548"/>
      <c r="E71" s="550"/>
      <c r="F71" s="353"/>
      <c r="G71" s="323"/>
      <c r="H71" s="544"/>
      <c r="I71" s="225" t="s">
        <v>222</v>
      </c>
      <c r="J71" s="201" t="s">
        <v>31</v>
      </c>
      <c r="K71" s="414">
        <v>3</v>
      </c>
      <c r="L71" s="1169"/>
      <c r="M71" s="562"/>
    </row>
    <row r="72" spans="1:13" ht="38.25" customHeight="1" x14ac:dyDescent="0.2">
      <c r="A72" s="553"/>
      <c r="B72" s="552"/>
      <c r="C72" s="237"/>
      <c r="D72" s="548"/>
      <c r="E72" s="550"/>
      <c r="F72" s="403"/>
      <c r="G72" s="323"/>
      <c r="H72" s="544"/>
      <c r="I72" s="1234" t="s">
        <v>105</v>
      </c>
      <c r="J72" s="226" t="s">
        <v>31</v>
      </c>
      <c r="K72" s="415">
        <v>0</v>
      </c>
      <c r="L72" s="227" t="s">
        <v>249</v>
      </c>
      <c r="M72" s="344">
        <v>1</v>
      </c>
    </row>
    <row r="73" spans="1:13" ht="25.5" customHeight="1" x14ac:dyDescent="0.2">
      <c r="A73" s="553"/>
      <c r="B73" s="552"/>
      <c r="C73" s="237"/>
      <c r="D73" s="549"/>
      <c r="E73" s="551"/>
      <c r="F73" s="447"/>
      <c r="G73" s="324"/>
      <c r="H73" s="556"/>
      <c r="I73" s="1011"/>
      <c r="J73" s="201" t="s">
        <v>31</v>
      </c>
      <c r="K73" s="416">
        <v>2</v>
      </c>
      <c r="L73" s="564" t="s">
        <v>193</v>
      </c>
      <c r="M73" s="562">
        <v>2</v>
      </c>
    </row>
    <row r="74" spans="1:13" ht="15.75" customHeight="1" x14ac:dyDescent="0.2">
      <c r="A74" s="553"/>
      <c r="B74" s="552"/>
      <c r="C74" s="237"/>
      <c r="D74" s="547" t="s">
        <v>10</v>
      </c>
      <c r="E74" s="948" t="s">
        <v>136</v>
      </c>
      <c r="F74" s="1213" t="s">
        <v>91</v>
      </c>
      <c r="G74" s="1230" t="s">
        <v>286</v>
      </c>
      <c r="H74" s="544"/>
      <c r="I74" s="1056" t="s">
        <v>118</v>
      </c>
      <c r="J74" s="557" t="s">
        <v>31</v>
      </c>
      <c r="K74" s="426">
        <v>520.6</v>
      </c>
      <c r="L74" s="567" t="s">
        <v>50</v>
      </c>
      <c r="M74" s="229">
        <v>20.5</v>
      </c>
    </row>
    <row r="75" spans="1:13" ht="15.75" customHeight="1" x14ac:dyDescent="0.2">
      <c r="A75" s="553"/>
      <c r="B75" s="552"/>
      <c r="C75" s="237"/>
      <c r="D75" s="238"/>
      <c r="E75" s="862"/>
      <c r="F75" s="1214"/>
      <c r="G75" s="1231"/>
      <c r="H75" s="544"/>
      <c r="I75" s="1120"/>
      <c r="J75" s="40" t="s">
        <v>48</v>
      </c>
      <c r="K75" s="417">
        <v>6.7</v>
      </c>
      <c r="L75" s="567" t="s">
        <v>49</v>
      </c>
      <c r="M75" s="171">
        <v>107</v>
      </c>
    </row>
    <row r="76" spans="1:13" ht="15" customHeight="1" x14ac:dyDescent="0.2">
      <c r="A76" s="553"/>
      <c r="B76" s="552"/>
      <c r="C76" s="237"/>
      <c r="D76" s="238"/>
      <c r="E76" s="862"/>
      <c r="F76" s="1214"/>
      <c r="G76" s="1231"/>
      <c r="H76" s="544"/>
      <c r="I76" s="1120"/>
      <c r="J76" s="40" t="s">
        <v>139</v>
      </c>
      <c r="K76" s="417">
        <v>1.1000000000000001</v>
      </c>
      <c r="L76" s="1172" t="s">
        <v>155</v>
      </c>
      <c r="M76" s="229"/>
    </row>
    <row r="77" spans="1:13" ht="14.25" customHeight="1" x14ac:dyDescent="0.2">
      <c r="A77" s="553"/>
      <c r="B77" s="552"/>
      <c r="C77" s="237"/>
      <c r="D77" s="238"/>
      <c r="E77" s="356"/>
      <c r="F77" s="1214"/>
      <c r="G77" s="1231"/>
      <c r="H77" s="544"/>
      <c r="I77" s="1120"/>
      <c r="J77" s="40" t="s">
        <v>146</v>
      </c>
      <c r="K77" s="417">
        <v>5.2</v>
      </c>
      <c r="L77" s="1173"/>
      <c r="M77" s="229"/>
    </row>
    <row r="78" spans="1:13" ht="15.75" customHeight="1" x14ac:dyDescent="0.2">
      <c r="A78" s="553"/>
      <c r="B78" s="545"/>
      <c r="C78" s="546"/>
      <c r="D78" s="548"/>
      <c r="E78" s="357"/>
      <c r="F78" s="572"/>
      <c r="G78" s="1231"/>
      <c r="H78" s="544"/>
      <c r="I78" s="1120"/>
      <c r="J78" s="40"/>
      <c r="K78" s="578"/>
      <c r="L78" s="65" t="s">
        <v>137</v>
      </c>
      <c r="M78" s="317">
        <v>2</v>
      </c>
    </row>
    <row r="79" spans="1:13" ht="15" customHeight="1" x14ac:dyDescent="0.2">
      <c r="A79" s="553"/>
      <c r="B79" s="545"/>
      <c r="C79" s="546"/>
      <c r="D79" s="548"/>
      <c r="E79" s="862"/>
      <c r="F79" s="572"/>
      <c r="G79" s="1231"/>
      <c r="H79" s="544"/>
      <c r="I79" s="1120"/>
      <c r="J79" s="40"/>
      <c r="K79" s="1171"/>
      <c r="L79" s="9" t="s">
        <v>132</v>
      </c>
      <c r="M79" s="317">
        <v>5</v>
      </c>
    </row>
    <row r="80" spans="1:13" ht="13.5" customHeight="1" x14ac:dyDescent="0.2">
      <c r="A80" s="553"/>
      <c r="B80" s="545"/>
      <c r="C80" s="546"/>
      <c r="D80" s="548"/>
      <c r="E80" s="862"/>
      <c r="F80" s="572"/>
      <c r="G80" s="451"/>
      <c r="H80" s="544"/>
      <c r="I80" s="1120"/>
      <c r="J80" s="40"/>
      <c r="K80" s="1171"/>
      <c r="L80" s="65" t="s">
        <v>138</v>
      </c>
      <c r="M80" s="295">
        <v>1.5</v>
      </c>
    </row>
    <row r="81" spans="1:13" ht="27" customHeight="1" x14ac:dyDescent="0.2">
      <c r="A81" s="553"/>
      <c r="B81" s="552"/>
      <c r="C81" s="237"/>
      <c r="D81" s="238"/>
      <c r="E81" s="555"/>
      <c r="F81" s="572"/>
      <c r="G81" s="451"/>
      <c r="H81" s="544"/>
      <c r="I81" s="1120"/>
      <c r="J81" s="8"/>
      <c r="K81" s="579"/>
      <c r="L81" s="580" t="s">
        <v>244</v>
      </c>
      <c r="M81" s="171">
        <v>1</v>
      </c>
    </row>
    <row r="82" spans="1:13" ht="29.25" customHeight="1" x14ac:dyDescent="0.2">
      <c r="A82" s="45"/>
      <c r="B82" s="552"/>
      <c r="C82" s="237"/>
      <c r="D82" s="238"/>
      <c r="E82" s="448"/>
      <c r="F82" s="572"/>
      <c r="G82" s="451"/>
      <c r="H82" s="544"/>
      <c r="I82" s="543"/>
      <c r="J82" s="449"/>
      <c r="K82" s="450"/>
      <c r="L82" s="68" t="s">
        <v>215</v>
      </c>
      <c r="M82" s="86">
        <v>100</v>
      </c>
    </row>
    <row r="83" spans="1:13" ht="14.25" customHeight="1" x14ac:dyDescent="0.2">
      <c r="A83" s="553"/>
      <c r="B83" s="545"/>
      <c r="C83" s="546"/>
      <c r="D83" s="548"/>
      <c r="E83" s="862" t="s">
        <v>250</v>
      </c>
      <c r="F83" s="572"/>
      <c r="G83" s="451"/>
      <c r="H83" s="544"/>
      <c r="I83" s="543"/>
      <c r="J83" s="40" t="s">
        <v>31</v>
      </c>
      <c r="K83" s="578">
        <v>62.4</v>
      </c>
      <c r="L83" s="567" t="s">
        <v>133</v>
      </c>
      <c r="M83" s="317">
        <v>2</v>
      </c>
    </row>
    <row r="84" spans="1:13" ht="13.5" customHeight="1" x14ac:dyDescent="0.2">
      <c r="A84" s="553"/>
      <c r="B84" s="552"/>
      <c r="C84" s="237"/>
      <c r="D84" s="548"/>
      <c r="E84" s="862"/>
      <c r="F84" s="572"/>
      <c r="G84" s="451"/>
      <c r="H84" s="544"/>
      <c r="I84" s="543"/>
      <c r="J84" s="40"/>
      <c r="K84" s="566"/>
      <c r="L84" s="65" t="s">
        <v>219</v>
      </c>
      <c r="M84" s="317">
        <v>2</v>
      </c>
    </row>
    <row r="85" spans="1:13" ht="14.25" customHeight="1" x14ac:dyDescent="0.2">
      <c r="A85" s="553"/>
      <c r="B85" s="552"/>
      <c r="C85" s="237"/>
      <c r="D85" s="548"/>
      <c r="E85" s="1089"/>
      <c r="F85" s="343"/>
      <c r="G85" s="452"/>
      <c r="H85" s="544"/>
      <c r="I85" s="543"/>
      <c r="J85" s="97"/>
      <c r="K85" s="411"/>
      <c r="L85" s="71" t="s">
        <v>218</v>
      </c>
      <c r="M85" s="310">
        <v>1</v>
      </c>
    </row>
    <row r="86" spans="1:13" ht="12" customHeight="1" x14ac:dyDescent="0.2">
      <c r="A86" s="857"/>
      <c r="B86" s="858"/>
      <c r="C86" s="916"/>
      <c r="D86" s="1216" t="s">
        <v>33</v>
      </c>
      <c r="E86" s="948" t="s">
        <v>156</v>
      </c>
      <c r="F86" s="1090"/>
      <c r="G86" s="873" t="s">
        <v>284</v>
      </c>
      <c r="H86" s="868"/>
      <c r="I86" s="543"/>
      <c r="J86" s="8" t="s">
        <v>31</v>
      </c>
      <c r="K86" s="578">
        <v>9</v>
      </c>
      <c r="L86" s="567" t="s">
        <v>251</v>
      </c>
      <c r="M86" s="317">
        <v>2</v>
      </c>
    </row>
    <row r="87" spans="1:13" ht="13.5" customHeight="1" x14ac:dyDescent="0.2">
      <c r="A87" s="857"/>
      <c r="B87" s="858"/>
      <c r="C87" s="916"/>
      <c r="D87" s="1217"/>
      <c r="E87" s="862"/>
      <c r="F87" s="1090"/>
      <c r="G87" s="1227"/>
      <c r="H87" s="868"/>
      <c r="I87" s="543"/>
      <c r="J87" s="40" t="s">
        <v>48</v>
      </c>
      <c r="K87" s="578">
        <v>5</v>
      </c>
      <c r="L87" s="280" t="s">
        <v>49</v>
      </c>
      <c r="M87" s="98">
        <v>3</v>
      </c>
    </row>
    <row r="88" spans="1:13" ht="15.75" customHeight="1" x14ac:dyDescent="0.2">
      <c r="A88" s="857"/>
      <c r="B88" s="858"/>
      <c r="C88" s="916"/>
      <c r="D88" s="1218"/>
      <c r="E88" s="863"/>
      <c r="F88" s="1091"/>
      <c r="G88" s="867"/>
      <c r="H88" s="868"/>
      <c r="I88" s="543"/>
      <c r="J88" s="27" t="s">
        <v>139</v>
      </c>
      <c r="K88" s="404"/>
      <c r="L88" s="316"/>
      <c r="M88" s="310"/>
    </row>
    <row r="89" spans="1:13" ht="15" customHeight="1" x14ac:dyDescent="0.2">
      <c r="A89" s="553"/>
      <c r="B89" s="552"/>
      <c r="C89" s="546"/>
      <c r="D89" s="510" t="s">
        <v>43</v>
      </c>
      <c r="E89" s="862" t="s">
        <v>87</v>
      </c>
      <c r="F89" s="572"/>
      <c r="G89" s="1228" t="s">
        <v>285</v>
      </c>
      <c r="H89" s="544"/>
      <c r="I89" s="543"/>
      <c r="J89" s="557" t="s">
        <v>48</v>
      </c>
      <c r="K89" s="405">
        <v>20</v>
      </c>
      <c r="L89" s="309" t="s">
        <v>230</v>
      </c>
      <c r="M89" s="300">
        <v>2</v>
      </c>
    </row>
    <row r="90" spans="1:13" ht="14.25" customHeight="1" x14ac:dyDescent="0.2">
      <c r="A90" s="553"/>
      <c r="B90" s="552"/>
      <c r="C90" s="237"/>
      <c r="D90" s="549"/>
      <c r="E90" s="863"/>
      <c r="F90" s="569"/>
      <c r="G90" s="1229"/>
      <c r="H90" s="556"/>
      <c r="I90" s="558"/>
      <c r="J90" s="27" t="s">
        <v>139</v>
      </c>
      <c r="K90" s="404">
        <v>3.1</v>
      </c>
      <c r="L90" s="316"/>
      <c r="M90" s="310"/>
    </row>
    <row r="91" spans="1:13" ht="16.5" customHeight="1" thickBot="1" x14ac:dyDescent="0.25">
      <c r="A91" s="46"/>
      <c r="B91" s="575"/>
      <c r="C91" s="50"/>
      <c r="D91" s="51"/>
      <c r="E91" s="52"/>
      <c r="F91" s="53"/>
      <c r="G91" s="53"/>
      <c r="H91" s="54"/>
      <c r="I91" s="908" t="s">
        <v>104</v>
      </c>
      <c r="J91" s="909"/>
      <c r="K91" s="409">
        <f>SUM(K60:K90)</f>
        <v>771.9</v>
      </c>
      <c r="L91" s="282"/>
      <c r="M91" s="335"/>
    </row>
    <row r="92" spans="1:13" ht="18" customHeight="1" x14ac:dyDescent="0.2">
      <c r="A92" s="914" t="s">
        <v>8</v>
      </c>
      <c r="B92" s="968" t="s">
        <v>8</v>
      </c>
      <c r="C92" s="915" t="s">
        <v>42</v>
      </c>
      <c r="D92" s="917"/>
      <c r="E92" s="1082" t="s">
        <v>73</v>
      </c>
      <c r="F92" s="1084" t="s">
        <v>275</v>
      </c>
      <c r="G92" s="347"/>
      <c r="H92" s="1086" t="s">
        <v>34</v>
      </c>
      <c r="I92" s="234"/>
      <c r="J92" s="352"/>
      <c r="K92" s="481"/>
      <c r="L92" s="1196"/>
      <c r="M92" s="1194"/>
    </row>
    <row r="93" spans="1:13" ht="11.25" customHeight="1" x14ac:dyDescent="0.2">
      <c r="A93" s="857"/>
      <c r="B93" s="988"/>
      <c r="C93" s="916"/>
      <c r="D93" s="918"/>
      <c r="E93" s="1083"/>
      <c r="F93" s="1085"/>
      <c r="G93" s="482"/>
      <c r="H93" s="899"/>
      <c r="I93" s="235"/>
      <c r="J93" s="349"/>
      <c r="K93" s="419"/>
      <c r="L93" s="1197"/>
      <c r="M93" s="1195"/>
    </row>
    <row r="94" spans="1:13" ht="15.75" customHeight="1" x14ac:dyDescent="0.2">
      <c r="A94" s="857"/>
      <c r="B94" s="858"/>
      <c r="C94" s="916"/>
      <c r="D94" s="1078" t="s">
        <v>8</v>
      </c>
      <c r="E94" s="948" t="s">
        <v>194</v>
      </c>
      <c r="F94" s="1080" t="s">
        <v>95</v>
      </c>
      <c r="G94" s="1199" t="s">
        <v>308</v>
      </c>
      <c r="H94" s="899"/>
      <c r="I94" s="560"/>
      <c r="J94" s="348" t="s">
        <v>31</v>
      </c>
      <c r="K94" s="418">
        <f>2011.3-33</f>
        <v>1978.3</v>
      </c>
      <c r="L94" s="194" t="s">
        <v>98</v>
      </c>
      <c r="M94" s="99">
        <v>14.6</v>
      </c>
    </row>
    <row r="95" spans="1:13" ht="24.75" customHeight="1" x14ac:dyDescent="0.2">
      <c r="A95" s="919"/>
      <c r="B95" s="935"/>
      <c r="C95" s="936"/>
      <c r="D95" s="1079"/>
      <c r="E95" s="863"/>
      <c r="F95" s="1081"/>
      <c r="G95" s="1200"/>
      <c r="H95" s="899"/>
      <c r="I95" s="535"/>
      <c r="J95" s="349" t="s">
        <v>81</v>
      </c>
      <c r="K95" s="419"/>
      <c r="L95" s="72" t="s">
        <v>66</v>
      </c>
      <c r="M95" s="314">
        <v>8.1999999999999993</v>
      </c>
    </row>
    <row r="96" spans="1:13" ht="21" customHeight="1" x14ac:dyDescent="0.2">
      <c r="A96" s="553"/>
      <c r="B96" s="552"/>
      <c r="C96" s="546"/>
      <c r="D96" s="548" t="s">
        <v>10</v>
      </c>
      <c r="E96" s="948" t="s">
        <v>317</v>
      </c>
      <c r="F96" s="336"/>
      <c r="G96" s="1201" t="s">
        <v>287</v>
      </c>
      <c r="H96" s="544"/>
      <c r="I96" s="1166" t="s">
        <v>103</v>
      </c>
      <c r="J96" s="350" t="s">
        <v>31</v>
      </c>
      <c r="K96" s="420">
        <f>25.9+33</f>
        <v>58.9</v>
      </c>
      <c r="L96" s="195" t="s">
        <v>66</v>
      </c>
      <c r="M96" s="82">
        <v>0.2</v>
      </c>
    </row>
    <row r="97" spans="1:13" ht="20.25" customHeight="1" x14ac:dyDescent="0.2">
      <c r="A97" s="553"/>
      <c r="B97" s="552"/>
      <c r="C97" s="546"/>
      <c r="D97" s="549"/>
      <c r="E97" s="863"/>
      <c r="F97" s="360"/>
      <c r="G97" s="1202"/>
      <c r="H97" s="544"/>
      <c r="I97" s="1166"/>
      <c r="J97" s="39" t="s">
        <v>31</v>
      </c>
      <c r="K97" s="577">
        <v>72.3</v>
      </c>
      <c r="L97" s="196" t="s">
        <v>185</v>
      </c>
      <c r="M97" s="176">
        <v>553</v>
      </c>
    </row>
    <row r="98" spans="1:13" ht="27" customHeight="1" x14ac:dyDescent="0.2">
      <c r="A98" s="606"/>
      <c r="B98" s="604"/>
      <c r="C98" s="601"/>
      <c r="D98" s="619" t="s">
        <v>33</v>
      </c>
      <c r="E98" s="622" t="s">
        <v>231</v>
      </c>
      <c r="F98" s="621"/>
      <c r="G98" s="453" t="s">
        <v>288</v>
      </c>
      <c r="H98" s="599"/>
      <c r="I98" s="615"/>
      <c r="J98" s="351" t="s">
        <v>64</v>
      </c>
      <c r="K98" s="421">
        <v>165.6</v>
      </c>
      <c r="L98" s="533" t="s">
        <v>195</v>
      </c>
      <c r="M98" s="534">
        <v>69</v>
      </c>
    </row>
    <row r="99" spans="1:13" ht="29.25" customHeight="1" x14ac:dyDescent="0.2">
      <c r="A99" s="606"/>
      <c r="B99" s="604"/>
      <c r="C99" s="601"/>
      <c r="D99" s="605" t="s">
        <v>42</v>
      </c>
      <c r="E99" s="603" t="s">
        <v>252</v>
      </c>
      <c r="F99" s="343"/>
      <c r="G99" s="529" t="s">
        <v>309</v>
      </c>
      <c r="H99" s="599"/>
      <c r="I99" s="598"/>
      <c r="J99" s="530" t="s">
        <v>31</v>
      </c>
      <c r="K99" s="531"/>
      <c r="L99" s="532" t="s">
        <v>253</v>
      </c>
      <c r="M99" s="297"/>
    </row>
    <row r="100" spans="1:13" ht="13.5" customHeight="1" x14ac:dyDescent="0.2">
      <c r="A100" s="606"/>
      <c r="B100" s="64"/>
      <c r="C100" s="601"/>
      <c r="D100" s="602" t="s">
        <v>43</v>
      </c>
      <c r="E100" s="862" t="s">
        <v>83</v>
      </c>
      <c r="F100" s="359"/>
      <c r="G100" s="1203" t="s">
        <v>289</v>
      </c>
      <c r="H100" s="599"/>
      <c r="I100" s="239"/>
      <c r="J100" s="40" t="s">
        <v>140</v>
      </c>
      <c r="K100" s="418">
        <v>27.5</v>
      </c>
      <c r="L100" s="641"/>
      <c r="M100" s="173"/>
    </row>
    <row r="101" spans="1:13" ht="12.75" customHeight="1" x14ac:dyDescent="0.2">
      <c r="A101" s="606"/>
      <c r="B101" s="64"/>
      <c r="C101" s="601"/>
      <c r="D101" s="602"/>
      <c r="E101" s="862"/>
      <c r="F101" s="359"/>
      <c r="G101" s="1203"/>
      <c r="H101" s="599"/>
      <c r="I101" s="239"/>
      <c r="J101" s="40" t="s">
        <v>94</v>
      </c>
      <c r="K101" s="577">
        <v>2.7</v>
      </c>
      <c r="L101" s="609"/>
      <c r="M101" s="303"/>
    </row>
    <row r="102" spans="1:13" ht="12" customHeight="1" x14ac:dyDescent="0.2">
      <c r="A102" s="606"/>
      <c r="B102" s="64"/>
      <c r="C102" s="601"/>
      <c r="D102" s="602"/>
      <c r="E102" s="862"/>
      <c r="F102" s="359"/>
      <c r="G102" s="1203"/>
      <c r="H102" s="599"/>
      <c r="I102" s="239"/>
      <c r="J102" s="40" t="s">
        <v>31</v>
      </c>
      <c r="K102" s="577">
        <f>65.1+0.8</f>
        <v>65.900000000000006</v>
      </c>
      <c r="L102" s="642"/>
      <c r="M102" s="643"/>
    </row>
    <row r="103" spans="1:13" ht="40.5" customHeight="1" x14ac:dyDescent="0.2">
      <c r="A103" s="606"/>
      <c r="B103" s="64"/>
      <c r="C103" s="601"/>
      <c r="D103" s="602"/>
      <c r="E103" s="862"/>
      <c r="F103" s="359"/>
      <c r="G103" s="1203"/>
      <c r="H103" s="599"/>
      <c r="I103" s="239"/>
      <c r="J103" s="593"/>
      <c r="K103" s="597"/>
      <c r="L103" s="644" t="s">
        <v>323</v>
      </c>
      <c r="M103" s="645">
        <v>100</v>
      </c>
    </row>
    <row r="104" spans="1:13" ht="27.75" customHeight="1" x14ac:dyDescent="0.2">
      <c r="A104" s="606"/>
      <c r="B104" s="64"/>
      <c r="C104" s="601"/>
      <c r="D104" s="602"/>
      <c r="E104" s="862"/>
      <c r="F104" s="359"/>
      <c r="G104" s="1203"/>
      <c r="H104" s="599"/>
      <c r="I104" s="239"/>
      <c r="J104" s="40"/>
      <c r="K104" s="577"/>
      <c r="L104" s="646" t="s">
        <v>324</v>
      </c>
      <c r="M104" s="647">
        <v>100</v>
      </c>
    </row>
    <row r="105" spans="1:13" ht="27" customHeight="1" x14ac:dyDescent="0.2">
      <c r="A105" s="606"/>
      <c r="B105" s="64"/>
      <c r="C105" s="601"/>
      <c r="D105" s="607"/>
      <c r="E105" s="862"/>
      <c r="F105" s="359"/>
      <c r="G105" s="1203"/>
      <c r="H105" s="599"/>
      <c r="I105" s="591"/>
      <c r="J105" s="39"/>
      <c r="K105" s="577"/>
      <c r="L105" s="648" t="s">
        <v>335</v>
      </c>
      <c r="M105" s="649">
        <v>100</v>
      </c>
    </row>
    <row r="106" spans="1:13" ht="43.5" customHeight="1" x14ac:dyDescent="0.2">
      <c r="A106" s="606"/>
      <c r="B106" s="64"/>
      <c r="C106" s="601"/>
      <c r="D106" s="607"/>
      <c r="E106" s="862"/>
      <c r="F106" s="590"/>
      <c r="G106" s="1203"/>
      <c r="H106" s="599"/>
      <c r="I106" s="591"/>
      <c r="J106" s="39"/>
      <c r="K106" s="577"/>
      <c r="L106" s="650" t="s">
        <v>356</v>
      </c>
      <c r="M106" s="649">
        <v>100</v>
      </c>
    </row>
    <row r="107" spans="1:13" ht="27" customHeight="1" x14ac:dyDescent="0.2">
      <c r="A107" s="606"/>
      <c r="B107" s="64"/>
      <c r="C107" s="601"/>
      <c r="D107" s="607"/>
      <c r="E107" s="862"/>
      <c r="F107" s="359"/>
      <c r="G107" s="1203"/>
      <c r="H107" s="599"/>
      <c r="I107" s="591"/>
      <c r="J107" s="39"/>
      <c r="K107" s="577"/>
      <c r="L107" s="1177" t="s">
        <v>344</v>
      </c>
      <c r="M107" s="1179">
        <v>1</v>
      </c>
    </row>
    <row r="108" spans="1:13" ht="19.5" customHeight="1" x14ac:dyDescent="0.2">
      <c r="A108" s="606"/>
      <c r="B108" s="64"/>
      <c r="C108" s="601"/>
      <c r="D108" s="605"/>
      <c r="E108" s="934"/>
      <c r="F108" s="360"/>
      <c r="G108" s="1204"/>
      <c r="H108" s="613"/>
      <c r="I108" s="483"/>
      <c r="J108" s="349"/>
      <c r="K108" s="419"/>
      <c r="L108" s="1178"/>
      <c r="M108" s="1180"/>
    </row>
    <row r="109" spans="1:13" ht="15.75" customHeight="1" thickBot="1" x14ac:dyDescent="0.25">
      <c r="A109" s="46"/>
      <c r="B109" s="575"/>
      <c r="C109" s="50"/>
      <c r="D109" s="51"/>
      <c r="E109" s="52"/>
      <c r="F109" s="53"/>
      <c r="G109" s="53"/>
      <c r="H109" s="54"/>
      <c r="I109" s="908" t="s">
        <v>104</v>
      </c>
      <c r="J109" s="1175"/>
      <c r="K109" s="422">
        <f>SUM(K94:K108)</f>
        <v>2371.1999999999998</v>
      </c>
      <c r="L109" s="1164"/>
      <c r="M109" s="1165"/>
    </row>
    <row r="110" spans="1:13" ht="36" customHeight="1" x14ac:dyDescent="0.2">
      <c r="A110" s="914" t="s">
        <v>8</v>
      </c>
      <c r="B110" s="968" t="s">
        <v>8</v>
      </c>
      <c r="C110" s="974" t="s">
        <v>43</v>
      </c>
      <c r="D110" s="976"/>
      <c r="E110" s="986" t="s">
        <v>122</v>
      </c>
      <c r="F110" s="984"/>
      <c r="G110" s="1205" t="s">
        <v>290</v>
      </c>
      <c r="H110" s="972" t="s">
        <v>65</v>
      </c>
      <c r="I110" s="965" t="s">
        <v>106</v>
      </c>
      <c r="J110" s="352" t="s">
        <v>31</v>
      </c>
      <c r="K110" s="497">
        <v>226.6</v>
      </c>
      <c r="L110" s="495" t="s">
        <v>134</v>
      </c>
      <c r="M110" s="317">
        <v>80</v>
      </c>
    </row>
    <row r="111" spans="1:13" ht="19.5" customHeight="1" thickBot="1" x14ac:dyDescent="0.25">
      <c r="A111" s="967"/>
      <c r="B111" s="969"/>
      <c r="C111" s="975"/>
      <c r="D111" s="977"/>
      <c r="E111" s="987"/>
      <c r="F111" s="985"/>
      <c r="G111" s="1206"/>
      <c r="H111" s="973"/>
      <c r="I111" s="966"/>
      <c r="J111" s="36" t="s">
        <v>9</v>
      </c>
      <c r="K111" s="498">
        <f>SUM(K110:K110)</f>
        <v>226.6</v>
      </c>
      <c r="L111" s="496"/>
      <c r="M111" s="81"/>
    </row>
    <row r="112" spans="1:13" ht="20.25" customHeight="1" x14ac:dyDescent="0.2">
      <c r="A112" s="573" t="s">
        <v>8</v>
      </c>
      <c r="B112" s="574" t="s">
        <v>8</v>
      </c>
      <c r="C112" s="576" t="s">
        <v>35</v>
      </c>
      <c r="D112" s="500"/>
      <c r="E112" s="970" t="s">
        <v>271</v>
      </c>
      <c r="F112" s="361"/>
      <c r="G112" s="325"/>
      <c r="H112" s="570" t="s">
        <v>61</v>
      </c>
      <c r="I112" s="930" t="s">
        <v>107</v>
      </c>
      <c r="J112" s="231"/>
      <c r="K112" s="423"/>
      <c r="L112" s="876"/>
      <c r="M112" s="581"/>
    </row>
    <row r="113" spans="1:13" ht="21.75" customHeight="1" x14ac:dyDescent="0.2">
      <c r="A113" s="553"/>
      <c r="B113" s="552"/>
      <c r="C113" s="546"/>
      <c r="D113" s="501"/>
      <c r="E113" s="971"/>
      <c r="F113" s="572"/>
      <c r="G113" s="320"/>
      <c r="H113" s="544"/>
      <c r="I113" s="931"/>
      <c r="J113" s="232"/>
      <c r="K113" s="578"/>
      <c r="L113" s="877"/>
      <c r="M113" s="582"/>
    </row>
    <row r="114" spans="1:13" ht="27" customHeight="1" x14ac:dyDescent="0.2">
      <c r="A114" s="553"/>
      <c r="B114" s="552"/>
      <c r="C114" s="546"/>
      <c r="D114" s="981" t="s">
        <v>8</v>
      </c>
      <c r="E114" s="922" t="s">
        <v>197</v>
      </c>
      <c r="F114" s="978" t="s">
        <v>183</v>
      </c>
      <c r="G114" s="1207" t="s">
        <v>318</v>
      </c>
      <c r="H114" s="899"/>
      <c r="I114" s="898"/>
      <c r="J114" s="557" t="s">
        <v>31</v>
      </c>
      <c r="K114" s="405">
        <v>20</v>
      </c>
      <c r="L114" s="565" t="s">
        <v>181</v>
      </c>
      <c r="M114" s="66">
        <v>1</v>
      </c>
    </row>
    <row r="115" spans="1:13" ht="29.25" customHeight="1" x14ac:dyDescent="0.2">
      <c r="A115" s="553"/>
      <c r="B115" s="552"/>
      <c r="C115" s="546"/>
      <c r="D115" s="982"/>
      <c r="E115" s="923"/>
      <c r="F115" s="979"/>
      <c r="G115" s="1208"/>
      <c r="H115" s="899"/>
      <c r="I115" s="920"/>
      <c r="J115" s="40" t="s">
        <v>146</v>
      </c>
      <c r="K115" s="578"/>
      <c r="L115" s="563" t="s">
        <v>180</v>
      </c>
      <c r="M115" s="317"/>
    </row>
    <row r="116" spans="1:13" ht="36" customHeight="1" x14ac:dyDescent="0.2">
      <c r="A116" s="553"/>
      <c r="B116" s="552"/>
      <c r="C116" s="546"/>
      <c r="D116" s="983"/>
      <c r="E116" s="924"/>
      <c r="F116" s="980"/>
      <c r="G116" s="1208"/>
      <c r="H116" s="899"/>
      <c r="I116" s="921"/>
      <c r="J116" s="449" t="s">
        <v>63</v>
      </c>
      <c r="K116" s="408"/>
      <c r="L116" s="85" t="s">
        <v>235</v>
      </c>
      <c r="M116" s="86"/>
    </row>
    <row r="117" spans="1:13" ht="78.75" customHeight="1" x14ac:dyDescent="0.2">
      <c r="A117" s="553"/>
      <c r="B117" s="552"/>
      <c r="C117" s="546"/>
      <c r="D117" s="515"/>
      <c r="E117" s="526" t="s">
        <v>330</v>
      </c>
      <c r="F117" s="514"/>
      <c r="G117" s="559"/>
      <c r="H117" s="544"/>
      <c r="I117" s="568"/>
      <c r="J117" s="519" t="s">
        <v>31</v>
      </c>
      <c r="K117" s="527">
        <v>5.4</v>
      </c>
      <c r="L117" s="528" t="s">
        <v>331</v>
      </c>
      <c r="M117" s="583">
        <v>1</v>
      </c>
    </row>
    <row r="118" spans="1:13" ht="27.75" customHeight="1" x14ac:dyDescent="0.2">
      <c r="A118" s="553"/>
      <c r="B118" s="552"/>
      <c r="C118" s="546"/>
      <c r="D118" s="860" t="s">
        <v>10</v>
      </c>
      <c r="E118" s="949" t="s">
        <v>196</v>
      </c>
      <c r="F118" s="1016" t="s">
        <v>90</v>
      </c>
      <c r="G118" s="942" t="s">
        <v>319</v>
      </c>
      <c r="H118" s="899"/>
      <c r="I118" s="1156"/>
      <c r="J118" s="40" t="s">
        <v>31</v>
      </c>
      <c r="K118" s="578">
        <v>25</v>
      </c>
      <c r="L118" s="563" t="s">
        <v>181</v>
      </c>
      <c r="M118" s="554">
        <v>1</v>
      </c>
    </row>
    <row r="119" spans="1:13" ht="18.75" customHeight="1" x14ac:dyDescent="0.2">
      <c r="A119" s="553"/>
      <c r="B119" s="552"/>
      <c r="C119" s="546"/>
      <c r="D119" s="872"/>
      <c r="E119" s="1012"/>
      <c r="F119" s="1013"/>
      <c r="G119" s="943"/>
      <c r="H119" s="899"/>
      <c r="I119" s="1156"/>
      <c r="J119" s="40" t="s">
        <v>146</v>
      </c>
      <c r="K119" s="578"/>
      <c r="L119" s="563" t="s">
        <v>180</v>
      </c>
      <c r="M119" s="317"/>
    </row>
    <row r="120" spans="1:13" ht="27.75" customHeight="1" x14ac:dyDescent="0.2">
      <c r="A120" s="553"/>
      <c r="B120" s="552"/>
      <c r="C120" s="546"/>
      <c r="D120" s="872"/>
      <c r="E120" s="1012"/>
      <c r="F120" s="1013"/>
      <c r="G120" s="943"/>
      <c r="H120" s="899"/>
      <c r="I120" s="1156"/>
      <c r="J120" s="40" t="s">
        <v>63</v>
      </c>
      <c r="K120" s="578"/>
      <c r="L120" s="563" t="s">
        <v>234</v>
      </c>
      <c r="M120" s="317"/>
    </row>
    <row r="121" spans="1:13" ht="20.25" customHeight="1" x14ac:dyDescent="0.2">
      <c r="A121" s="553"/>
      <c r="B121" s="552"/>
      <c r="C121" s="546"/>
      <c r="D121" s="861"/>
      <c r="E121" s="950"/>
      <c r="F121" s="1014"/>
      <c r="G121" s="944"/>
      <c r="H121" s="899"/>
      <c r="I121" s="1156"/>
      <c r="J121" s="27"/>
      <c r="K121" s="407"/>
      <c r="L121" s="316"/>
      <c r="M121" s="297"/>
    </row>
    <row r="122" spans="1:13" ht="30.75" customHeight="1" x14ac:dyDescent="0.2">
      <c r="A122" s="673"/>
      <c r="B122" s="672"/>
      <c r="C122" s="671"/>
      <c r="D122" s="872" t="s">
        <v>33</v>
      </c>
      <c r="E122" s="862" t="s">
        <v>198</v>
      </c>
      <c r="F122" s="1013" t="s">
        <v>183</v>
      </c>
      <c r="G122" s="942" t="s">
        <v>321</v>
      </c>
      <c r="H122" s="899"/>
      <c r="I122" s="929"/>
      <c r="J122" s="40" t="s">
        <v>31</v>
      </c>
      <c r="K122" s="578">
        <v>3</v>
      </c>
      <c r="L122" s="676" t="s">
        <v>181</v>
      </c>
      <c r="M122" s="674">
        <v>1</v>
      </c>
    </row>
    <row r="123" spans="1:13" ht="30" customHeight="1" x14ac:dyDescent="0.2">
      <c r="A123" s="673"/>
      <c r="B123" s="672"/>
      <c r="C123" s="671"/>
      <c r="D123" s="872"/>
      <c r="E123" s="862"/>
      <c r="F123" s="1013"/>
      <c r="G123" s="943"/>
      <c r="H123" s="899"/>
      <c r="I123" s="929"/>
      <c r="J123" s="40" t="s">
        <v>63</v>
      </c>
      <c r="K123" s="578"/>
      <c r="L123" s="676" t="s">
        <v>180</v>
      </c>
      <c r="M123" s="317"/>
    </row>
    <row r="124" spans="1:13" ht="30" customHeight="1" x14ac:dyDescent="0.2">
      <c r="A124" s="673"/>
      <c r="B124" s="672"/>
      <c r="C124" s="671"/>
      <c r="D124" s="872"/>
      <c r="E124" s="862"/>
      <c r="F124" s="1013"/>
      <c r="G124" s="943"/>
      <c r="H124" s="899"/>
      <c r="I124" s="929"/>
      <c r="J124" s="40" t="s">
        <v>146</v>
      </c>
      <c r="K124" s="578"/>
      <c r="L124" s="676" t="s">
        <v>233</v>
      </c>
      <c r="M124" s="674"/>
    </row>
    <row r="125" spans="1:13" ht="23.25" customHeight="1" x14ac:dyDescent="0.2">
      <c r="A125" s="686"/>
      <c r="B125" s="123"/>
      <c r="C125" s="687"/>
      <c r="D125" s="861"/>
      <c r="E125" s="863"/>
      <c r="F125" s="1014"/>
      <c r="G125" s="944"/>
      <c r="H125" s="900"/>
      <c r="I125" s="1015"/>
      <c r="J125" s="27"/>
      <c r="K125" s="407"/>
      <c r="L125" s="677"/>
      <c r="M125" s="297"/>
    </row>
    <row r="126" spans="1:13" ht="18" customHeight="1" x14ac:dyDescent="0.2">
      <c r="A126" s="553"/>
      <c r="B126" s="552"/>
      <c r="C126" s="546"/>
      <c r="D126" s="872" t="s">
        <v>42</v>
      </c>
      <c r="E126" s="862" t="s">
        <v>182</v>
      </c>
      <c r="F126" s="937" t="s">
        <v>183</v>
      </c>
      <c r="G126" s="945" t="s">
        <v>320</v>
      </c>
      <c r="H126" s="939"/>
      <c r="I126" s="928"/>
      <c r="J126" s="40" t="s">
        <v>31</v>
      </c>
      <c r="K126" s="578">
        <v>54.3</v>
      </c>
      <c r="L126" s="676" t="s">
        <v>181</v>
      </c>
      <c r="M126" s="674">
        <v>1</v>
      </c>
    </row>
    <row r="127" spans="1:13" ht="17.25" customHeight="1" x14ac:dyDescent="0.2">
      <c r="A127" s="553"/>
      <c r="B127" s="552"/>
      <c r="C127" s="546"/>
      <c r="D127" s="872"/>
      <c r="E127" s="862"/>
      <c r="F127" s="937"/>
      <c r="G127" s="946"/>
      <c r="H127" s="899"/>
      <c r="I127" s="929"/>
      <c r="J127" s="40" t="s">
        <v>146</v>
      </c>
      <c r="K127" s="578"/>
      <c r="L127" s="563" t="s">
        <v>180</v>
      </c>
      <c r="M127" s="317"/>
    </row>
    <row r="128" spans="1:13" ht="18.75" customHeight="1" x14ac:dyDescent="0.2">
      <c r="A128" s="553"/>
      <c r="B128" s="552"/>
      <c r="C128" s="546"/>
      <c r="D128" s="861"/>
      <c r="E128" s="863"/>
      <c r="F128" s="938"/>
      <c r="G128" s="947"/>
      <c r="H128" s="899"/>
      <c r="I128" s="929"/>
      <c r="J128" s="97" t="s">
        <v>63</v>
      </c>
      <c r="K128" s="404"/>
      <c r="L128" s="564" t="s">
        <v>232</v>
      </c>
      <c r="M128" s="297"/>
    </row>
    <row r="129" spans="1:13" ht="24" customHeight="1" x14ac:dyDescent="0.2">
      <c r="A129" s="553"/>
      <c r="B129" s="552"/>
      <c r="C129" s="546"/>
      <c r="D129" s="860" t="s">
        <v>43</v>
      </c>
      <c r="E129" s="948" t="s">
        <v>333</v>
      </c>
      <c r="F129" s="937" t="s">
        <v>183</v>
      </c>
      <c r="G129" s="945" t="s">
        <v>320</v>
      </c>
      <c r="H129" s="899"/>
      <c r="I129" s="929"/>
      <c r="J129" s="557" t="s">
        <v>31</v>
      </c>
      <c r="K129" s="405">
        <v>3</v>
      </c>
      <c r="L129" s="565" t="s">
        <v>181</v>
      </c>
      <c r="M129" s="66">
        <v>1</v>
      </c>
    </row>
    <row r="130" spans="1:13" ht="23.25" customHeight="1" x14ac:dyDescent="0.2">
      <c r="A130" s="553"/>
      <c r="B130" s="552"/>
      <c r="C130" s="546"/>
      <c r="D130" s="872"/>
      <c r="E130" s="862"/>
      <c r="F130" s="937"/>
      <c r="G130" s="946"/>
      <c r="H130" s="899"/>
      <c r="I130" s="929"/>
      <c r="J130" s="40" t="s">
        <v>146</v>
      </c>
      <c r="K130" s="578"/>
      <c r="L130" s="563" t="s">
        <v>180</v>
      </c>
      <c r="M130" s="317"/>
    </row>
    <row r="131" spans="1:13" ht="30.75" customHeight="1" x14ac:dyDescent="0.2">
      <c r="A131" s="553"/>
      <c r="B131" s="552"/>
      <c r="C131" s="546"/>
      <c r="D131" s="861"/>
      <c r="E131" s="863"/>
      <c r="F131" s="938"/>
      <c r="G131" s="947"/>
      <c r="H131" s="900"/>
      <c r="I131" s="1015"/>
      <c r="J131" s="97" t="s">
        <v>63</v>
      </c>
      <c r="K131" s="411"/>
      <c r="L131" s="499" t="s">
        <v>334</v>
      </c>
      <c r="M131" s="297"/>
    </row>
    <row r="132" spans="1:13" ht="15.75" customHeight="1" thickBot="1" x14ac:dyDescent="0.25">
      <c r="A132" s="46"/>
      <c r="B132" s="575"/>
      <c r="C132" s="50"/>
      <c r="D132" s="51"/>
      <c r="E132" s="52"/>
      <c r="F132" s="53"/>
      <c r="G132" s="53"/>
      <c r="H132" s="54"/>
      <c r="I132" s="908" t="s">
        <v>104</v>
      </c>
      <c r="J132" s="909"/>
      <c r="K132" s="409">
        <f>SUM(K114:K131)</f>
        <v>110.7</v>
      </c>
      <c r="L132" s="1193"/>
      <c r="M132" s="1165"/>
    </row>
    <row r="133" spans="1:13" ht="14.25" customHeight="1" thickBot="1" x14ac:dyDescent="0.25">
      <c r="A133" s="47" t="s">
        <v>8</v>
      </c>
      <c r="B133" s="241" t="s">
        <v>8</v>
      </c>
      <c r="C133" s="960" t="s">
        <v>11</v>
      </c>
      <c r="D133" s="907"/>
      <c r="E133" s="907"/>
      <c r="F133" s="907"/>
      <c r="G133" s="907"/>
      <c r="H133" s="907"/>
      <c r="I133" s="907"/>
      <c r="J133" s="961"/>
      <c r="K133" s="424">
        <f>K132+K111+K109+K91+K58+K48</f>
        <v>7524.8</v>
      </c>
      <c r="L133" s="504"/>
      <c r="M133" s="506"/>
    </row>
    <row r="134" spans="1:13" ht="17.25" customHeight="1" thickBot="1" x14ac:dyDescent="0.25">
      <c r="A134" s="47" t="s">
        <v>8</v>
      </c>
      <c r="B134" s="241" t="s">
        <v>10</v>
      </c>
      <c r="C134" s="1017" t="s">
        <v>52</v>
      </c>
      <c r="D134" s="1018"/>
      <c r="E134" s="1018"/>
      <c r="F134" s="1018"/>
      <c r="G134" s="1018"/>
      <c r="H134" s="1018"/>
      <c r="I134" s="1018"/>
      <c r="J134" s="1018"/>
      <c r="K134" s="1018"/>
      <c r="L134" s="1018"/>
      <c r="M134" s="1019"/>
    </row>
    <row r="135" spans="1:13" ht="27.75" customHeight="1" x14ac:dyDescent="0.2">
      <c r="A135" s="305" t="s">
        <v>8</v>
      </c>
      <c r="B135" s="441" t="s">
        <v>10</v>
      </c>
      <c r="C135" s="442" t="s">
        <v>8</v>
      </c>
      <c r="D135" s="103"/>
      <c r="E135" s="454" t="s">
        <v>119</v>
      </c>
      <c r="F135" s="455"/>
      <c r="G135" s="455"/>
      <c r="H135" s="182">
        <v>6</v>
      </c>
      <c r="I135" s="932" t="s">
        <v>117</v>
      </c>
      <c r="J135" s="106"/>
      <c r="K135" s="283"/>
      <c r="L135" s="364"/>
      <c r="M135" s="365"/>
    </row>
    <row r="136" spans="1:13" ht="18.75" customHeight="1" x14ac:dyDescent="0.2">
      <c r="A136" s="306"/>
      <c r="B136" s="502"/>
      <c r="C136" s="443"/>
      <c r="D136" s="487" t="s">
        <v>8</v>
      </c>
      <c r="E136" s="1020" t="s">
        <v>68</v>
      </c>
      <c r="F136" s="572"/>
      <c r="G136" s="1209" t="s">
        <v>291</v>
      </c>
      <c r="H136" s="183"/>
      <c r="I136" s="933"/>
      <c r="J136" s="186" t="s">
        <v>31</v>
      </c>
      <c r="K136" s="425">
        <v>75</v>
      </c>
      <c r="L136" s="366" t="s">
        <v>55</v>
      </c>
      <c r="M136" s="367">
        <v>350</v>
      </c>
    </row>
    <row r="137" spans="1:13" ht="28.5" customHeight="1" x14ac:dyDescent="0.2">
      <c r="A137" s="306"/>
      <c r="B137" s="502"/>
      <c r="C137" s="443"/>
      <c r="D137" s="191"/>
      <c r="E137" s="1020"/>
      <c r="F137" s="572"/>
      <c r="G137" s="1210"/>
      <c r="H137" s="183"/>
      <c r="I137" s="933"/>
      <c r="J137" s="187" t="s">
        <v>81</v>
      </c>
      <c r="K137" s="426"/>
      <c r="L137" s="368" t="s">
        <v>56</v>
      </c>
      <c r="M137" s="345">
        <v>300</v>
      </c>
    </row>
    <row r="138" spans="1:13" ht="35.25" customHeight="1" x14ac:dyDescent="0.2">
      <c r="A138" s="306"/>
      <c r="B138" s="502"/>
      <c r="C138" s="486"/>
      <c r="D138" s="488"/>
      <c r="E138" s="1021"/>
      <c r="F138" s="569"/>
      <c r="G138" s="1211"/>
      <c r="H138" s="183"/>
      <c r="I138" s="933"/>
      <c r="J138" s="188"/>
      <c r="K138" s="427"/>
      <c r="L138" s="369" t="s">
        <v>135</v>
      </c>
      <c r="M138" s="346">
        <v>36</v>
      </c>
    </row>
    <row r="139" spans="1:13" ht="14.25" customHeight="1" x14ac:dyDescent="0.2">
      <c r="A139" s="306"/>
      <c r="B139" s="502"/>
      <c r="C139" s="443"/>
      <c r="D139" s="510" t="s">
        <v>10</v>
      </c>
      <c r="E139" s="940" t="s">
        <v>254</v>
      </c>
      <c r="F139" s="572"/>
      <c r="G139" s="925">
        <v>701050200</v>
      </c>
      <c r="H139" s="183"/>
      <c r="I139" s="542"/>
      <c r="J139" s="187" t="s">
        <v>31</v>
      </c>
      <c r="K139" s="525">
        <v>168</v>
      </c>
      <c r="L139" s="1190" t="s">
        <v>238</v>
      </c>
      <c r="M139" s="444">
        <v>18</v>
      </c>
    </row>
    <row r="140" spans="1:13" ht="13.5" customHeight="1" x14ac:dyDescent="0.2">
      <c r="A140" s="306"/>
      <c r="B140" s="502"/>
      <c r="C140" s="443"/>
      <c r="D140" s="191"/>
      <c r="E140" s="941"/>
      <c r="F140" s="572"/>
      <c r="G140" s="926"/>
      <c r="H140" s="183"/>
      <c r="I140" s="542"/>
      <c r="J140" s="213" t="s">
        <v>81</v>
      </c>
      <c r="K140" s="536"/>
      <c r="L140" s="1191"/>
      <c r="M140" s="370"/>
    </row>
    <row r="141" spans="1:13" ht="15" customHeight="1" x14ac:dyDescent="0.2">
      <c r="A141" s="306"/>
      <c r="B141" s="502"/>
      <c r="C141" s="443"/>
      <c r="D141" s="191"/>
      <c r="E141" s="941"/>
      <c r="F141" s="572"/>
      <c r="G141" s="927"/>
      <c r="H141" s="183"/>
      <c r="I141" s="542"/>
      <c r="J141" s="187" t="s">
        <v>31</v>
      </c>
      <c r="K141" s="525">
        <v>67.7</v>
      </c>
      <c r="L141" s="371" t="s">
        <v>199</v>
      </c>
      <c r="M141" s="372">
        <v>1</v>
      </c>
    </row>
    <row r="142" spans="1:13" ht="39.75" customHeight="1" x14ac:dyDescent="0.2">
      <c r="A142" s="306"/>
      <c r="B142" s="502"/>
      <c r="C142" s="443"/>
      <c r="D142" s="191"/>
      <c r="E142" s="941"/>
      <c r="F142" s="572"/>
      <c r="G142" s="927"/>
      <c r="H142" s="183"/>
      <c r="I142" s="542"/>
      <c r="J142" s="187"/>
      <c r="K142" s="525"/>
      <c r="L142" s="371" t="s">
        <v>239</v>
      </c>
      <c r="M142" s="372">
        <v>100</v>
      </c>
    </row>
    <row r="143" spans="1:13" ht="26.25" customHeight="1" x14ac:dyDescent="0.2">
      <c r="A143" s="306"/>
      <c r="B143" s="502"/>
      <c r="C143" s="443"/>
      <c r="D143" s="191"/>
      <c r="E143" s="941"/>
      <c r="F143" s="572"/>
      <c r="G143" s="320"/>
      <c r="H143" s="183"/>
      <c r="I143" s="542"/>
      <c r="J143" s="187"/>
      <c r="K143" s="525"/>
      <c r="L143" s="489" t="s">
        <v>272</v>
      </c>
      <c r="M143" s="370">
        <v>2</v>
      </c>
    </row>
    <row r="144" spans="1:13" ht="27" customHeight="1" x14ac:dyDescent="0.2">
      <c r="A144" s="306"/>
      <c r="B144" s="502"/>
      <c r="C144" s="443"/>
      <c r="D144" s="191"/>
      <c r="E144" s="524"/>
      <c r="F144" s="572"/>
      <c r="G144" s="320"/>
      <c r="H144" s="183"/>
      <c r="I144" s="542"/>
      <c r="J144" s="187"/>
      <c r="K144" s="525"/>
      <c r="L144" s="489" t="s">
        <v>200</v>
      </c>
      <c r="M144" s="370">
        <v>160</v>
      </c>
    </row>
    <row r="145" spans="1:13" ht="27.75" customHeight="1" x14ac:dyDescent="0.2">
      <c r="A145" s="306"/>
      <c r="B145" s="502"/>
      <c r="C145" s="443"/>
      <c r="D145" s="191"/>
      <c r="E145" s="524"/>
      <c r="F145" s="572"/>
      <c r="G145" s="320"/>
      <c r="H145" s="183"/>
      <c r="I145" s="542"/>
      <c r="J145" s="187"/>
      <c r="K145" s="525"/>
      <c r="L145" s="371" t="s">
        <v>213</v>
      </c>
      <c r="M145" s="372">
        <v>10</v>
      </c>
    </row>
    <row r="146" spans="1:13" ht="27" customHeight="1" x14ac:dyDescent="0.2">
      <c r="A146" s="306"/>
      <c r="B146" s="502"/>
      <c r="C146" s="443"/>
      <c r="D146" s="104"/>
      <c r="E146" s="362"/>
      <c r="F146" s="353"/>
      <c r="G146" s="323"/>
      <c r="H146" s="302"/>
      <c r="I146" s="542"/>
      <c r="J146" s="187"/>
      <c r="K146" s="525"/>
      <c r="L146" s="371" t="s">
        <v>204</v>
      </c>
      <c r="M146" s="372">
        <v>3</v>
      </c>
    </row>
    <row r="147" spans="1:13" ht="17.25" customHeight="1" x14ac:dyDescent="0.2">
      <c r="A147" s="306"/>
      <c r="B147" s="502"/>
      <c r="C147" s="443"/>
      <c r="D147" s="197"/>
      <c r="E147" s="362"/>
      <c r="F147" s="353"/>
      <c r="G147" s="323"/>
      <c r="H147" s="302"/>
      <c r="I147" s="542"/>
      <c r="J147" s="187"/>
      <c r="K147" s="525"/>
      <c r="L147" s="371" t="s">
        <v>205</v>
      </c>
      <c r="M147" s="372">
        <v>150</v>
      </c>
    </row>
    <row r="148" spans="1:13" ht="17.25" customHeight="1" x14ac:dyDescent="0.2">
      <c r="A148" s="306"/>
      <c r="B148" s="502"/>
      <c r="C148" s="443"/>
      <c r="D148" s="197"/>
      <c r="E148" s="362"/>
      <c r="F148" s="353"/>
      <c r="G148" s="323"/>
      <c r="H148" s="302"/>
      <c r="I148" s="542"/>
      <c r="J148" s="187"/>
      <c r="K148" s="426"/>
      <c r="L148" s="489" t="s">
        <v>57</v>
      </c>
      <c r="M148" s="370">
        <v>20</v>
      </c>
    </row>
    <row r="149" spans="1:13" ht="27.75" customHeight="1" x14ac:dyDescent="0.2">
      <c r="A149" s="306"/>
      <c r="B149" s="502"/>
      <c r="C149" s="443"/>
      <c r="D149" s="212"/>
      <c r="E149" s="362"/>
      <c r="F149" s="572"/>
      <c r="G149" s="320"/>
      <c r="H149" s="183"/>
      <c r="I149" s="542"/>
      <c r="J149" s="187"/>
      <c r="K149" s="426"/>
      <c r="L149" s="371" t="s">
        <v>255</v>
      </c>
      <c r="M149" s="372">
        <v>100</v>
      </c>
    </row>
    <row r="150" spans="1:13" ht="24" customHeight="1" x14ac:dyDescent="0.2">
      <c r="A150" s="306"/>
      <c r="B150" s="502"/>
      <c r="C150" s="443"/>
      <c r="D150" s="191"/>
      <c r="E150" s="1198"/>
      <c r="F150" s="353"/>
      <c r="G150" s="323"/>
      <c r="H150" s="302"/>
      <c r="I150" s="542"/>
      <c r="J150" s="187"/>
      <c r="K150" s="426"/>
      <c r="L150" s="368" t="s">
        <v>206</v>
      </c>
      <c r="M150" s="345">
        <v>1</v>
      </c>
    </row>
    <row r="151" spans="1:13" ht="27.75" customHeight="1" x14ac:dyDescent="0.2">
      <c r="A151" s="306"/>
      <c r="B151" s="502"/>
      <c r="C151" s="443"/>
      <c r="D151" s="191"/>
      <c r="E151" s="1198"/>
      <c r="F151" s="353"/>
      <c r="G151" s="323"/>
      <c r="H151" s="302"/>
      <c r="I151" s="542"/>
      <c r="J151" s="187"/>
      <c r="K151" s="426"/>
      <c r="L151" s="368" t="s">
        <v>241</v>
      </c>
      <c r="M151" s="345"/>
    </row>
    <row r="152" spans="1:13" ht="28.5" customHeight="1" x14ac:dyDescent="0.2">
      <c r="A152" s="306"/>
      <c r="B152" s="502"/>
      <c r="C152" s="443"/>
      <c r="D152" s="191"/>
      <c r="E152" s="555"/>
      <c r="F152" s="353"/>
      <c r="G152" s="323"/>
      <c r="H152" s="302"/>
      <c r="I152" s="542"/>
      <c r="J152" s="187"/>
      <c r="K152" s="426"/>
      <c r="L152" s="371" t="s">
        <v>214</v>
      </c>
      <c r="M152" s="373" t="s">
        <v>99</v>
      </c>
    </row>
    <row r="153" spans="1:13" ht="26.25" customHeight="1" x14ac:dyDescent="0.2">
      <c r="A153" s="306"/>
      <c r="B153" s="275"/>
      <c r="C153" s="276"/>
      <c r="D153" s="105"/>
      <c r="E153" s="363"/>
      <c r="F153" s="354"/>
      <c r="G153" s="324"/>
      <c r="H153" s="214"/>
      <c r="I153" s="215"/>
      <c r="J153" s="188"/>
      <c r="K153" s="427"/>
      <c r="L153" s="374" t="s">
        <v>240</v>
      </c>
      <c r="M153" s="375">
        <v>100</v>
      </c>
    </row>
    <row r="154" spans="1:13" ht="15.75" customHeight="1" thickBot="1" x14ac:dyDescent="0.25">
      <c r="A154" s="205"/>
      <c r="B154" s="102"/>
      <c r="C154" s="100"/>
      <c r="D154" s="100"/>
      <c r="E154" s="203"/>
      <c r="F154" s="101"/>
      <c r="G154" s="101"/>
      <c r="H154" s="204"/>
      <c r="I154" s="910" t="s">
        <v>104</v>
      </c>
      <c r="J154" s="911"/>
      <c r="K154" s="428">
        <f>SUM(K136:K152)</f>
        <v>310.7</v>
      </c>
      <c r="L154" s="376"/>
      <c r="M154" s="377"/>
    </row>
    <row r="155" spans="1:13" ht="17.25" customHeight="1" thickBot="1" x14ac:dyDescent="0.25">
      <c r="A155" s="48" t="s">
        <v>8</v>
      </c>
      <c r="B155" s="5" t="s">
        <v>10</v>
      </c>
      <c r="C155" s="907" t="s">
        <v>11</v>
      </c>
      <c r="D155" s="907"/>
      <c r="E155" s="907"/>
      <c r="F155" s="907"/>
      <c r="G155" s="907"/>
      <c r="H155" s="907"/>
      <c r="I155" s="907"/>
      <c r="J155" s="907"/>
      <c r="K155" s="429">
        <f>K154</f>
        <v>310.7</v>
      </c>
      <c r="L155" s="505"/>
      <c r="M155" s="506"/>
    </row>
    <row r="156" spans="1:13" ht="15.75" customHeight="1" thickBot="1" x14ac:dyDescent="0.25">
      <c r="A156" s="47" t="s">
        <v>8</v>
      </c>
      <c r="B156" s="5" t="s">
        <v>33</v>
      </c>
      <c r="C156" s="956" t="s">
        <v>53</v>
      </c>
      <c r="D156" s="1192"/>
      <c r="E156" s="1192"/>
      <c r="F156" s="1192"/>
      <c r="G156" s="1192"/>
      <c r="H156" s="1192"/>
      <c r="I156" s="1192"/>
      <c r="J156" s="1192"/>
      <c r="K156" s="1192"/>
      <c r="L156" s="571"/>
      <c r="M156" s="507"/>
    </row>
    <row r="157" spans="1:13" ht="27.75" customHeight="1" x14ac:dyDescent="0.2">
      <c r="A157" s="49" t="s">
        <v>8</v>
      </c>
      <c r="B157" s="508" t="s">
        <v>33</v>
      </c>
      <c r="C157" s="107" t="s">
        <v>8</v>
      </c>
      <c r="D157" s="378"/>
      <c r="E157" s="458" t="s">
        <v>188</v>
      </c>
      <c r="F157" s="456"/>
      <c r="G157" s="456"/>
      <c r="H157" s="1005">
        <v>6</v>
      </c>
      <c r="I157" s="1008" t="s">
        <v>186</v>
      </c>
      <c r="J157" s="379"/>
      <c r="K157" s="380"/>
      <c r="L157" s="381"/>
      <c r="M157" s="382"/>
    </row>
    <row r="158" spans="1:13" ht="39.75" customHeight="1" x14ac:dyDescent="0.2">
      <c r="A158" s="278"/>
      <c r="B158" s="254"/>
      <c r="C158" s="680"/>
      <c r="D158" s="108" t="s">
        <v>8</v>
      </c>
      <c r="E158" s="459" t="s">
        <v>189</v>
      </c>
      <c r="F158" s="457"/>
      <c r="G158" s="326"/>
      <c r="H158" s="1006"/>
      <c r="I158" s="1009"/>
      <c r="J158" s="277"/>
      <c r="K158" s="430"/>
      <c r="L158" s="683"/>
      <c r="M158" s="684"/>
    </row>
    <row r="159" spans="1:13" ht="15.75" customHeight="1" x14ac:dyDescent="0.2">
      <c r="A159" s="278"/>
      <c r="B159" s="254"/>
      <c r="C159" s="680"/>
      <c r="D159" s="108"/>
      <c r="E159" s="460" t="s">
        <v>176</v>
      </c>
      <c r="F159" s="457"/>
      <c r="G159" s="999" t="s">
        <v>301</v>
      </c>
      <c r="H159" s="1006"/>
      <c r="I159" s="1010"/>
      <c r="J159" s="40" t="s">
        <v>31</v>
      </c>
      <c r="K159" s="678">
        <f>728.6-3.5</f>
        <v>725.1</v>
      </c>
      <c r="L159" s="65" t="s">
        <v>207</v>
      </c>
      <c r="M159" s="172">
        <v>2.4</v>
      </c>
    </row>
    <row r="160" spans="1:13" ht="17.25" customHeight="1" x14ac:dyDescent="0.2">
      <c r="A160" s="278"/>
      <c r="B160" s="254"/>
      <c r="C160" s="680"/>
      <c r="D160" s="108"/>
      <c r="E160" s="675" t="s">
        <v>177</v>
      </c>
      <c r="F160" s="457"/>
      <c r="G160" s="999"/>
      <c r="H160" s="1006"/>
      <c r="I160" s="1010"/>
      <c r="J160" s="40"/>
      <c r="K160" s="678"/>
      <c r="L160" s="65" t="s">
        <v>208</v>
      </c>
      <c r="M160" s="172">
        <v>2.4</v>
      </c>
    </row>
    <row r="161" spans="1:13" ht="16.5" customHeight="1" x14ac:dyDescent="0.2">
      <c r="A161" s="278"/>
      <c r="B161" s="254"/>
      <c r="C161" s="680"/>
      <c r="D161" s="108"/>
      <c r="E161" s="675" t="s">
        <v>178</v>
      </c>
      <c r="F161" s="457"/>
      <c r="G161" s="999"/>
      <c r="H161" s="1006"/>
      <c r="I161" s="1010"/>
      <c r="J161" s="40"/>
      <c r="K161" s="678"/>
      <c r="L161" s="65" t="s">
        <v>209</v>
      </c>
      <c r="M161" s="303">
        <v>220</v>
      </c>
    </row>
    <row r="162" spans="1:13" ht="14.25" customHeight="1" x14ac:dyDescent="0.2">
      <c r="A162" s="278"/>
      <c r="B162" s="254"/>
      <c r="C162" s="680"/>
      <c r="D162" s="108"/>
      <c r="E162" s="675" t="s">
        <v>210</v>
      </c>
      <c r="F162" s="457"/>
      <c r="G162" s="1000"/>
      <c r="H162" s="1006"/>
      <c r="I162" s="1010"/>
      <c r="J162" s="40"/>
      <c r="K162" s="577"/>
      <c r="L162" s="65" t="s">
        <v>212</v>
      </c>
      <c r="M162" s="303">
        <v>352</v>
      </c>
    </row>
    <row r="163" spans="1:13" s="16" customFormat="1" ht="16.5" customHeight="1" x14ac:dyDescent="0.2">
      <c r="A163" s="673"/>
      <c r="B163" s="670"/>
      <c r="C163" s="671"/>
      <c r="D163" s="22"/>
      <c r="E163" s="592" t="s">
        <v>211</v>
      </c>
      <c r="F163" s="457"/>
      <c r="G163" s="1000"/>
      <c r="H163" s="1006"/>
      <c r="I163" s="1010"/>
      <c r="J163" s="40"/>
      <c r="K163" s="579"/>
      <c r="L163" s="594" t="s">
        <v>273</v>
      </c>
      <c r="M163" s="595">
        <v>11</v>
      </c>
    </row>
    <row r="164" spans="1:13" s="16" customFormat="1" ht="51.75" customHeight="1" x14ac:dyDescent="0.2">
      <c r="A164" s="686"/>
      <c r="B164" s="688"/>
      <c r="C164" s="687"/>
      <c r="D164" s="679"/>
      <c r="E164" s="358"/>
      <c r="F164" s="689"/>
      <c r="G164" s="1001"/>
      <c r="H164" s="1007"/>
      <c r="I164" s="1011"/>
      <c r="J164" s="97" t="s">
        <v>64</v>
      </c>
      <c r="K164" s="318">
        <v>43.4</v>
      </c>
      <c r="L164" s="71" t="s">
        <v>357</v>
      </c>
      <c r="M164" s="193">
        <v>6</v>
      </c>
    </row>
    <row r="165" spans="1:13" ht="50.25" customHeight="1" x14ac:dyDescent="0.2">
      <c r="A165" s="606"/>
      <c r="B165" s="600"/>
      <c r="C165" s="237"/>
      <c r="D165" s="612"/>
      <c r="E165" s="358" t="s">
        <v>190</v>
      </c>
      <c r="F165" s="360"/>
      <c r="G165" s="586"/>
      <c r="H165" s="599"/>
      <c r="I165" s="635" t="s">
        <v>336</v>
      </c>
      <c r="J165" s="97" t="s">
        <v>31</v>
      </c>
      <c r="K165" s="318">
        <v>3.5</v>
      </c>
      <c r="L165" s="316" t="s">
        <v>257</v>
      </c>
      <c r="M165" s="383">
        <v>7</v>
      </c>
    </row>
    <row r="166" spans="1:13" ht="24.75" customHeight="1" x14ac:dyDescent="0.2">
      <c r="A166" s="857"/>
      <c r="B166" s="858"/>
      <c r="C166" s="859"/>
      <c r="D166" s="860" t="s">
        <v>10</v>
      </c>
      <c r="E166" s="903" t="s">
        <v>158</v>
      </c>
      <c r="F166" s="901"/>
      <c r="G166" s="997" t="s">
        <v>292</v>
      </c>
      <c r="H166" s="899"/>
      <c r="I166" s="897" t="s">
        <v>179</v>
      </c>
      <c r="J166" s="311" t="s">
        <v>31</v>
      </c>
      <c r="K166" s="431">
        <v>12</v>
      </c>
      <c r="L166" s="309" t="s">
        <v>157</v>
      </c>
      <c r="M166" s="173">
        <v>20</v>
      </c>
    </row>
    <row r="167" spans="1:13" ht="27" customHeight="1" x14ac:dyDescent="0.2">
      <c r="A167" s="857"/>
      <c r="B167" s="858"/>
      <c r="C167" s="859"/>
      <c r="D167" s="861"/>
      <c r="E167" s="904"/>
      <c r="F167" s="902"/>
      <c r="G167" s="998"/>
      <c r="H167" s="900"/>
      <c r="I167" s="898"/>
      <c r="J167" s="97"/>
      <c r="K167" s="318"/>
      <c r="L167" s="316"/>
      <c r="M167" s="193"/>
    </row>
    <row r="168" spans="1:13" ht="15.75" customHeight="1" thickBot="1" x14ac:dyDescent="0.25">
      <c r="A168" s="205"/>
      <c r="B168" s="102"/>
      <c r="C168" s="100"/>
      <c r="D168" s="100"/>
      <c r="E168" s="203"/>
      <c r="F168" s="101"/>
      <c r="G168" s="101"/>
      <c r="H168" s="204"/>
      <c r="I168" s="910" t="s">
        <v>104</v>
      </c>
      <c r="J168" s="911"/>
      <c r="K168" s="432">
        <f>SUM(K159:K167)</f>
        <v>784</v>
      </c>
      <c r="L168" s="376"/>
      <c r="M168" s="377"/>
    </row>
    <row r="169" spans="1:13" ht="59.25" customHeight="1" x14ac:dyDescent="0.2">
      <c r="A169" s="49" t="s">
        <v>8</v>
      </c>
      <c r="B169" s="253" t="s">
        <v>33</v>
      </c>
      <c r="C169" s="255" t="s">
        <v>10</v>
      </c>
      <c r="D169" s="289"/>
      <c r="E169" s="463" t="s">
        <v>256</v>
      </c>
      <c r="F169" s="461"/>
      <c r="G169" s="905" t="s">
        <v>300</v>
      </c>
      <c r="H169" s="261" t="s">
        <v>65</v>
      </c>
      <c r="I169" s="274" t="s">
        <v>106</v>
      </c>
      <c r="J169" s="206" t="s">
        <v>31</v>
      </c>
      <c r="K169" s="410">
        <v>3.6</v>
      </c>
      <c r="L169" s="895" t="s">
        <v>258</v>
      </c>
      <c r="M169" s="291">
        <v>11</v>
      </c>
    </row>
    <row r="170" spans="1:13" ht="18.75" customHeight="1" thickBot="1" x14ac:dyDescent="0.25">
      <c r="A170" s="263"/>
      <c r="B170" s="251"/>
      <c r="C170" s="207"/>
      <c r="D170" s="290"/>
      <c r="E170" s="464"/>
      <c r="F170" s="462"/>
      <c r="G170" s="906"/>
      <c r="H170" s="63"/>
      <c r="I170" s="208"/>
      <c r="J170" s="37" t="s">
        <v>9</v>
      </c>
      <c r="K170" s="433">
        <f>K169</f>
        <v>3.6</v>
      </c>
      <c r="L170" s="896"/>
      <c r="M170" s="292"/>
    </row>
    <row r="171" spans="1:13" ht="13.5" thickBot="1" x14ac:dyDescent="0.25">
      <c r="A171" s="47" t="s">
        <v>8</v>
      </c>
      <c r="B171" s="5" t="s">
        <v>33</v>
      </c>
      <c r="C171" s="960" t="s">
        <v>11</v>
      </c>
      <c r="D171" s="907"/>
      <c r="E171" s="907"/>
      <c r="F171" s="907"/>
      <c r="G171" s="907"/>
      <c r="H171" s="907"/>
      <c r="I171" s="907"/>
      <c r="J171" s="961"/>
      <c r="K171" s="429">
        <f>K168+K170</f>
        <v>787.6</v>
      </c>
      <c r="L171" s="384"/>
      <c r="M171" s="385"/>
    </row>
    <row r="172" spans="1:13" ht="15.75" customHeight="1" thickBot="1" x14ac:dyDescent="0.25">
      <c r="A172" s="47" t="s">
        <v>8</v>
      </c>
      <c r="B172" s="5" t="s">
        <v>42</v>
      </c>
      <c r="C172" s="956" t="s">
        <v>54</v>
      </c>
      <c r="D172" s="1192"/>
      <c r="E172" s="1192"/>
      <c r="F172" s="1192"/>
      <c r="G172" s="1192"/>
      <c r="H172" s="1192"/>
      <c r="I172" s="1192"/>
      <c r="J172" s="1192"/>
      <c r="K172" s="1192"/>
      <c r="L172" s="627"/>
      <c r="M172" s="507"/>
    </row>
    <row r="173" spans="1:13" ht="18" customHeight="1" x14ac:dyDescent="0.2">
      <c r="A173" s="628" t="s">
        <v>8</v>
      </c>
      <c r="B173" s="249" t="s">
        <v>42</v>
      </c>
      <c r="C173" s="67" t="s">
        <v>8</v>
      </c>
      <c r="D173" s="1040"/>
      <c r="E173" s="1048" t="s">
        <v>58</v>
      </c>
      <c r="F173" s="461" t="s">
        <v>62</v>
      </c>
      <c r="G173" s="1002" t="s">
        <v>293</v>
      </c>
      <c r="H173" s="623" t="s">
        <v>34</v>
      </c>
      <c r="I173" s="1058" t="s">
        <v>109</v>
      </c>
      <c r="J173" s="520" t="s">
        <v>31</v>
      </c>
      <c r="K173" s="497">
        <f>90-72.5</f>
        <v>17.5</v>
      </c>
      <c r="L173" s="490" t="s">
        <v>59</v>
      </c>
      <c r="M173" s="491">
        <v>285</v>
      </c>
    </row>
    <row r="174" spans="1:13" ht="13.5" customHeight="1" x14ac:dyDescent="0.2">
      <c r="A174" s="278"/>
      <c r="B174" s="254"/>
      <c r="C174" s="88"/>
      <c r="D174" s="872"/>
      <c r="E174" s="1049"/>
      <c r="F174" s="958"/>
      <c r="G174" s="1003"/>
      <c r="H174" s="1042"/>
      <c r="I174" s="870"/>
      <c r="J174" s="97"/>
      <c r="K174" s="318"/>
      <c r="L174" s="617"/>
      <c r="M174" s="492"/>
    </row>
    <row r="175" spans="1:13" ht="13.5" customHeight="1" thickBot="1" x14ac:dyDescent="0.25">
      <c r="A175" s="279"/>
      <c r="B175" s="258"/>
      <c r="C175" s="89"/>
      <c r="D175" s="1041"/>
      <c r="E175" s="465"/>
      <c r="F175" s="959"/>
      <c r="G175" s="1004"/>
      <c r="H175" s="1043"/>
      <c r="I175" s="1059"/>
      <c r="J175" s="37" t="s">
        <v>9</v>
      </c>
      <c r="K175" s="433">
        <f>K174+K173</f>
        <v>17.5</v>
      </c>
      <c r="L175" s="493"/>
      <c r="M175" s="494"/>
    </row>
    <row r="176" spans="1:13" s="174" customFormat="1" ht="28.5" customHeight="1" x14ac:dyDescent="0.2">
      <c r="A176" s="878" t="s">
        <v>8</v>
      </c>
      <c r="B176" s="881" t="s">
        <v>42</v>
      </c>
      <c r="C176" s="884" t="s">
        <v>10</v>
      </c>
      <c r="D176" s="887"/>
      <c r="E176" s="890" t="s">
        <v>259</v>
      </c>
      <c r="F176" s="893" t="s">
        <v>62</v>
      </c>
      <c r="G176" s="1220" t="s">
        <v>322</v>
      </c>
      <c r="H176" s="233" t="s">
        <v>34</v>
      </c>
      <c r="I176" s="870" t="s">
        <v>109</v>
      </c>
      <c r="J176" s="189" t="s">
        <v>31</v>
      </c>
      <c r="K176" s="434">
        <f>200-49</f>
        <v>151</v>
      </c>
      <c r="L176" s="657" t="s">
        <v>260</v>
      </c>
      <c r="M176" s="658">
        <v>670</v>
      </c>
    </row>
    <row r="177" spans="1:13" s="174" customFormat="1" ht="53.25" customHeight="1" x14ac:dyDescent="0.2">
      <c r="A177" s="879"/>
      <c r="B177" s="882"/>
      <c r="C177" s="885"/>
      <c r="D177" s="888"/>
      <c r="E177" s="891"/>
      <c r="F177" s="893"/>
      <c r="G177" s="1000"/>
      <c r="H177" s="466"/>
      <c r="I177" s="870"/>
      <c r="J177" s="655" t="s">
        <v>63</v>
      </c>
      <c r="K177" s="434"/>
      <c r="L177" s="656" t="s">
        <v>360</v>
      </c>
      <c r="M177" s="660"/>
    </row>
    <row r="178" spans="1:13" s="174" customFormat="1" ht="38.25" customHeight="1" x14ac:dyDescent="0.2">
      <c r="A178" s="879"/>
      <c r="B178" s="882"/>
      <c r="C178" s="885"/>
      <c r="D178" s="888"/>
      <c r="E178" s="891"/>
      <c r="F178" s="893"/>
      <c r="G178" s="1000"/>
      <c r="H178" s="466"/>
      <c r="I178" s="651"/>
      <c r="J178" s="189"/>
      <c r="K178" s="434"/>
      <c r="L178" s="692" t="s">
        <v>358</v>
      </c>
      <c r="M178" s="808">
        <v>100</v>
      </c>
    </row>
    <row r="179" spans="1:13" s="174" customFormat="1" ht="26.25" customHeight="1" x14ac:dyDescent="0.2">
      <c r="A179" s="879"/>
      <c r="B179" s="882"/>
      <c r="C179" s="885"/>
      <c r="D179" s="888"/>
      <c r="E179" s="891"/>
      <c r="F179" s="893"/>
      <c r="G179" s="1000"/>
      <c r="H179" s="466"/>
      <c r="I179" s="651"/>
      <c r="J179" s="653"/>
      <c r="K179" s="654"/>
      <c r="L179" s="663" t="s">
        <v>352</v>
      </c>
      <c r="M179" s="690">
        <v>100</v>
      </c>
    </row>
    <row r="180" spans="1:13" s="174" customFormat="1" ht="22.5" customHeight="1" thickBot="1" x14ac:dyDescent="0.25">
      <c r="A180" s="880"/>
      <c r="B180" s="883"/>
      <c r="C180" s="886"/>
      <c r="D180" s="889"/>
      <c r="E180" s="892"/>
      <c r="F180" s="894"/>
      <c r="G180" s="1221"/>
      <c r="H180" s="209"/>
      <c r="I180" s="190"/>
      <c r="J180" s="175" t="s">
        <v>9</v>
      </c>
      <c r="K180" s="652">
        <f>K176</f>
        <v>151</v>
      </c>
      <c r="L180" s="610"/>
      <c r="M180" s="659"/>
    </row>
    <row r="181" spans="1:13" ht="15.75" customHeight="1" x14ac:dyDescent="0.2">
      <c r="A181" s="628" t="s">
        <v>8</v>
      </c>
      <c r="B181" s="249" t="s">
        <v>42</v>
      </c>
      <c r="C181" s="67" t="s">
        <v>33</v>
      </c>
      <c r="D181" s="634"/>
      <c r="E181" s="1052" t="s">
        <v>242</v>
      </c>
      <c r="F181" s="518"/>
      <c r="G181" s="1050" t="s">
        <v>310</v>
      </c>
      <c r="H181" s="623" t="s">
        <v>61</v>
      </c>
      <c r="I181" s="1055" t="s">
        <v>108</v>
      </c>
      <c r="J181" s="520" t="s">
        <v>31</v>
      </c>
      <c r="K181" s="521">
        <v>14.6</v>
      </c>
      <c r="L181" s="286" t="s">
        <v>159</v>
      </c>
      <c r="M181" s="291">
        <v>1</v>
      </c>
    </row>
    <row r="182" spans="1:13" ht="14.25" customHeight="1" x14ac:dyDescent="0.2">
      <c r="A182" s="45"/>
      <c r="B182" s="600"/>
      <c r="C182" s="219"/>
      <c r="D182" s="636"/>
      <c r="E182" s="1053"/>
      <c r="F182" s="516"/>
      <c r="G182" s="999"/>
      <c r="H182" s="599"/>
      <c r="I182" s="1056"/>
      <c r="J182" s="97"/>
      <c r="K182" s="579"/>
      <c r="L182" s="618" t="s">
        <v>220</v>
      </c>
      <c r="M182" s="304">
        <v>1</v>
      </c>
    </row>
    <row r="183" spans="1:13" s="174" customFormat="1" ht="21.75" customHeight="1" thickBot="1" x14ac:dyDescent="0.25">
      <c r="A183" s="46"/>
      <c r="B183" s="210"/>
      <c r="C183" s="211"/>
      <c r="D183" s="631"/>
      <c r="E183" s="1054"/>
      <c r="F183" s="517"/>
      <c r="G183" s="1051"/>
      <c r="H183" s="63"/>
      <c r="I183" s="1057"/>
      <c r="J183" s="220" t="s">
        <v>9</v>
      </c>
      <c r="K183" s="435">
        <f>K181</f>
        <v>14.6</v>
      </c>
      <c r="L183" s="386"/>
      <c r="M183" s="292"/>
    </row>
    <row r="184" spans="1:13" ht="13.5" thickBot="1" x14ac:dyDescent="0.25">
      <c r="A184" s="629" t="s">
        <v>8</v>
      </c>
      <c r="B184" s="503" t="s">
        <v>42</v>
      </c>
      <c r="C184" s="960" t="s">
        <v>11</v>
      </c>
      <c r="D184" s="907"/>
      <c r="E184" s="907"/>
      <c r="F184" s="907"/>
      <c r="G184" s="907"/>
      <c r="H184" s="907"/>
      <c r="I184" s="907"/>
      <c r="J184" s="961"/>
      <c r="K184" s="436">
        <f>K175+K180+K183</f>
        <v>183.1</v>
      </c>
      <c r="L184" s="61"/>
      <c r="M184" s="387"/>
    </row>
    <row r="185" spans="1:13" ht="16.5" customHeight="1" thickBot="1" x14ac:dyDescent="0.25">
      <c r="A185" s="47" t="s">
        <v>8</v>
      </c>
      <c r="B185" s="5" t="s">
        <v>69</v>
      </c>
      <c r="C185" s="956" t="s">
        <v>70</v>
      </c>
      <c r="D185" s="957"/>
      <c r="E185" s="957"/>
      <c r="F185" s="957"/>
      <c r="G185" s="957"/>
      <c r="H185" s="957"/>
      <c r="I185" s="957"/>
      <c r="J185" s="957"/>
      <c r="K185" s="957"/>
      <c r="L185" s="627"/>
      <c r="M185" s="507"/>
    </row>
    <row r="186" spans="1:13" ht="31.5" customHeight="1" x14ac:dyDescent="0.2">
      <c r="A186" s="49" t="s">
        <v>8</v>
      </c>
      <c r="B186" s="508" t="s">
        <v>43</v>
      </c>
      <c r="C186" s="107" t="s">
        <v>8</v>
      </c>
      <c r="D186" s="378"/>
      <c r="E186" s="475" t="s">
        <v>187</v>
      </c>
      <c r="F186" s="473"/>
      <c r="G186" s="469"/>
      <c r="H186" s="625">
        <v>6</v>
      </c>
      <c r="I186" s="509"/>
      <c r="J186" s="379"/>
      <c r="K186" s="90"/>
      <c r="L186" s="388"/>
      <c r="M186" s="389"/>
    </row>
    <row r="187" spans="1:13" ht="16.5" customHeight="1" x14ac:dyDescent="0.2">
      <c r="A187" s="278"/>
      <c r="B187" s="254"/>
      <c r="C187" s="632"/>
      <c r="D187" s="108" t="s">
        <v>8</v>
      </c>
      <c r="E187" s="476" t="s">
        <v>74</v>
      </c>
      <c r="F187" s="326"/>
      <c r="G187" s="468" t="s">
        <v>294</v>
      </c>
      <c r="H187" s="626"/>
      <c r="I187" s="257"/>
      <c r="J187" s="277"/>
      <c r="K187" s="319"/>
      <c r="L187" s="637"/>
      <c r="M187" s="304"/>
    </row>
    <row r="188" spans="1:13" ht="15.75" customHeight="1" x14ac:dyDescent="0.2">
      <c r="A188" s="278"/>
      <c r="B188" s="254"/>
      <c r="C188" s="632"/>
      <c r="D188" s="256"/>
      <c r="E188" s="477" t="s">
        <v>75</v>
      </c>
      <c r="F188" s="326"/>
      <c r="G188" s="470" t="s">
        <v>295</v>
      </c>
      <c r="H188" s="626"/>
      <c r="I188" s="1047" t="s">
        <v>110</v>
      </c>
      <c r="J188" s="179" t="s">
        <v>31</v>
      </c>
      <c r="K188" s="437">
        <v>173.6</v>
      </c>
      <c r="L188" s="56" t="s">
        <v>131</v>
      </c>
      <c r="M188" s="60">
        <v>7</v>
      </c>
    </row>
    <row r="189" spans="1:13" ht="18" customHeight="1" x14ac:dyDescent="0.2">
      <c r="A189" s="278"/>
      <c r="B189" s="254"/>
      <c r="C189" s="632"/>
      <c r="D189" s="256"/>
      <c r="E189" s="477" t="s">
        <v>76</v>
      </c>
      <c r="F189" s="326"/>
      <c r="G189" s="62" t="s">
        <v>296</v>
      </c>
      <c r="H189" s="626"/>
      <c r="I189" s="1047"/>
      <c r="J189" s="179" t="s">
        <v>31</v>
      </c>
      <c r="K189" s="437">
        <v>203.6</v>
      </c>
      <c r="L189" s="56" t="s">
        <v>130</v>
      </c>
      <c r="M189" s="60">
        <v>6</v>
      </c>
    </row>
    <row r="190" spans="1:13" ht="15.75" customHeight="1" x14ac:dyDescent="0.2">
      <c r="A190" s="278"/>
      <c r="B190" s="254"/>
      <c r="C190" s="632"/>
      <c r="D190" s="256"/>
      <c r="E190" s="477" t="s">
        <v>77</v>
      </c>
      <c r="F190" s="326"/>
      <c r="G190" s="62" t="s">
        <v>297</v>
      </c>
      <c r="H190" s="626"/>
      <c r="I190" s="1047"/>
      <c r="J190" s="179" t="s">
        <v>31</v>
      </c>
      <c r="K190" s="437">
        <v>81.7</v>
      </c>
      <c r="L190" s="56" t="s">
        <v>131</v>
      </c>
      <c r="M190" s="60">
        <v>8</v>
      </c>
    </row>
    <row r="191" spans="1:13" s="16" customFormat="1" ht="15.75" customHeight="1" x14ac:dyDescent="0.2">
      <c r="A191" s="606"/>
      <c r="B191" s="600"/>
      <c r="C191" s="601"/>
      <c r="D191" s="180"/>
      <c r="E191" s="477" t="s">
        <v>78</v>
      </c>
      <c r="F191" s="326"/>
      <c r="G191" s="62" t="s">
        <v>298</v>
      </c>
      <c r="H191" s="626"/>
      <c r="I191" s="1047"/>
      <c r="J191" s="55" t="s">
        <v>31</v>
      </c>
      <c r="K191" s="437">
        <f>2950.9-251.6</f>
        <v>2699.3</v>
      </c>
      <c r="L191" s="56" t="s">
        <v>131</v>
      </c>
      <c r="M191" s="390">
        <v>96</v>
      </c>
    </row>
    <row r="192" spans="1:13" ht="17.25" customHeight="1" x14ac:dyDescent="0.2">
      <c r="A192" s="278"/>
      <c r="B192" s="254"/>
      <c r="C192" s="632"/>
      <c r="D192" s="178"/>
      <c r="E192" s="608" t="s">
        <v>217</v>
      </c>
      <c r="F192" s="474"/>
      <c r="G192" s="467" t="s">
        <v>299</v>
      </c>
      <c r="H192" s="626"/>
      <c r="I192" s="257"/>
      <c r="J192" s="43" t="s">
        <v>31</v>
      </c>
      <c r="K192" s="318">
        <v>2.8</v>
      </c>
      <c r="L192" s="499" t="s">
        <v>130</v>
      </c>
      <c r="M192" s="228">
        <v>1</v>
      </c>
    </row>
    <row r="193" spans="1:18" ht="23.25" customHeight="1" x14ac:dyDescent="0.2">
      <c r="A193" s="857"/>
      <c r="B193" s="858"/>
      <c r="C193" s="859"/>
      <c r="D193" s="860" t="s">
        <v>10</v>
      </c>
      <c r="E193" s="862" t="s">
        <v>350</v>
      </c>
      <c r="F193" s="864"/>
      <c r="G193" s="866" t="s">
        <v>302</v>
      </c>
      <c r="H193" s="868"/>
      <c r="I193" s="870"/>
      <c r="J193" s="6" t="s">
        <v>31</v>
      </c>
      <c r="K193" s="664">
        <f>13-11.7+60</f>
        <v>61.3</v>
      </c>
      <c r="L193" s="661" t="s">
        <v>261</v>
      </c>
      <c r="M193" s="662">
        <v>20</v>
      </c>
    </row>
    <row r="194" spans="1:18" ht="42" customHeight="1" x14ac:dyDescent="0.2">
      <c r="A194" s="857"/>
      <c r="B194" s="858"/>
      <c r="C194" s="859"/>
      <c r="D194" s="861"/>
      <c r="E194" s="863"/>
      <c r="F194" s="865"/>
      <c r="G194" s="867"/>
      <c r="H194" s="869"/>
      <c r="I194" s="870"/>
      <c r="J194" s="27"/>
      <c r="K194" s="665"/>
      <c r="L194" s="668" t="s">
        <v>349</v>
      </c>
      <c r="M194" s="193">
        <v>19</v>
      </c>
    </row>
    <row r="195" spans="1:18" ht="17.25" customHeight="1" x14ac:dyDescent="0.2">
      <c r="A195" s="278"/>
      <c r="B195" s="254"/>
      <c r="C195" s="632"/>
      <c r="D195" s="860" t="s">
        <v>33</v>
      </c>
      <c r="E195" s="862" t="s">
        <v>337</v>
      </c>
      <c r="F195" s="864"/>
      <c r="G195" s="866"/>
      <c r="H195" s="868"/>
      <c r="I195" s="596"/>
      <c r="J195" s="8" t="s">
        <v>31</v>
      </c>
      <c r="K195" s="666">
        <v>12</v>
      </c>
      <c r="L195" s="9" t="s">
        <v>353</v>
      </c>
      <c r="M195" s="303">
        <v>4</v>
      </c>
    </row>
    <row r="196" spans="1:18" ht="18.75" customHeight="1" x14ac:dyDescent="0.2">
      <c r="A196" s="857"/>
      <c r="B196" s="858"/>
      <c r="C196" s="859"/>
      <c r="D196" s="872"/>
      <c r="E196" s="862"/>
      <c r="F196" s="864"/>
      <c r="G196" s="873"/>
      <c r="H196" s="868"/>
      <c r="I196" s="870"/>
      <c r="J196" s="8"/>
      <c r="K196" s="666"/>
      <c r="L196" s="58" t="s">
        <v>339</v>
      </c>
      <c r="M196" s="667"/>
    </row>
    <row r="197" spans="1:18" ht="32.25" customHeight="1" x14ac:dyDescent="0.2">
      <c r="A197" s="857"/>
      <c r="B197" s="858"/>
      <c r="C197" s="859"/>
      <c r="D197" s="861"/>
      <c r="E197" s="863"/>
      <c r="F197" s="865"/>
      <c r="G197" s="867"/>
      <c r="H197" s="869"/>
      <c r="I197" s="870"/>
      <c r="J197" s="27"/>
      <c r="K197" s="665"/>
      <c r="L197" s="668" t="s">
        <v>348</v>
      </c>
      <c r="M197" s="193"/>
    </row>
    <row r="198" spans="1:18" ht="23.25" customHeight="1" x14ac:dyDescent="0.2">
      <c r="A198" s="857"/>
      <c r="B198" s="858"/>
      <c r="C198" s="859"/>
      <c r="D198" s="860" t="s">
        <v>42</v>
      </c>
      <c r="E198" s="862" t="s">
        <v>359</v>
      </c>
      <c r="F198" s="864"/>
      <c r="G198" s="866"/>
      <c r="H198" s="868"/>
      <c r="I198" s="870"/>
      <c r="J198" s="8" t="s">
        <v>64</v>
      </c>
      <c r="K198" s="666">
        <v>5.0999999999999996</v>
      </c>
      <c r="L198" s="611" t="s">
        <v>220</v>
      </c>
      <c r="M198" s="303">
        <v>1</v>
      </c>
    </row>
    <row r="199" spans="1:18" ht="32.25" customHeight="1" x14ac:dyDescent="0.2">
      <c r="A199" s="857"/>
      <c r="B199" s="858"/>
      <c r="C199" s="859"/>
      <c r="D199" s="861"/>
      <c r="E199" s="863"/>
      <c r="F199" s="865"/>
      <c r="G199" s="867"/>
      <c r="H199" s="869"/>
      <c r="I199" s="871"/>
      <c r="J199" s="27"/>
      <c r="K199" s="665"/>
      <c r="L199" s="284"/>
      <c r="M199" s="228"/>
    </row>
    <row r="200" spans="1:18" ht="15.75" customHeight="1" thickBot="1" x14ac:dyDescent="0.25">
      <c r="A200" s="629"/>
      <c r="B200" s="102"/>
      <c r="C200" s="100"/>
      <c r="D200" s="100"/>
      <c r="E200" s="52"/>
      <c r="F200" s="53"/>
      <c r="G200" s="53"/>
      <c r="H200" s="181"/>
      <c r="I200" s="285"/>
      <c r="J200" s="585" t="s">
        <v>9</v>
      </c>
      <c r="K200" s="584">
        <f>SUM(K188:K199)</f>
        <v>3239.4</v>
      </c>
      <c r="L200" s="177"/>
      <c r="M200" s="391"/>
    </row>
    <row r="201" spans="1:18" ht="14.25" customHeight="1" thickBot="1" x14ac:dyDescent="0.25">
      <c r="A201" s="629" t="s">
        <v>8</v>
      </c>
      <c r="B201" s="503" t="s">
        <v>43</v>
      </c>
      <c r="C201" s="1033" t="s">
        <v>11</v>
      </c>
      <c r="D201" s="1034"/>
      <c r="E201" s="1034"/>
      <c r="F201" s="1034"/>
      <c r="G201" s="1034"/>
      <c r="H201" s="1034"/>
      <c r="I201" s="1034"/>
      <c r="J201" s="1035"/>
      <c r="K201" s="438">
        <f>K200</f>
        <v>3239.4</v>
      </c>
      <c r="L201" s="198"/>
      <c r="M201" s="199"/>
    </row>
    <row r="202" spans="1:18" ht="14.25" customHeight="1" thickBot="1" x14ac:dyDescent="0.25">
      <c r="A202" s="48" t="s">
        <v>8</v>
      </c>
      <c r="B202" s="962" t="s">
        <v>12</v>
      </c>
      <c r="C202" s="963"/>
      <c r="D202" s="963"/>
      <c r="E202" s="963"/>
      <c r="F202" s="963"/>
      <c r="G202" s="963"/>
      <c r="H202" s="963"/>
      <c r="I202" s="963"/>
      <c r="J202" s="964"/>
      <c r="K202" s="439">
        <f>SUM(K133,K155,K184,K201,K171)</f>
        <v>12045.6</v>
      </c>
      <c r="L202" s="312"/>
      <c r="M202" s="313"/>
    </row>
    <row r="203" spans="1:18" ht="14.25" customHeight="1" thickBot="1" x14ac:dyDescent="0.25">
      <c r="A203" s="25" t="s">
        <v>44</v>
      </c>
      <c r="B203" s="1024" t="s">
        <v>79</v>
      </c>
      <c r="C203" s="1025"/>
      <c r="D203" s="1025"/>
      <c r="E203" s="1025"/>
      <c r="F203" s="1025"/>
      <c r="G203" s="1025"/>
      <c r="H203" s="1025"/>
      <c r="I203" s="1025"/>
      <c r="J203" s="1026"/>
      <c r="K203" s="440">
        <f>SUM(K202)</f>
        <v>12045.6</v>
      </c>
      <c r="L203" s="1022"/>
      <c r="M203" s="1023"/>
    </row>
    <row r="204" spans="1:18" s="12" customFormat="1" ht="14.25" customHeight="1" x14ac:dyDescent="0.2">
      <c r="A204" s="989" t="s">
        <v>364</v>
      </c>
      <c r="B204" s="989"/>
      <c r="C204" s="989"/>
      <c r="D204" s="989"/>
      <c r="E204" s="989"/>
      <c r="F204" s="989"/>
      <c r="G204" s="989"/>
      <c r="H204" s="989"/>
      <c r="I204" s="989"/>
      <c r="J204" s="989"/>
      <c r="K204" s="989"/>
      <c r="L204" s="989"/>
      <c r="M204" s="989"/>
      <c r="N204" s="11"/>
      <c r="O204" s="11"/>
      <c r="P204" s="11"/>
      <c r="Q204" s="11"/>
      <c r="R204" s="11"/>
    </row>
    <row r="205" spans="1:18" s="12" customFormat="1" ht="14.25" customHeight="1" thickBot="1" x14ac:dyDescent="0.25">
      <c r="A205" s="993" t="s">
        <v>17</v>
      </c>
      <c r="B205" s="993"/>
      <c r="C205" s="993"/>
      <c r="D205" s="993"/>
      <c r="E205" s="993"/>
      <c r="F205" s="993"/>
      <c r="G205" s="993"/>
      <c r="H205" s="993"/>
      <c r="I205" s="993"/>
      <c r="J205" s="993"/>
      <c r="K205" s="993"/>
      <c r="L205" s="20"/>
      <c r="M205" s="20"/>
      <c r="N205" s="11"/>
      <c r="O205" s="11"/>
      <c r="P205" s="11"/>
      <c r="Q205" s="11"/>
      <c r="R205" s="11"/>
    </row>
    <row r="206" spans="1:18" ht="54" customHeight="1" thickBot="1" x14ac:dyDescent="0.25">
      <c r="A206" s="1030" t="s">
        <v>13</v>
      </c>
      <c r="B206" s="1031"/>
      <c r="C206" s="1031"/>
      <c r="D206" s="1031"/>
      <c r="E206" s="1031"/>
      <c r="F206" s="1031"/>
      <c r="G206" s="1031"/>
      <c r="H206" s="1031"/>
      <c r="I206" s="1031"/>
      <c r="J206" s="1032"/>
      <c r="K206" s="392" t="s">
        <v>274</v>
      </c>
      <c r="L206" s="2"/>
      <c r="M206" s="2"/>
    </row>
    <row r="207" spans="1:18" ht="14.25" customHeight="1" x14ac:dyDescent="0.2">
      <c r="A207" s="990" t="s">
        <v>18</v>
      </c>
      <c r="B207" s="991"/>
      <c r="C207" s="991"/>
      <c r="D207" s="991"/>
      <c r="E207" s="991"/>
      <c r="F207" s="991"/>
      <c r="G207" s="991"/>
      <c r="H207" s="991"/>
      <c r="I207" s="991"/>
      <c r="J207" s="992"/>
      <c r="K207" s="393">
        <f>K208+K216+K217+K218</f>
        <v>11831.5</v>
      </c>
    </row>
    <row r="208" spans="1:18" ht="14.25" customHeight="1" x14ac:dyDescent="0.2">
      <c r="A208" s="1027" t="s">
        <v>143</v>
      </c>
      <c r="B208" s="1028"/>
      <c r="C208" s="1028"/>
      <c r="D208" s="1028"/>
      <c r="E208" s="1028"/>
      <c r="F208" s="1028"/>
      <c r="G208" s="1028"/>
      <c r="H208" s="1028"/>
      <c r="I208" s="1028"/>
      <c r="J208" s="1029"/>
      <c r="K208" s="394">
        <f>K209+K210+K211+K212+K213+K214+K215</f>
        <v>11799.8</v>
      </c>
      <c r="L208" s="17"/>
    </row>
    <row r="209" spans="1:13" ht="14.25" customHeight="1" x14ac:dyDescent="0.2">
      <c r="A209" s="1063" t="s">
        <v>24</v>
      </c>
      <c r="B209" s="1064"/>
      <c r="C209" s="1064"/>
      <c r="D209" s="1064"/>
      <c r="E209" s="1064"/>
      <c r="F209" s="1064"/>
      <c r="G209" s="1064"/>
      <c r="H209" s="1064"/>
      <c r="I209" s="1064"/>
      <c r="J209" s="1065"/>
      <c r="K209" s="395">
        <f>SUMIF(J17:J203,"SB",K17:K203)</f>
        <v>11186.8</v>
      </c>
      <c r="L209" s="17"/>
    </row>
    <row r="210" spans="1:13" ht="14.25" customHeight="1" x14ac:dyDescent="0.2">
      <c r="A210" s="953" t="s">
        <v>25</v>
      </c>
      <c r="B210" s="954"/>
      <c r="C210" s="954"/>
      <c r="D210" s="954"/>
      <c r="E210" s="954"/>
      <c r="F210" s="954"/>
      <c r="G210" s="954"/>
      <c r="H210" s="954"/>
      <c r="I210" s="954"/>
      <c r="J210" s="955"/>
      <c r="K210" s="396">
        <f>SUMIF(J17:J203,"SB(SP)",K17:K203)</f>
        <v>32.5</v>
      </c>
      <c r="L210" s="23"/>
    </row>
    <row r="211" spans="1:13" ht="14.25" customHeight="1" x14ac:dyDescent="0.2">
      <c r="A211" s="953" t="s">
        <v>82</v>
      </c>
      <c r="B211" s="954"/>
      <c r="C211" s="954"/>
      <c r="D211" s="954"/>
      <c r="E211" s="954"/>
      <c r="F211" s="954"/>
      <c r="G211" s="954"/>
      <c r="H211" s="954"/>
      <c r="I211" s="954"/>
      <c r="J211" s="955"/>
      <c r="K211" s="396">
        <f>SUMIF(J16:J203,"SB(L)",K16:K203)</f>
        <v>0</v>
      </c>
    </row>
    <row r="212" spans="1:13" ht="12.75" customHeight="1" x14ac:dyDescent="0.2">
      <c r="A212" s="953" t="s">
        <v>93</v>
      </c>
      <c r="B212" s="954"/>
      <c r="C212" s="954"/>
      <c r="D212" s="954"/>
      <c r="E212" s="954"/>
      <c r="F212" s="954"/>
      <c r="G212" s="954"/>
      <c r="H212" s="954"/>
      <c r="I212" s="954"/>
      <c r="J212" s="955"/>
      <c r="K212" s="396">
        <f>SUMIF(J17:J194,"SB(VR)",K17:K194)</f>
        <v>42.5</v>
      </c>
      <c r="L212" s="19"/>
      <c r="M212" s="1"/>
    </row>
    <row r="213" spans="1:13" x14ac:dyDescent="0.2">
      <c r="A213" s="953" t="s">
        <v>26</v>
      </c>
      <c r="B213" s="954"/>
      <c r="C213" s="954"/>
      <c r="D213" s="954"/>
      <c r="E213" s="954"/>
      <c r="F213" s="954"/>
      <c r="G213" s="954"/>
      <c r="H213" s="954"/>
      <c r="I213" s="954"/>
      <c r="J213" s="955"/>
      <c r="K213" s="396">
        <f>SUMIF(J17:J203,"SB(P)",K17:K203)</f>
        <v>0</v>
      </c>
      <c r="L213" s="19"/>
      <c r="M213" s="1"/>
    </row>
    <row r="214" spans="1:13" x14ac:dyDescent="0.2">
      <c r="A214" s="953" t="s">
        <v>147</v>
      </c>
      <c r="B214" s="954"/>
      <c r="C214" s="954"/>
      <c r="D214" s="954"/>
      <c r="E214" s="954"/>
      <c r="F214" s="954"/>
      <c r="G214" s="954"/>
      <c r="H214" s="954"/>
      <c r="I214" s="954"/>
      <c r="J214" s="955"/>
      <c r="K214" s="396">
        <f>SUMIF(J19:J203,"SB(VB)",K19:K203)</f>
        <v>505.2</v>
      </c>
    </row>
    <row r="215" spans="1:13" x14ac:dyDescent="0.2">
      <c r="A215" s="994" t="s">
        <v>191</v>
      </c>
      <c r="B215" s="995"/>
      <c r="C215" s="995"/>
      <c r="D215" s="995"/>
      <c r="E215" s="995"/>
      <c r="F215" s="995"/>
      <c r="G215" s="995"/>
      <c r="H215" s="995"/>
      <c r="I215" s="995"/>
      <c r="J215" s="996"/>
      <c r="K215" s="395">
        <f>SUMIF(J17:J203,"SB(KPP)",K17:K203)</f>
        <v>32.799999999999997</v>
      </c>
      <c r="L215" s="91"/>
      <c r="M215" s="91"/>
    </row>
    <row r="216" spans="1:13" x14ac:dyDescent="0.2">
      <c r="A216" s="1044" t="s">
        <v>144</v>
      </c>
      <c r="B216" s="1045"/>
      <c r="C216" s="1045"/>
      <c r="D216" s="1045"/>
      <c r="E216" s="1045"/>
      <c r="F216" s="1045"/>
      <c r="G216" s="1045"/>
      <c r="H216" s="1045"/>
      <c r="I216" s="1045"/>
      <c r="J216" s="1046"/>
      <c r="K216" s="397">
        <f>SUMIF(J16:J203,"SB(SPL)",K16:K203)</f>
        <v>4.2</v>
      </c>
    </row>
    <row r="217" spans="1:13" x14ac:dyDescent="0.2">
      <c r="A217" s="1044" t="s">
        <v>148</v>
      </c>
      <c r="B217" s="1045"/>
      <c r="C217" s="1045"/>
      <c r="D217" s="1045"/>
      <c r="E217" s="1045"/>
      <c r="F217" s="1045"/>
      <c r="G217" s="1045"/>
      <c r="H217" s="1045"/>
      <c r="I217" s="1045"/>
      <c r="J217" s="1046"/>
      <c r="K217" s="397">
        <f>SUMIF(J17:J203,"SB(ŽPL)",K17:K203)</f>
        <v>0</v>
      </c>
    </row>
    <row r="218" spans="1:13" x14ac:dyDescent="0.2">
      <c r="A218" s="1044" t="s">
        <v>145</v>
      </c>
      <c r="B218" s="1045"/>
      <c r="C218" s="1045"/>
      <c r="D218" s="1045"/>
      <c r="E218" s="1045"/>
      <c r="F218" s="1045"/>
      <c r="G218" s="1045"/>
      <c r="H218" s="1045"/>
      <c r="I218" s="1045"/>
      <c r="J218" s="1046"/>
      <c r="K218" s="397">
        <f>SUMIF(J16:J203,"SB(VRL)",K16:K203)</f>
        <v>27.5</v>
      </c>
    </row>
    <row r="219" spans="1:13" x14ac:dyDescent="0.2">
      <c r="A219" s="1066" t="s">
        <v>19</v>
      </c>
      <c r="B219" s="1067"/>
      <c r="C219" s="1067"/>
      <c r="D219" s="1067"/>
      <c r="E219" s="1067"/>
      <c r="F219" s="1067"/>
      <c r="G219" s="1067"/>
      <c r="H219" s="1067"/>
      <c r="I219" s="1067"/>
      <c r="J219" s="1068"/>
      <c r="K219" s="398">
        <f>SUM(K220:K222)</f>
        <v>214.1</v>
      </c>
    </row>
    <row r="220" spans="1:13" ht="14.25" customHeight="1" x14ac:dyDescent="0.2">
      <c r="A220" s="1060" t="s">
        <v>27</v>
      </c>
      <c r="B220" s="1061"/>
      <c r="C220" s="1061"/>
      <c r="D220" s="1061"/>
      <c r="E220" s="1061"/>
      <c r="F220" s="1061"/>
      <c r="G220" s="1061"/>
      <c r="H220" s="1061"/>
      <c r="I220" s="1061"/>
      <c r="J220" s="1062"/>
      <c r="K220" s="396">
        <f>SUMIF(J17:J203,"ES",K17:K203)</f>
        <v>0</v>
      </c>
    </row>
    <row r="221" spans="1:13" ht="13.5" customHeight="1" x14ac:dyDescent="0.2">
      <c r="A221" s="953" t="s">
        <v>29</v>
      </c>
      <c r="B221" s="954"/>
      <c r="C221" s="954"/>
      <c r="D221" s="954"/>
      <c r="E221" s="954"/>
      <c r="F221" s="954"/>
      <c r="G221" s="954"/>
      <c r="H221" s="954"/>
      <c r="I221" s="954"/>
      <c r="J221" s="955"/>
      <c r="K221" s="396">
        <f>SUMIF(J17:J203,"LRVB",K17:K203)</f>
        <v>0</v>
      </c>
    </row>
    <row r="222" spans="1:13" ht="15.75" customHeight="1" x14ac:dyDescent="0.2">
      <c r="A222" s="953" t="s">
        <v>30</v>
      </c>
      <c r="B222" s="954"/>
      <c r="C222" s="954"/>
      <c r="D222" s="954"/>
      <c r="E222" s="954"/>
      <c r="F222" s="954"/>
      <c r="G222" s="954"/>
      <c r="H222" s="954"/>
      <c r="I222" s="954"/>
      <c r="J222" s="955"/>
      <c r="K222" s="396">
        <f>SUMIF(J16:J203,"Kt",K16:K203)</f>
        <v>214.1</v>
      </c>
    </row>
    <row r="223" spans="1:13" ht="15" customHeight="1" thickBot="1" x14ac:dyDescent="0.25">
      <c r="A223" s="1037" t="s">
        <v>20</v>
      </c>
      <c r="B223" s="1038"/>
      <c r="C223" s="1038"/>
      <c r="D223" s="1038"/>
      <c r="E223" s="1038"/>
      <c r="F223" s="1038"/>
      <c r="G223" s="1038"/>
      <c r="H223" s="1038"/>
      <c r="I223" s="1038"/>
      <c r="J223" s="1039"/>
      <c r="K223" s="399">
        <f>SUM(K207,K219)</f>
        <v>12045.6</v>
      </c>
      <c r="M223" s="3"/>
    </row>
    <row r="224" spans="1:13" x14ac:dyDescent="0.2">
      <c r="K224" s="11"/>
      <c r="L224" s="11"/>
      <c r="M224" s="7"/>
    </row>
    <row r="225" spans="11:13" x14ac:dyDescent="0.2">
      <c r="K225" s="11"/>
      <c r="L225" s="216"/>
      <c r="M225" s="7"/>
    </row>
    <row r="226" spans="11:13" x14ac:dyDescent="0.2">
      <c r="K226" s="273"/>
      <c r="L226" s="11"/>
      <c r="M226" s="11"/>
    </row>
    <row r="229" spans="11:13" x14ac:dyDescent="0.2">
      <c r="K229" s="91"/>
    </row>
  </sheetData>
  <mergeCells count="303">
    <mergeCell ref="G176:G180"/>
    <mergeCell ref="G41:G43"/>
    <mergeCell ref="I49:I51"/>
    <mergeCell ref="G50:G51"/>
    <mergeCell ref="G52:G53"/>
    <mergeCell ref="G86:G88"/>
    <mergeCell ref="G89:G90"/>
    <mergeCell ref="G74:G79"/>
    <mergeCell ref="I60:I61"/>
    <mergeCell ref="I65:I66"/>
    <mergeCell ref="I69:I70"/>
    <mergeCell ref="I72:I73"/>
    <mergeCell ref="I52:I53"/>
    <mergeCell ref="I58:J58"/>
    <mergeCell ref="H50:H51"/>
    <mergeCell ref="H86:H88"/>
    <mergeCell ref="H44:H45"/>
    <mergeCell ref="I129:I131"/>
    <mergeCell ref="B86:B88"/>
    <mergeCell ref="C86:C88"/>
    <mergeCell ref="D86:D88"/>
    <mergeCell ref="E86:E88"/>
    <mergeCell ref="B52:B53"/>
    <mergeCell ref="C52:C53"/>
    <mergeCell ref="D52:D53"/>
    <mergeCell ref="E52:E53"/>
    <mergeCell ref="A50:A51"/>
    <mergeCell ref="B50:B51"/>
    <mergeCell ref="C50:C51"/>
    <mergeCell ref="A52:A53"/>
    <mergeCell ref="D50:D51"/>
    <mergeCell ref="E50:E51"/>
    <mergeCell ref="A86:A88"/>
    <mergeCell ref="D54:D56"/>
    <mergeCell ref="E54:E56"/>
    <mergeCell ref="D35:D36"/>
    <mergeCell ref="L139:L140"/>
    <mergeCell ref="C172:K172"/>
    <mergeCell ref="L132:M132"/>
    <mergeCell ref="I168:J168"/>
    <mergeCell ref="C156:K156"/>
    <mergeCell ref="M92:M93"/>
    <mergeCell ref="L92:L93"/>
    <mergeCell ref="H114:H116"/>
    <mergeCell ref="E150:E151"/>
    <mergeCell ref="G94:G95"/>
    <mergeCell ref="G96:G97"/>
    <mergeCell ref="G100:G108"/>
    <mergeCell ref="G110:G111"/>
    <mergeCell ref="G114:G116"/>
    <mergeCell ref="G136:G138"/>
    <mergeCell ref="E96:E97"/>
    <mergeCell ref="I118:I121"/>
    <mergeCell ref="D122:D125"/>
    <mergeCell ref="E122:E125"/>
    <mergeCell ref="G60:G62"/>
    <mergeCell ref="E44:E45"/>
    <mergeCell ref="F74:F77"/>
    <mergeCell ref="F60:F63"/>
    <mergeCell ref="F44:F45"/>
    <mergeCell ref="G44:G45"/>
    <mergeCell ref="G33:G34"/>
    <mergeCell ref="G35:G36"/>
    <mergeCell ref="H41:H43"/>
    <mergeCell ref="F35:F36"/>
    <mergeCell ref="I44:I45"/>
    <mergeCell ref="G46:G47"/>
    <mergeCell ref="H46:H47"/>
    <mergeCell ref="I46:I47"/>
    <mergeCell ref="F54:F56"/>
    <mergeCell ref="G22:G28"/>
    <mergeCell ref="G30:G32"/>
    <mergeCell ref="L109:M109"/>
    <mergeCell ref="I96:I97"/>
    <mergeCell ref="M60:M64"/>
    <mergeCell ref="L65:L68"/>
    <mergeCell ref="M65:M68"/>
    <mergeCell ref="L69:L71"/>
    <mergeCell ref="K79:K80"/>
    <mergeCell ref="L76:L77"/>
    <mergeCell ref="I91:J91"/>
    <mergeCell ref="I74:I81"/>
    <mergeCell ref="L60:L64"/>
    <mergeCell ref="I35:I36"/>
    <mergeCell ref="I33:I34"/>
    <mergeCell ref="I48:J48"/>
    <mergeCell ref="I41:I43"/>
    <mergeCell ref="I38:I39"/>
    <mergeCell ref="I109:J109"/>
    <mergeCell ref="G54:G56"/>
    <mergeCell ref="H54:H56"/>
    <mergeCell ref="L107:L108"/>
    <mergeCell ref="M107:M108"/>
    <mergeCell ref="C19:C20"/>
    <mergeCell ref="I19:I20"/>
    <mergeCell ref="G38:G40"/>
    <mergeCell ref="I30:I32"/>
    <mergeCell ref="I21:I22"/>
    <mergeCell ref="A5:M5"/>
    <mergeCell ref="A6:M6"/>
    <mergeCell ref="A7:M7"/>
    <mergeCell ref="A9:A11"/>
    <mergeCell ref="B9:B11"/>
    <mergeCell ref="C9:C11"/>
    <mergeCell ref="D9:D11"/>
    <mergeCell ref="E9:E11"/>
    <mergeCell ref="F9:F11"/>
    <mergeCell ref="L10:L11"/>
    <mergeCell ref="I9:I11"/>
    <mergeCell ref="L9:M9"/>
    <mergeCell ref="L8:M8"/>
    <mergeCell ref="J9:J11"/>
    <mergeCell ref="G9:G11"/>
    <mergeCell ref="K9:K11"/>
    <mergeCell ref="I17:I18"/>
    <mergeCell ref="G17:G18"/>
    <mergeCell ref="G19:G20"/>
    <mergeCell ref="D44:D45"/>
    <mergeCell ref="D33:D34"/>
    <mergeCell ref="E35:E36"/>
    <mergeCell ref="D41:D43"/>
    <mergeCell ref="E41:E43"/>
    <mergeCell ref="F41:F43"/>
    <mergeCell ref="H9:H11"/>
    <mergeCell ref="H19:H20"/>
    <mergeCell ref="B14:M14"/>
    <mergeCell ref="C15:M15"/>
    <mergeCell ref="A13:M13"/>
    <mergeCell ref="A19:A20"/>
    <mergeCell ref="B19:B20"/>
    <mergeCell ref="L39:L40"/>
    <mergeCell ref="A12:M12"/>
    <mergeCell ref="A21:A29"/>
    <mergeCell ref="L30:L32"/>
    <mergeCell ref="F19:F20"/>
    <mergeCell ref="B21:B29"/>
    <mergeCell ref="C21:C29"/>
    <mergeCell ref="D21:D29"/>
    <mergeCell ref="E19:E20"/>
    <mergeCell ref="D19:D20"/>
    <mergeCell ref="E17:E18"/>
    <mergeCell ref="A219:J219"/>
    <mergeCell ref="A216:J216"/>
    <mergeCell ref="A217:J217"/>
    <mergeCell ref="A214:J214"/>
    <mergeCell ref="I193:I194"/>
    <mergeCell ref="E21:E29"/>
    <mergeCell ref="F21:F29"/>
    <mergeCell ref="E30:E32"/>
    <mergeCell ref="F30:F34"/>
    <mergeCell ref="H21:H29"/>
    <mergeCell ref="D94:D95"/>
    <mergeCell ref="F94:F95"/>
    <mergeCell ref="H94:H95"/>
    <mergeCell ref="E94:E95"/>
    <mergeCell ref="E92:E93"/>
    <mergeCell ref="F92:F93"/>
    <mergeCell ref="H92:H93"/>
    <mergeCell ref="F50:F51"/>
    <mergeCell ref="E74:E76"/>
    <mergeCell ref="E83:E85"/>
    <mergeCell ref="E89:E90"/>
    <mergeCell ref="E79:E80"/>
    <mergeCell ref="E60:E62"/>
    <mergeCell ref="F86:F88"/>
    <mergeCell ref="A193:A194"/>
    <mergeCell ref="E193:E194"/>
    <mergeCell ref="F193:F194"/>
    <mergeCell ref="A206:J206"/>
    <mergeCell ref="C201:J201"/>
    <mergeCell ref="E33:E34"/>
    <mergeCell ref="E38:E40"/>
    <mergeCell ref="A223:J223"/>
    <mergeCell ref="A221:J221"/>
    <mergeCell ref="D173:D175"/>
    <mergeCell ref="H174:H175"/>
    <mergeCell ref="A218:J218"/>
    <mergeCell ref="I188:I191"/>
    <mergeCell ref="B193:B194"/>
    <mergeCell ref="E173:E174"/>
    <mergeCell ref="G181:G183"/>
    <mergeCell ref="A222:J222"/>
    <mergeCell ref="E181:E183"/>
    <mergeCell ref="I181:I183"/>
    <mergeCell ref="I173:I175"/>
    <mergeCell ref="A220:J220"/>
    <mergeCell ref="A209:J209"/>
    <mergeCell ref="A211:J211"/>
    <mergeCell ref="A212:J212"/>
    <mergeCell ref="A204:M204"/>
    <mergeCell ref="A207:J207"/>
    <mergeCell ref="A205:K205"/>
    <mergeCell ref="A215:J215"/>
    <mergeCell ref="C171:J171"/>
    <mergeCell ref="G166:G167"/>
    <mergeCell ref="G159:G164"/>
    <mergeCell ref="G173:G175"/>
    <mergeCell ref="D118:D121"/>
    <mergeCell ref="H157:H164"/>
    <mergeCell ref="I157:I164"/>
    <mergeCell ref="E118:E121"/>
    <mergeCell ref="F122:F125"/>
    <mergeCell ref="H122:H125"/>
    <mergeCell ref="I122:I125"/>
    <mergeCell ref="F118:F121"/>
    <mergeCell ref="D126:D128"/>
    <mergeCell ref="E126:E128"/>
    <mergeCell ref="C134:M134"/>
    <mergeCell ref="C133:J133"/>
    <mergeCell ref="E136:E138"/>
    <mergeCell ref="L203:M203"/>
    <mergeCell ref="B203:J203"/>
    <mergeCell ref="A208:J208"/>
    <mergeCell ref="E46:E47"/>
    <mergeCell ref="F46:F47"/>
    <mergeCell ref="A210:J210"/>
    <mergeCell ref="C185:K185"/>
    <mergeCell ref="A213:J213"/>
    <mergeCell ref="F174:F175"/>
    <mergeCell ref="C184:J184"/>
    <mergeCell ref="B202:J202"/>
    <mergeCell ref="I110:I111"/>
    <mergeCell ref="A110:A111"/>
    <mergeCell ref="B110:B111"/>
    <mergeCell ref="E112:E113"/>
    <mergeCell ref="H110:H111"/>
    <mergeCell ref="C110:C111"/>
    <mergeCell ref="D110:D111"/>
    <mergeCell ref="F114:F116"/>
    <mergeCell ref="D114:D116"/>
    <mergeCell ref="F110:F111"/>
    <mergeCell ref="E110:E111"/>
    <mergeCell ref="H193:H194"/>
    <mergeCell ref="C193:C194"/>
    <mergeCell ref="D193:D194"/>
    <mergeCell ref="G193:G194"/>
    <mergeCell ref="B92:B93"/>
    <mergeCell ref="C92:C93"/>
    <mergeCell ref="D92:D93"/>
    <mergeCell ref="A94:A95"/>
    <mergeCell ref="I114:I116"/>
    <mergeCell ref="E114:E116"/>
    <mergeCell ref="H118:H121"/>
    <mergeCell ref="G139:G142"/>
    <mergeCell ref="I126:I128"/>
    <mergeCell ref="I112:I113"/>
    <mergeCell ref="I135:I138"/>
    <mergeCell ref="E100:E108"/>
    <mergeCell ref="B94:B95"/>
    <mergeCell ref="C94:C95"/>
    <mergeCell ref="F126:F128"/>
    <mergeCell ref="H126:H128"/>
    <mergeCell ref="E139:E143"/>
    <mergeCell ref="G118:G121"/>
    <mergeCell ref="G126:G128"/>
    <mergeCell ref="G122:G125"/>
    <mergeCell ref="D129:D131"/>
    <mergeCell ref="E129:E131"/>
    <mergeCell ref="F129:F131"/>
    <mergeCell ref="G129:G131"/>
    <mergeCell ref="H129:H131"/>
    <mergeCell ref="L1:M2"/>
    <mergeCell ref="L112:L113"/>
    <mergeCell ref="A176:A180"/>
    <mergeCell ref="B176:B180"/>
    <mergeCell ref="C176:C180"/>
    <mergeCell ref="D176:D180"/>
    <mergeCell ref="E176:E180"/>
    <mergeCell ref="F176:F180"/>
    <mergeCell ref="I176:I177"/>
    <mergeCell ref="A166:A167"/>
    <mergeCell ref="B166:B167"/>
    <mergeCell ref="L169:L170"/>
    <mergeCell ref="I166:I167"/>
    <mergeCell ref="H166:H167"/>
    <mergeCell ref="F166:F167"/>
    <mergeCell ref="E166:E167"/>
    <mergeCell ref="D166:D167"/>
    <mergeCell ref="C166:C167"/>
    <mergeCell ref="G169:G170"/>
    <mergeCell ref="C155:J155"/>
    <mergeCell ref="I132:J132"/>
    <mergeCell ref="I154:J154"/>
    <mergeCell ref="D46:D47"/>
    <mergeCell ref="A92:A93"/>
    <mergeCell ref="A196:A197"/>
    <mergeCell ref="B196:B197"/>
    <mergeCell ref="C196:C197"/>
    <mergeCell ref="I196:I197"/>
    <mergeCell ref="D195:D197"/>
    <mergeCell ref="E195:E197"/>
    <mergeCell ref="F195:F197"/>
    <mergeCell ref="G195:G197"/>
    <mergeCell ref="H195:H197"/>
    <mergeCell ref="A198:A199"/>
    <mergeCell ref="B198:B199"/>
    <mergeCell ref="C198:C199"/>
    <mergeCell ref="D198:D199"/>
    <mergeCell ref="E198:E199"/>
    <mergeCell ref="F198:F199"/>
    <mergeCell ref="G198:G199"/>
    <mergeCell ref="H198:H199"/>
    <mergeCell ref="I198:I199"/>
  </mergeCells>
  <printOptions horizontalCentered="1"/>
  <pageMargins left="0.78740157480314965" right="0.19685039370078741" top="0.78740157480314965" bottom="0.39370078740157483" header="0" footer="0"/>
  <pageSetup paperSize="9" scale="76" orientation="portrait" r:id="rId1"/>
  <rowBreaks count="4" manualBreakCount="4">
    <brk id="48" max="12" man="1"/>
    <brk id="91" max="12" man="1"/>
    <brk id="125" max="12" man="1"/>
    <brk id="204"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26"/>
  <sheetViews>
    <sheetView zoomScaleNormal="100" zoomScaleSheetLayoutView="100" workbookViewId="0">
      <selection activeCell="U21" sqref="U21"/>
    </sheetView>
  </sheetViews>
  <sheetFormatPr defaultRowHeight="12.75" x14ac:dyDescent="0.2"/>
  <cols>
    <col min="1" max="4" width="2.7109375" style="4" customWidth="1"/>
    <col min="5" max="5" width="30" style="4" customWidth="1"/>
    <col min="6" max="6" width="3.42578125" style="15" customWidth="1"/>
    <col min="7" max="7" width="5.42578125" style="15" customWidth="1"/>
    <col min="8" max="8" width="3.28515625" style="21" customWidth="1"/>
    <col min="9" max="9" width="11.5703125" style="21" customWidth="1"/>
    <col min="10" max="10" width="7.42578125" style="24" customWidth="1"/>
    <col min="11" max="13" width="10.85546875" style="4" customWidth="1"/>
    <col min="14" max="14" width="35" style="4" customWidth="1"/>
    <col min="15" max="15" width="6.42578125" style="4" customWidth="1"/>
    <col min="16" max="16384" width="9.140625" style="3"/>
  </cols>
  <sheetData>
    <row r="1" spans="1:15" ht="15.75" x14ac:dyDescent="0.2">
      <c r="N1" s="753" t="s">
        <v>100</v>
      </c>
    </row>
    <row r="2" spans="1:15" ht="15.75" x14ac:dyDescent="0.2">
      <c r="A2" s="1123" t="s">
        <v>355</v>
      </c>
      <c r="B2" s="1123"/>
      <c r="C2" s="1123"/>
      <c r="D2" s="1123"/>
      <c r="E2" s="1123"/>
      <c r="F2" s="1123"/>
      <c r="G2" s="1123"/>
      <c r="H2" s="1123"/>
      <c r="I2" s="1123"/>
      <c r="J2" s="1123"/>
      <c r="K2" s="1123"/>
      <c r="L2" s="1123"/>
      <c r="M2" s="1123"/>
      <c r="N2" s="1123"/>
      <c r="O2" s="1123"/>
    </row>
    <row r="3" spans="1:15" ht="15.75" x14ac:dyDescent="0.2">
      <c r="A3" s="1124" t="s">
        <v>32</v>
      </c>
      <c r="B3" s="1124"/>
      <c r="C3" s="1124"/>
      <c r="D3" s="1124"/>
      <c r="E3" s="1124"/>
      <c r="F3" s="1124"/>
      <c r="G3" s="1124"/>
      <c r="H3" s="1124"/>
      <c r="I3" s="1124"/>
      <c r="J3" s="1124"/>
      <c r="K3" s="1124"/>
      <c r="L3" s="1124"/>
      <c r="M3" s="1124"/>
      <c r="N3" s="1124"/>
      <c r="O3" s="1124"/>
    </row>
    <row r="4" spans="1:15" ht="15.75" x14ac:dyDescent="0.2">
      <c r="A4" s="1125" t="s">
        <v>245</v>
      </c>
      <c r="B4" s="1125"/>
      <c r="C4" s="1125"/>
      <c r="D4" s="1125"/>
      <c r="E4" s="1125"/>
      <c r="F4" s="1125"/>
      <c r="G4" s="1125"/>
      <c r="H4" s="1125"/>
      <c r="I4" s="1125"/>
      <c r="J4" s="1125"/>
      <c r="K4" s="1125"/>
      <c r="L4" s="1125"/>
      <c r="M4" s="1125"/>
      <c r="N4" s="1125"/>
      <c r="O4" s="1125"/>
    </row>
    <row r="5" spans="1:15" ht="13.5" thickBot="1" x14ac:dyDescent="0.25">
      <c r="N5" s="1145" t="s">
        <v>224</v>
      </c>
      <c r="O5" s="1239"/>
    </row>
    <row r="6" spans="1:15" ht="34.5" customHeight="1" x14ac:dyDescent="0.2">
      <c r="A6" s="1126" t="s">
        <v>23</v>
      </c>
      <c r="B6" s="1129" t="s">
        <v>0</v>
      </c>
      <c r="C6" s="1129" t="s">
        <v>1</v>
      </c>
      <c r="D6" s="1129" t="s">
        <v>101</v>
      </c>
      <c r="E6" s="1132" t="s">
        <v>15</v>
      </c>
      <c r="F6" s="1135" t="s">
        <v>2</v>
      </c>
      <c r="G6" s="1150" t="s">
        <v>270</v>
      </c>
      <c r="H6" s="1096" t="s">
        <v>3</v>
      </c>
      <c r="I6" s="1140" t="s">
        <v>102</v>
      </c>
      <c r="J6" s="1147" t="s">
        <v>4</v>
      </c>
      <c r="K6" s="1153" t="s">
        <v>274</v>
      </c>
      <c r="L6" s="1153" t="s">
        <v>325</v>
      </c>
      <c r="M6" s="1153" t="s">
        <v>326</v>
      </c>
      <c r="N6" s="1143" t="s">
        <v>14</v>
      </c>
      <c r="O6" s="1144"/>
    </row>
    <row r="7" spans="1:15" ht="12.75" customHeight="1" x14ac:dyDescent="0.2">
      <c r="A7" s="1127"/>
      <c r="B7" s="1130"/>
      <c r="C7" s="1130"/>
      <c r="D7" s="1130"/>
      <c r="E7" s="1133"/>
      <c r="F7" s="1136"/>
      <c r="G7" s="1240"/>
      <c r="H7" s="1097"/>
      <c r="I7" s="1141"/>
      <c r="J7" s="1148"/>
      <c r="K7" s="1154"/>
      <c r="L7" s="1154"/>
      <c r="M7" s="1154"/>
      <c r="N7" s="1138" t="s">
        <v>15</v>
      </c>
      <c r="O7" s="340" t="s">
        <v>128</v>
      </c>
    </row>
    <row r="8" spans="1:15" ht="54" customHeight="1" thickBot="1" x14ac:dyDescent="0.25">
      <c r="A8" s="1128"/>
      <c r="B8" s="1131"/>
      <c r="C8" s="1131"/>
      <c r="D8" s="1131"/>
      <c r="E8" s="1134"/>
      <c r="F8" s="1137"/>
      <c r="G8" s="1241"/>
      <c r="H8" s="1098"/>
      <c r="I8" s="1142"/>
      <c r="J8" s="1149"/>
      <c r="K8" s="1155"/>
      <c r="L8" s="1155"/>
      <c r="M8" s="1155"/>
      <c r="N8" s="1139"/>
      <c r="O8" s="401" t="s">
        <v>313</v>
      </c>
    </row>
    <row r="9" spans="1:15" s="14" customFormat="1" ht="15" customHeight="1" x14ac:dyDescent="0.2">
      <c r="A9" s="1110" t="s">
        <v>84</v>
      </c>
      <c r="B9" s="1111"/>
      <c r="C9" s="1111"/>
      <c r="D9" s="1111"/>
      <c r="E9" s="1111"/>
      <c r="F9" s="1111"/>
      <c r="G9" s="1111"/>
      <c r="H9" s="1111"/>
      <c r="I9" s="1111"/>
      <c r="J9" s="1111"/>
      <c r="K9" s="1111"/>
      <c r="L9" s="1111"/>
      <c r="M9" s="1111"/>
      <c r="N9" s="1111"/>
      <c r="O9" s="1112"/>
    </row>
    <row r="10" spans="1:15" s="14" customFormat="1" ht="14.25" customHeight="1" x14ac:dyDescent="0.2">
      <c r="A10" s="1105" t="s">
        <v>60</v>
      </c>
      <c r="B10" s="1106"/>
      <c r="C10" s="1106"/>
      <c r="D10" s="1106"/>
      <c r="E10" s="1106"/>
      <c r="F10" s="1106"/>
      <c r="G10" s="1106"/>
      <c r="H10" s="1106"/>
      <c r="I10" s="1106"/>
      <c r="J10" s="1106"/>
      <c r="K10" s="1106"/>
      <c r="L10" s="1106"/>
      <c r="M10" s="1106"/>
      <c r="N10" s="1106"/>
      <c r="O10" s="1107"/>
    </row>
    <row r="11" spans="1:15" ht="15" customHeight="1" x14ac:dyDescent="0.2">
      <c r="A11" s="44" t="s">
        <v>8</v>
      </c>
      <c r="B11" s="1099" t="s">
        <v>85</v>
      </c>
      <c r="C11" s="1100"/>
      <c r="D11" s="1100"/>
      <c r="E11" s="1100"/>
      <c r="F11" s="1100"/>
      <c r="G11" s="1100"/>
      <c r="H11" s="1100"/>
      <c r="I11" s="1100"/>
      <c r="J11" s="1100"/>
      <c r="K11" s="1100"/>
      <c r="L11" s="1100"/>
      <c r="M11" s="1100"/>
      <c r="N11" s="1100"/>
      <c r="O11" s="1101"/>
    </row>
    <row r="12" spans="1:15" ht="15.75" customHeight="1" x14ac:dyDescent="0.2">
      <c r="A12" s="78" t="s">
        <v>8</v>
      </c>
      <c r="B12" s="79" t="s">
        <v>8</v>
      </c>
      <c r="C12" s="1102" t="s">
        <v>51</v>
      </c>
      <c r="D12" s="1103"/>
      <c r="E12" s="1103"/>
      <c r="F12" s="1103"/>
      <c r="G12" s="1103"/>
      <c r="H12" s="1103"/>
      <c r="I12" s="1103"/>
      <c r="J12" s="1103"/>
      <c r="K12" s="1103"/>
      <c r="L12" s="1103"/>
      <c r="M12" s="1103"/>
      <c r="N12" s="1103"/>
      <c r="O12" s="1104"/>
    </row>
    <row r="13" spans="1:15" ht="39" customHeight="1" x14ac:dyDescent="0.2">
      <c r="A13" s="693" t="s">
        <v>8</v>
      </c>
      <c r="B13" s="694" t="s">
        <v>8</v>
      </c>
      <c r="C13" s="705" t="s">
        <v>8</v>
      </c>
      <c r="D13" s="726"/>
      <c r="E13" s="400" t="s">
        <v>154</v>
      </c>
      <c r="F13" s="479"/>
      <c r="G13" s="728"/>
      <c r="H13" s="699" t="s">
        <v>34</v>
      </c>
      <c r="I13" s="732" t="s">
        <v>116</v>
      </c>
      <c r="J13" s="74"/>
      <c r="K13" s="419"/>
      <c r="L13" s="419"/>
      <c r="M13" s="404"/>
      <c r="N13" s="854"/>
      <c r="O13" s="855"/>
    </row>
    <row r="14" spans="1:15" ht="19.5" customHeight="1" x14ac:dyDescent="0.2">
      <c r="A14" s="693"/>
      <c r="B14" s="694"/>
      <c r="C14" s="705"/>
      <c r="D14" s="725" t="s">
        <v>8</v>
      </c>
      <c r="E14" s="1119" t="s">
        <v>269</v>
      </c>
      <c r="F14" s="709"/>
      <c r="G14" s="1158" t="s">
        <v>276</v>
      </c>
      <c r="H14" s="701"/>
      <c r="I14" s="1156"/>
      <c r="J14" s="200" t="s">
        <v>31</v>
      </c>
      <c r="K14" s="418">
        <v>81.2</v>
      </c>
      <c r="L14" s="418">
        <v>81.2</v>
      </c>
      <c r="M14" s="405"/>
      <c r="N14" s="92" t="s">
        <v>149</v>
      </c>
      <c r="O14" s="93">
        <v>3.4</v>
      </c>
    </row>
    <row r="15" spans="1:15" ht="27" customHeight="1" x14ac:dyDescent="0.2">
      <c r="A15" s="693"/>
      <c r="B15" s="694"/>
      <c r="C15" s="705"/>
      <c r="D15" s="707"/>
      <c r="E15" s="1049"/>
      <c r="F15" s="709"/>
      <c r="G15" s="1242"/>
      <c r="H15" s="701"/>
      <c r="I15" s="1157"/>
      <c r="J15" s="73"/>
      <c r="K15" s="577"/>
      <c r="L15" s="577"/>
      <c r="M15" s="578"/>
      <c r="N15" s="293" t="s">
        <v>152</v>
      </c>
      <c r="O15" s="327" t="s">
        <v>153</v>
      </c>
    </row>
    <row r="16" spans="1:15" ht="16.5" customHeight="1" x14ac:dyDescent="0.2">
      <c r="A16" s="857"/>
      <c r="B16" s="858"/>
      <c r="C16" s="916"/>
      <c r="D16" s="1078" t="s">
        <v>10</v>
      </c>
      <c r="E16" s="1119" t="s">
        <v>38</v>
      </c>
      <c r="F16" s="1116" t="s">
        <v>184</v>
      </c>
      <c r="G16" s="942" t="s">
        <v>277</v>
      </c>
      <c r="H16" s="899"/>
      <c r="I16" s="1056"/>
      <c r="J16" s="742" t="s">
        <v>31</v>
      </c>
      <c r="K16" s="418">
        <v>24</v>
      </c>
      <c r="L16" s="846">
        <f>24-12.8</f>
        <v>11.2</v>
      </c>
      <c r="M16" s="847">
        <f>L16-K16</f>
        <v>-12.8</v>
      </c>
      <c r="N16" s="296" t="s">
        <v>40</v>
      </c>
      <c r="O16" s="66">
        <v>3</v>
      </c>
    </row>
    <row r="17" spans="1:15" ht="19.5" customHeight="1" x14ac:dyDescent="0.2">
      <c r="A17" s="857"/>
      <c r="B17" s="858"/>
      <c r="C17" s="916"/>
      <c r="D17" s="918"/>
      <c r="E17" s="1069"/>
      <c r="F17" s="1117"/>
      <c r="G17" s="1243"/>
      <c r="H17" s="899"/>
      <c r="I17" s="1120"/>
      <c r="J17" s="97"/>
      <c r="K17" s="419"/>
      <c r="L17" s="419"/>
      <c r="M17" s="404"/>
      <c r="N17" s="87" t="s">
        <v>125</v>
      </c>
      <c r="O17" s="76">
        <v>3</v>
      </c>
    </row>
    <row r="18" spans="1:15" ht="15" customHeight="1" x14ac:dyDescent="0.2">
      <c r="A18" s="857"/>
      <c r="B18" s="858"/>
      <c r="C18" s="916"/>
      <c r="D18" s="1118" t="s">
        <v>33</v>
      </c>
      <c r="E18" s="1069" t="s">
        <v>39</v>
      </c>
      <c r="F18" s="1071"/>
      <c r="G18" s="320"/>
      <c r="H18" s="899"/>
      <c r="I18" s="1056"/>
      <c r="J18" s="8" t="s">
        <v>31</v>
      </c>
      <c r="K18" s="577">
        <f>91.2+8</f>
        <v>99.2</v>
      </c>
      <c r="L18" s="839">
        <f>91.2+8+120.3+3</f>
        <v>222.5</v>
      </c>
      <c r="M18" s="848">
        <f>L18-K18</f>
        <v>123.3</v>
      </c>
      <c r="N18" s="850" t="s">
        <v>229</v>
      </c>
      <c r="O18" s="849">
        <v>8</v>
      </c>
    </row>
    <row r="19" spans="1:15" ht="26.25" customHeight="1" x14ac:dyDescent="0.2">
      <c r="A19" s="857"/>
      <c r="B19" s="858"/>
      <c r="C19" s="916"/>
      <c r="D19" s="1118"/>
      <c r="E19" s="1070"/>
      <c r="F19" s="1072"/>
      <c r="G19" s="945" t="s">
        <v>278</v>
      </c>
      <c r="H19" s="899"/>
      <c r="I19" s="1120"/>
      <c r="J19" s="40"/>
      <c r="K19" s="577"/>
      <c r="L19" s="577"/>
      <c r="M19" s="578"/>
      <c r="N19" s="56" t="s">
        <v>262</v>
      </c>
      <c r="O19" s="57">
        <v>54</v>
      </c>
    </row>
    <row r="20" spans="1:15" ht="25.5" customHeight="1" x14ac:dyDescent="0.2">
      <c r="A20" s="857"/>
      <c r="B20" s="858"/>
      <c r="C20" s="916"/>
      <c r="D20" s="1118"/>
      <c r="E20" s="1070"/>
      <c r="F20" s="1072"/>
      <c r="G20" s="1161"/>
      <c r="H20" s="899"/>
      <c r="I20" s="720"/>
      <c r="J20" s="40"/>
      <c r="K20" s="577"/>
      <c r="L20" s="577"/>
      <c r="M20" s="578"/>
      <c r="N20" s="58" t="s">
        <v>226</v>
      </c>
      <c r="O20" s="57">
        <v>1</v>
      </c>
    </row>
    <row r="21" spans="1:15" ht="25.5" customHeight="1" x14ac:dyDescent="0.2">
      <c r="A21" s="857"/>
      <c r="B21" s="858"/>
      <c r="C21" s="916"/>
      <c r="D21" s="1118"/>
      <c r="E21" s="1070"/>
      <c r="F21" s="1072"/>
      <c r="G21" s="1161"/>
      <c r="H21" s="899"/>
      <c r="I21" s="827"/>
      <c r="J21" s="40"/>
      <c r="K21" s="828"/>
      <c r="L21" s="828"/>
      <c r="M21" s="829"/>
      <c r="N21" s="832" t="s">
        <v>363</v>
      </c>
      <c r="O21" s="856">
        <v>235</v>
      </c>
    </row>
    <row r="22" spans="1:15" ht="26.25" customHeight="1" x14ac:dyDescent="0.2">
      <c r="A22" s="857"/>
      <c r="B22" s="858"/>
      <c r="C22" s="916"/>
      <c r="D22" s="1118"/>
      <c r="E22" s="1070"/>
      <c r="F22" s="1072"/>
      <c r="G22" s="1161"/>
      <c r="H22" s="899"/>
      <c r="I22" s="720"/>
      <c r="J22" s="40"/>
      <c r="K22" s="577"/>
      <c r="L22" s="577"/>
      <c r="M22" s="578"/>
      <c r="N22" s="58" t="s">
        <v>227</v>
      </c>
      <c r="O22" s="57">
        <v>65</v>
      </c>
    </row>
    <row r="23" spans="1:15" ht="18" customHeight="1" x14ac:dyDescent="0.2">
      <c r="A23" s="857"/>
      <c r="B23" s="858"/>
      <c r="C23" s="916"/>
      <c r="D23" s="1118"/>
      <c r="E23" s="1070"/>
      <c r="F23" s="1072"/>
      <c r="G23" s="1161"/>
      <c r="H23" s="899"/>
      <c r="I23" s="720"/>
      <c r="J23" s="40"/>
      <c r="K23" s="577"/>
      <c r="L23" s="577"/>
      <c r="M23" s="578"/>
      <c r="N23" s="58" t="s">
        <v>340</v>
      </c>
      <c r="O23" s="77" t="s">
        <v>345</v>
      </c>
    </row>
    <row r="24" spans="1:15" ht="15.75" customHeight="1" x14ac:dyDescent="0.2">
      <c r="A24" s="857"/>
      <c r="B24" s="858"/>
      <c r="C24" s="916"/>
      <c r="D24" s="1118"/>
      <c r="E24" s="1070"/>
      <c r="F24" s="1072"/>
      <c r="G24" s="1161"/>
      <c r="H24" s="899"/>
      <c r="I24" s="720"/>
      <c r="J24" s="40"/>
      <c r="K24" s="577"/>
      <c r="L24" s="577"/>
      <c r="M24" s="578"/>
      <c r="N24" s="58" t="s">
        <v>311</v>
      </c>
      <c r="O24" s="77" t="s">
        <v>221</v>
      </c>
    </row>
    <row r="25" spans="1:15" ht="15" customHeight="1" x14ac:dyDescent="0.2">
      <c r="A25" s="857"/>
      <c r="B25" s="858"/>
      <c r="C25" s="916"/>
      <c r="D25" s="1078"/>
      <c r="E25" s="1070"/>
      <c r="F25" s="1072"/>
      <c r="G25" s="1161"/>
      <c r="H25" s="899"/>
      <c r="I25" s="720"/>
      <c r="J25" s="40"/>
      <c r="K25" s="577"/>
      <c r="L25" s="577"/>
      <c r="M25" s="578"/>
      <c r="N25" s="58" t="s">
        <v>41</v>
      </c>
      <c r="O25" s="77" t="s">
        <v>151</v>
      </c>
    </row>
    <row r="26" spans="1:15" ht="21" customHeight="1" x14ac:dyDescent="0.2">
      <c r="A26" s="857"/>
      <c r="B26" s="858"/>
      <c r="C26" s="916"/>
      <c r="D26" s="1078"/>
      <c r="E26" s="1070"/>
      <c r="F26" s="1072"/>
      <c r="G26" s="343"/>
      <c r="H26" s="899"/>
      <c r="I26" s="720"/>
      <c r="J26" s="8"/>
      <c r="K26" s="754"/>
      <c r="L26" s="754"/>
      <c r="M26" s="407"/>
      <c r="N26" s="58" t="s">
        <v>312</v>
      </c>
      <c r="O26" s="77" t="s">
        <v>121</v>
      </c>
    </row>
    <row r="27" spans="1:15" ht="15.75" customHeight="1" x14ac:dyDescent="0.2">
      <c r="A27" s="693"/>
      <c r="B27" s="694"/>
      <c r="C27" s="237"/>
      <c r="D27" s="725" t="s">
        <v>42</v>
      </c>
      <c r="E27" s="1073" t="s">
        <v>114</v>
      </c>
      <c r="F27" s="1074" t="s">
        <v>120</v>
      </c>
      <c r="G27" s="1162" t="s">
        <v>279</v>
      </c>
      <c r="H27" s="701"/>
      <c r="I27" s="1056"/>
      <c r="J27" s="200" t="s">
        <v>31</v>
      </c>
      <c r="K27" s="418">
        <f>173.2-13.9</f>
        <v>159.30000000000001</v>
      </c>
      <c r="L27" s="846">
        <f>173.2-13.9-1.4</f>
        <v>157.9</v>
      </c>
      <c r="M27" s="847">
        <f>L27-K27</f>
        <v>-1.4</v>
      </c>
      <c r="N27" s="1113" t="s">
        <v>264</v>
      </c>
      <c r="O27" s="328">
        <v>100</v>
      </c>
    </row>
    <row r="28" spans="1:15" ht="13.5" customHeight="1" x14ac:dyDescent="0.2">
      <c r="A28" s="693"/>
      <c r="B28" s="694"/>
      <c r="C28" s="237"/>
      <c r="D28" s="707"/>
      <c r="E28" s="1073"/>
      <c r="F28" s="1075"/>
      <c r="G28" s="1161"/>
      <c r="H28" s="701"/>
      <c r="I28" s="1056"/>
      <c r="J28" s="42" t="s">
        <v>150</v>
      </c>
      <c r="K28" s="577">
        <v>0</v>
      </c>
      <c r="L28" s="837">
        <v>0</v>
      </c>
      <c r="M28" s="838"/>
      <c r="N28" s="1114"/>
      <c r="O28" s="329"/>
    </row>
    <row r="29" spans="1:15" ht="18.75" customHeight="1" x14ac:dyDescent="0.2">
      <c r="A29" s="693"/>
      <c r="B29" s="694"/>
      <c r="C29" s="237"/>
      <c r="D29" s="707"/>
      <c r="E29" s="1073"/>
      <c r="F29" s="1075"/>
      <c r="G29" s="1163"/>
      <c r="H29" s="701"/>
      <c r="I29" s="1120"/>
      <c r="J29" s="201" t="s">
        <v>94</v>
      </c>
      <c r="K29" s="419"/>
      <c r="L29" s="419"/>
      <c r="M29" s="404"/>
      <c r="N29" s="1115"/>
      <c r="O29" s="240"/>
    </row>
    <row r="30" spans="1:15" ht="17.25" customHeight="1" x14ac:dyDescent="0.2">
      <c r="A30" s="693"/>
      <c r="B30" s="694"/>
      <c r="C30" s="237"/>
      <c r="D30" s="1078" t="s">
        <v>43</v>
      </c>
      <c r="E30" s="948" t="s">
        <v>115</v>
      </c>
      <c r="F30" s="1076"/>
      <c r="G30" s="942" t="s">
        <v>303</v>
      </c>
      <c r="H30" s="701"/>
      <c r="I30" s="1156"/>
      <c r="J30" s="42" t="s">
        <v>31</v>
      </c>
      <c r="K30" s="577">
        <f>309.8+11.4</f>
        <v>321.2</v>
      </c>
      <c r="L30" s="839">
        <f>309.8+11.4-1.6</f>
        <v>319.60000000000002</v>
      </c>
      <c r="M30" s="848">
        <f>L30-K30</f>
        <v>-1.6</v>
      </c>
      <c r="N30" s="729" t="s">
        <v>235</v>
      </c>
      <c r="O30" s="735">
        <v>100</v>
      </c>
    </row>
    <row r="31" spans="1:15" ht="17.25" customHeight="1" x14ac:dyDescent="0.2">
      <c r="A31" s="693"/>
      <c r="B31" s="694"/>
      <c r="C31" s="237"/>
      <c r="D31" s="1079"/>
      <c r="E31" s="863"/>
      <c r="F31" s="1076"/>
      <c r="G31" s="945"/>
      <c r="H31" s="701"/>
      <c r="I31" s="1156"/>
      <c r="J31" s="42"/>
      <c r="K31" s="577"/>
      <c r="L31" s="577"/>
      <c r="M31" s="578"/>
      <c r="N31" s="729" t="s">
        <v>236</v>
      </c>
      <c r="O31" s="735">
        <v>100</v>
      </c>
    </row>
    <row r="32" spans="1:15" ht="15.75" customHeight="1" x14ac:dyDescent="0.2">
      <c r="A32" s="693"/>
      <c r="B32" s="694"/>
      <c r="C32" s="237"/>
      <c r="D32" s="918" t="s">
        <v>35</v>
      </c>
      <c r="E32" s="862" t="s">
        <v>263</v>
      </c>
      <c r="F32" s="1074" t="s">
        <v>92</v>
      </c>
      <c r="G32" s="942" t="s">
        <v>304</v>
      </c>
      <c r="H32" s="701"/>
      <c r="I32" s="1156"/>
      <c r="J32" s="70" t="s">
        <v>31</v>
      </c>
      <c r="K32" s="418">
        <v>51.1</v>
      </c>
      <c r="L32" s="418">
        <v>51.1</v>
      </c>
      <c r="M32" s="405"/>
      <c r="N32" s="315" t="s">
        <v>237</v>
      </c>
      <c r="O32" s="332">
        <v>100</v>
      </c>
    </row>
    <row r="33" spans="1:15" ht="22.5" customHeight="1" x14ac:dyDescent="0.2">
      <c r="A33" s="693"/>
      <c r="B33" s="694"/>
      <c r="C33" s="237"/>
      <c r="D33" s="918"/>
      <c r="E33" s="862"/>
      <c r="F33" s="1075"/>
      <c r="G33" s="1183"/>
      <c r="H33" s="701"/>
      <c r="I33" s="1156"/>
      <c r="J33" s="69"/>
      <c r="K33" s="419"/>
      <c r="L33" s="419"/>
      <c r="M33" s="404"/>
      <c r="N33" s="737"/>
      <c r="O33" s="736"/>
    </row>
    <row r="34" spans="1:15" ht="34.5" customHeight="1" x14ac:dyDescent="0.2">
      <c r="A34" s="693"/>
      <c r="B34" s="694"/>
      <c r="C34" s="705"/>
      <c r="D34" s="731" t="s">
        <v>44</v>
      </c>
      <c r="E34" s="724" t="s">
        <v>129</v>
      </c>
      <c r="F34" s="445"/>
      <c r="G34" s="480" t="s">
        <v>280</v>
      </c>
      <c r="H34" s="701"/>
      <c r="I34" s="732"/>
      <c r="J34" s="201" t="s">
        <v>31</v>
      </c>
      <c r="K34" s="419">
        <f>45+45</f>
        <v>90</v>
      </c>
      <c r="L34" s="318">
        <f>45+45</f>
        <v>90</v>
      </c>
      <c r="M34" s="421">
        <f>L34-K34</f>
        <v>0</v>
      </c>
      <c r="N34" s="755" t="s">
        <v>362</v>
      </c>
      <c r="O34" s="756">
        <v>100</v>
      </c>
    </row>
    <row r="35" spans="1:15" ht="16.5" customHeight="1" x14ac:dyDescent="0.2">
      <c r="A35" s="693"/>
      <c r="B35" s="694"/>
      <c r="C35" s="705"/>
      <c r="D35" s="747" t="s">
        <v>37</v>
      </c>
      <c r="E35" s="862" t="s">
        <v>216</v>
      </c>
      <c r="F35" s="709"/>
      <c r="G35" s="942" t="s">
        <v>305</v>
      </c>
      <c r="H35" s="701"/>
      <c r="I35" s="1156" t="s">
        <v>109</v>
      </c>
      <c r="J35" s="42" t="s">
        <v>31</v>
      </c>
      <c r="K35" s="577">
        <v>25</v>
      </c>
      <c r="L35" s="579">
        <v>25</v>
      </c>
      <c r="M35" s="819"/>
      <c r="N35" s="729" t="s">
        <v>228</v>
      </c>
      <c r="O35" s="735">
        <v>1</v>
      </c>
    </row>
    <row r="36" spans="1:15" ht="16.5" customHeight="1" x14ac:dyDescent="0.2">
      <c r="A36" s="693"/>
      <c r="B36" s="694"/>
      <c r="C36" s="705"/>
      <c r="D36" s="217"/>
      <c r="E36" s="862"/>
      <c r="F36" s="709"/>
      <c r="G36" s="1121"/>
      <c r="H36" s="701"/>
      <c r="I36" s="1156"/>
      <c r="J36" s="42" t="s">
        <v>31</v>
      </c>
      <c r="K36" s="577">
        <v>120</v>
      </c>
      <c r="L36" s="579">
        <f>120</f>
        <v>120</v>
      </c>
      <c r="M36" s="831"/>
      <c r="N36" s="1108" t="s">
        <v>243</v>
      </c>
      <c r="O36" s="735">
        <v>20</v>
      </c>
    </row>
    <row r="37" spans="1:15" ht="14.25" customHeight="1" x14ac:dyDescent="0.2">
      <c r="A37" s="693"/>
      <c r="B37" s="694"/>
      <c r="C37" s="705"/>
      <c r="D37" s="281"/>
      <c r="E37" s="934"/>
      <c r="F37" s="723"/>
      <c r="G37" s="1122"/>
      <c r="H37" s="702"/>
      <c r="I37" s="718"/>
      <c r="J37" s="201" t="s">
        <v>64</v>
      </c>
      <c r="K37" s="419"/>
      <c r="L37" s="318"/>
      <c r="M37" s="419"/>
      <c r="N37" s="1109"/>
      <c r="O37" s="334"/>
    </row>
    <row r="38" spans="1:15" ht="18.75" customHeight="1" x14ac:dyDescent="0.2">
      <c r="A38" s="693"/>
      <c r="B38" s="694"/>
      <c r="C38" s="705"/>
      <c r="D38" s="1093" t="s">
        <v>88</v>
      </c>
      <c r="E38" s="863" t="s">
        <v>225</v>
      </c>
      <c r="F38" s="937" t="s">
        <v>223</v>
      </c>
      <c r="G38" s="1222" t="s">
        <v>306</v>
      </c>
      <c r="H38" s="899" t="s">
        <v>61</v>
      </c>
      <c r="I38" s="1015" t="s">
        <v>201</v>
      </c>
      <c r="J38" s="40" t="s">
        <v>150</v>
      </c>
      <c r="K38" s="577">
        <f>26+56.3</f>
        <v>82.3</v>
      </c>
      <c r="L38" s="820">
        <f>26+56.3-49.5</f>
        <v>32.799999999999997</v>
      </c>
      <c r="M38" s="821">
        <f>L38-K38</f>
        <v>-49.5</v>
      </c>
      <c r="N38" s="729" t="s">
        <v>235</v>
      </c>
      <c r="O38" s="735">
        <v>10</v>
      </c>
    </row>
    <row r="39" spans="1:15" ht="15.75" customHeight="1" x14ac:dyDescent="0.2">
      <c r="A39" s="693"/>
      <c r="B39" s="694"/>
      <c r="C39" s="705"/>
      <c r="D39" s="982"/>
      <c r="E39" s="1094"/>
      <c r="F39" s="937"/>
      <c r="G39" s="1161"/>
      <c r="H39" s="899"/>
      <c r="I39" s="1176"/>
      <c r="J39" s="40" t="s">
        <v>94</v>
      </c>
      <c r="K39" s="577"/>
      <c r="L39" s="579"/>
      <c r="M39" s="819"/>
      <c r="N39" s="729"/>
      <c r="O39" s="735"/>
    </row>
    <row r="40" spans="1:15" ht="17.25" customHeight="1" x14ac:dyDescent="0.2">
      <c r="A40" s="693"/>
      <c r="B40" s="694"/>
      <c r="C40" s="705"/>
      <c r="D40" s="982"/>
      <c r="E40" s="1094"/>
      <c r="F40" s="1095"/>
      <c r="G40" s="1163"/>
      <c r="H40" s="900"/>
      <c r="I40" s="1176"/>
      <c r="J40" s="97"/>
      <c r="K40" s="419"/>
      <c r="L40" s="318"/>
      <c r="M40" s="419"/>
      <c r="N40" s="316"/>
      <c r="O40" s="297"/>
    </row>
    <row r="41" spans="1:15" ht="22.5" customHeight="1" x14ac:dyDescent="0.2">
      <c r="A41" s="693"/>
      <c r="B41" s="694"/>
      <c r="C41" s="192"/>
      <c r="D41" s="912" t="s">
        <v>36</v>
      </c>
      <c r="E41" s="948" t="s">
        <v>332</v>
      </c>
      <c r="F41" s="1181" t="s">
        <v>62</v>
      </c>
      <c r="G41" s="942" t="s">
        <v>315</v>
      </c>
      <c r="H41" s="1186" t="s">
        <v>61</v>
      </c>
      <c r="I41" s="1184" t="s">
        <v>192</v>
      </c>
      <c r="J41" s="200" t="s">
        <v>146</v>
      </c>
      <c r="K41" s="418">
        <v>500</v>
      </c>
      <c r="L41" s="418">
        <v>500</v>
      </c>
      <c r="M41" s="405"/>
      <c r="N41" s="309" t="s">
        <v>180</v>
      </c>
      <c r="O41" s="202">
        <v>1</v>
      </c>
    </row>
    <row r="42" spans="1:15" ht="33" customHeight="1" x14ac:dyDescent="0.2">
      <c r="A42" s="693"/>
      <c r="B42" s="694"/>
      <c r="C42" s="705"/>
      <c r="D42" s="913"/>
      <c r="E42" s="934"/>
      <c r="F42" s="1182"/>
      <c r="G42" s="1183"/>
      <c r="H42" s="1187"/>
      <c r="I42" s="1185"/>
      <c r="J42" s="97"/>
      <c r="K42" s="419"/>
      <c r="L42" s="419"/>
      <c r="M42" s="404"/>
      <c r="N42" s="316" t="s">
        <v>266</v>
      </c>
      <c r="O42" s="228">
        <v>100</v>
      </c>
    </row>
    <row r="43" spans="1:15" ht="22.5" customHeight="1" x14ac:dyDescent="0.2">
      <c r="A43" s="693"/>
      <c r="B43" s="694"/>
      <c r="C43" s="192"/>
      <c r="D43" s="912" t="s">
        <v>328</v>
      </c>
      <c r="E43" s="949" t="s">
        <v>123</v>
      </c>
      <c r="F43" s="951" t="s">
        <v>120</v>
      </c>
      <c r="G43" s="942" t="s">
        <v>329</v>
      </c>
      <c r="H43" s="1186" t="s">
        <v>34</v>
      </c>
      <c r="I43" s="897" t="s">
        <v>109</v>
      </c>
      <c r="J43" s="200" t="s">
        <v>31</v>
      </c>
      <c r="K43" s="418">
        <v>2.5</v>
      </c>
      <c r="L43" s="418">
        <v>2.5</v>
      </c>
      <c r="M43" s="405"/>
      <c r="N43" s="309" t="s">
        <v>124</v>
      </c>
      <c r="O43" s="202">
        <v>1</v>
      </c>
    </row>
    <row r="44" spans="1:15" ht="27.75" customHeight="1" x14ac:dyDescent="0.2">
      <c r="A44" s="693"/>
      <c r="B44" s="694"/>
      <c r="C44" s="705"/>
      <c r="D44" s="913"/>
      <c r="E44" s="950"/>
      <c r="F44" s="952"/>
      <c r="G44" s="1183"/>
      <c r="H44" s="1187"/>
      <c r="I44" s="898"/>
      <c r="J44" s="97"/>
      <c r="K44" s="419"/>
      <c r="L44" s="419"/>
      <c r="M44" s="404"/>
      <c r="N44" s="316" t="s">
        <v>266</v>
      </c>
      <c r="O44" s="228">
        <v>100</v>
      </c>
    </row>
    <row r="45" spans="1:15" ht="14.25" customHeight="1" thickBot="1" x14ac:dyDescent="0.25">
      <c r="A45" s="710"/>
      <c r="B45" s="503"/>
      <c r="C45" s="185"/>
      <c r="D45" s="51"/>
      <c r="E45" s="52"/>
      <c r="F45" s="53"/>
      <c r="G45" s="53"/>
      <c r="H45" s="54"/>
      <c r="I45" s="908" t="s">
        <v>104</v>
      </c>
      <c r="J45" s="1175"/>
      <c r="K45" s="422">
        <f>SUM(K14:K44)</f>
        <v>1555.8</v>
      </c>
      <c r="L45" s="422">
        <f>SUM(L14:L44)</f>
        <v>1613.8</v>
      </c>
      <c r="M45" s="422">
        <f>SUM(M14:M44)</f>
        <v>58</v>
      </c>
      <c r="N45" s="282"/>
      <c r="O45" s="335"/>
    </row>
    <row r="46" spans="1:15" ht="27" customHeight="1" x14ac:dyDescent="0.2">
      <c r="A46" s="693" t="s">
        <v>8</v>
      </c>
      <c r="B46" s="714" t="s">
        <v>8</v>
      </c>
      <c r="C46" s="705" t="s">
        <v>10</v>
      </c>
      <c r="D46" s="242"/>
      <c r="E46" s="341" t="s">
        <v>71</v>
      </c>
      <c r="F46" s="322"/>
      <c r="G46" s="342"/>
      <c r="H46" s="727" t="s">
        <v>34</v>
      </c>
      <c r="I46" s="1223" t="s">
        <v>105</v>
      </c>
      <c r="J46" s="206"/>
      <c r="K46" s="410"/>
      <c r="L46" s="410"/>
      <c r="M46" s="757"/>
      <c r="N46" s="243"/>
      <c r="O46" s="244"/>
    </row>
    <row r="47" spans="1:15" ht="33" customHeight="1" x14ac:dyDescent="0.2">
      <c r="A47" s="857"/>
      <c r="B47" s="988"/>
      <c r="C47" s="916"/>
      <c r="D47" s="918" t="s">
        <v>8</v>
      </c>
      <c r="E47" s="1219" t="s">
        <v>96</v>
      </c>
      <c r="F47" s="1087"/>
      <c r="G47" s="942" t="s">
        <v>316</v>
      </c>
      <c r="H47" s="899"/>
      <c r="I47" s="1224"/>
      <c r="J47" s="8" t="s">
        <v>31</v>
      </c>
      <c r="K47" s="739">
        <f>2044.6+150.5</f>
        <v>2195.1</v>
      </c>
      <c r="L47" s="739">
        <f>2044.6+150.5</f>
        <v>2195.1</v>
      </c>
      <c r="M47" s="577">
        <f>L47-K47</f>
        <v>0</v>
      </c>
      <c r="N47" s="9" t="s">
        <v>351</v>
      </c>
      <c r="O47" s="229">
        <v>8.6</v>
      </c>
    </row>
    <row r="48" spans="1:15" ht="21" customHeight="1" x14ac:dyDescent="0.2">
      <c r="A48" s="857"/>
      <c r="B48" s="988"/>
      <c r="C48" s="916"/>
      <c r="D48" s="918"/>
      <c r="E48" s="1219"/>
      <c r="F48" s="1088"/>
      <c r="G48" s="1163"/>
      <c r="H48" s="899"/>
      <c r="I48" s="1224"/>
      <c r="J48" s="8" t="s">
        <v>81</v>
      </c>
      <c r="K48" s="739"/>
      <c r="L48" s="739"/>
      <c r="M48" s="577"/>
      <c r="N48" s="758"/>
      <c r="O48" s="759"/>
    </row>
    <row r="49" spans="1:16" ht="18" customHeight="1" x14ac:dyDescent="0.2">
      <c r="A49" s="857"/>
      <c r="B49" s="988"/>
      <c r="C49" s="916"/>
      <c r="D49" s="1078" t="s">
        <v>10</v>
      </c>
      <c r="E49" s="1119" t="s">
        <v>45</v>
      </c>
      <c r="F49" s="320"/>
      <c r="G49" s="1225" t="s">
        <v>281</v>
      </c>
      <c r="H49" s="701"/>
      <c r="I49" s="1056"/>
      <c r="J49" s="760" t="s">
        <v>31</v>
      </c>
      <c r="K49" s="761">
        <v>76</v>
      </c>
      <c r="L49" s="761">
        <v>76</v>
      </c>
      <c r="M49" s="685"/>
      <c r="N49" s="309" t="s">
        <v>47</v>
      </c>
      <c r="O49" s="300">
        <v>55</v>
      </c>
    </row>
    <row r="50" spans="1:16" ht="27" customHeight="1" x14ac:dyDescent="0.2">
      <c r="A50" s="919"/>
      <c r="B50" s="1235"/>
      <c r="C50" s="936"/>
      <c r="D50" s="1236"/>
      <c r="E50" s="1237"/>
      <c r="F50" s="762"/>
      <c r="G50" s="1238"/>
      <c r="H50" s="763"/>
      <c r="I50" s="1120"/>
      <c r="J50" s="75" t="s">
        <v>48</v>
      </c>
      <c r="K50" s="484">
        <v>0.8</v>
      </c>
      <c r="L50" s="484">
        <v>0.8</v>
      </c>
      <c r="M50" s="420"/>
      <c r="N50" s="68" t="s">
        <v>97</v>
      </c>
      <c r="O50" s="485">
        <v>1227</v>
      </c>
    </row>
    <row r="51" spans="1:16" ht="17.25" customHeight="1" x14ac:dyDescent="0.2">
      <c r="A51" s="857"/>
      <c r="B51" s="988"/>
      <c r="C51" s="916"/>
      <c r="D51" s="1078" t="s">
        <v>33</v>
      </c>
      <c r="E51" s="1119" t="s">
        <v>346</v>
      </c>
      <c r="F51" s="1087"/>
      <c r="G51" s="942" t="s">
        <v>282</v>
      </c>
      <c r="H51" s="939"/>
      <c r="I51" s="720"/>
      <c r="J51" s="742" t="s">
        <v>31</v>
      </c>
      <c r="K51" s="681">
        <v>69.400000000000006</v>
      </c>
      <c r="L51" s="845">
        <f>69.4-19.7</f>
        <v>49.7</v>
      </c>
      <c r="M51" s="846">
        <f>L51-K51</f>
        <v>-19.7</v>
      </c>
      <c r="N51" s="683" t="s">
        <v>267</v>
      </c>
      <c r="O51" s="589" t="s">
        <v>126</v>
      </c>
    </row>
    <row r="52" spans="1:16" ht="17.25" customHeight="1" x14ac:dyDescent="0.2">
      <c r="A52" s="857"/>
      <c r="B52" s="988"/>
      <c r="C52" s="916"/>
      <c r="D52" s="918"/>
      <c r="E52" s="1219"/>
      <c r="F52" s="1160"/>
      <c r="G52" s="945"/>
      <c r="H52" s="899"/>
      <c r="I52" s="720"/>
      <c r="J52" s="40" t="s">
        <v>31</v>
      </c>
      <c r="K52" s="739"/>
      <c r="L52" s="739"/>
      <c r="M52" s="577"/>
      <c r="N52" s="764" t="s">
        <v>347</v>
      </c>
      <c r="O52" s="765" t="s">
        <v>341</v>
      </c>
    </row>
    <row r="53" spans="1:16" ht="29.25" customHeight="1" x14ac:dyDescent="0.2">
      <c r="A53" s="857"/>
      <c r="B53" s="988"/>
      <c r="C53" s="916"/>
      <c r="D53" s="1079"/>
      <c r="E53" s="1069"/>
      <c r="F53" s="1088"/>
      <c r="G53" s="1163"/>
      <c r="H53" s="900"/>
      <c r="I53" s="720"/>
      <c r="J53" s="27"/>
      <c r="K53" s="411"/>
      <c r="L53" s="411"/>
      <c r="M53" s="419"/>
      <c r="N53" s="639" t="s">
        <v>342</v>
      </c>
      <c r="O53" s="640" t="s">
        <v>343</v>
      </c>
    </row>
    <row r="54" spans="1:16" ht="35.25" customHeight="1" x14ac:dyDescent="0.2">
      <c r="A54" s="693"/>
      <c r="B54" s="714"/>
      <c r="C54" s="705"/>
      <c r="D54" s="731" t="s">
        <v>42</v>
      </c>
      <c r="E54" s="722" t="s">
        <v>80</v>
      </c>
      <c r="F54" s="321"/>
      <c r="G54" s="446" t="s">
        <v>283</v>
      </c>
      <c r="H54" s="702"/>
      <c r="I54" s="743"/>
      <c r="J54" s="27" t="s">
        <v>31</v>
      </c>
      <c r="K54" s="411">
        <v>109</v>
      </c>
      <c r="L54" s="411">
        <v>109</v>
      </c>
      <c r="M54" s="419"/>
      <c r="N54" s="26" t="s">
        <v>46</v>
      </c>
      <c r="O54" s="80">
        <v>9</v>
      </c>
    </row>
    <row r="55" spans="1:16" ht="16.5" customHeight="1" thickBot="1" x14ac:dyDescent="0.25">
      <c r="A55" s="46"/>
      <c r="B55" s="712"/>
      <c r="C55" s="50"/>
      <c r="D55" s="51"/>
      <c r="E55" s="52"/>
      <c r="F55" s="53"/>
      <c r="G55" s="53"/>
      <c r="H55" s="54"/>
      <c r="I55" s="908" t="s">
        <v>104</v>
      </c>
      <c r="J55" s="909"/>
      <c r="K55" s="409">
        <f>SUM(K47:K54)</f>
        <v>2450.3000000000002</v>
      </c>
      <c r="L55" s="409">
        <f>SUM(L47:L54)</f>
        <v>2430.6</v>
      </c>
      <c r="M55" s="422">
        <f>SUM(M47:M54)</f>
        <v>-19.7</v>
      </c>
      <c r="N55" s="282"/>
      <c r="O55" s="335"/>
      <c r="P55" s="174"/>
    </row>
    <row r="56" spans="1:16" ht="25.5" customHeight="1" x14ac:dyDescent="0.2">
      <c r="A56" s="703" t="s">
        <v>8</v>
      </c>
      <c r="B56" s="711" t="s">
        <v>8</v>
      </c>
      <c r="C56" s="236" t="s">
        <v>33</v>
      </c>
      <c r="D56" s="245"/>
      <c r="E56" s="355" t="s">
        <v>72</v>
      </c>
      <c r="F56" s="471"/>
      <c r="G56" s="472"/>
      <c r="H56" s="727" t="s">
        <v>34</v>
      </c>
      <c r="I56" s="246"/>
      <c r="J56" s="206"/>
      <c r="K56" s="757"/>
      <c r="L56" s="757"/>
      <c r="M56" s="412"/>
      <c r="N56" s="247"/>
      <c r="O56" s="244"/>
    </row>
    <row r="57" spans="1:16" ht="20.25" customHeight="1" x14ac:dyDescent="0.2">
      <c r="A57" s="693"/>
      <c r="B57" s="714"/>
      <c r="C57" s="237"/>
      <c r="D57" s="748" t="s">
        <v>8</v>
      </c>
      <c r="E57" s="948" t="s">
        <v>268</v>
      </c>
      <c r="F57" s="1215" t="s">
        <v>91</v>
      </c>
      <c r="G57" s="1212" t="s">
        <v>307</v>
      </c>
      <c r="H57" s="701"/>
      <c r="I57" s="1232" t="s">
        <v>105</v>
      </c>
      <c r="J57" s="42" t="s">
        <v>31</v>
      </c>
      <c r="K57" s="766">
        <v>22.8</v>
      </c>
      <c r="L57" s="839">
        <f>22.8-9</f>
        <v>13.8</v>
      </c>
      <c r="M57" s="840">
        <f>L57-K57</f>
        <v>-9</v>
      </c>
      <c r="N57" s="1108" t="s">
        <v>246</v>
      </c>
      <c r="O57" s="1167">
        <v>100</v>
      </c>
    </row>
    <row r="58" spans="1:16" ht="20.25" customHeight="1" x14ac:dyDescent="0.2">
      <c r="A58" s="693"/>
      <c r="B58" s="714"/>
      <c r="C58" s="237"/>
      <c r="D58" s="748"/>
      <c r="E58" s="862"/>
      <c r="F58" s="1215"/>
      <c r="G58" s="1212"/>
      <c r="H58" s="701"/>
      <c r="I58" s="1233"/>
      <c r="J58" s="222" t="s">
        <v>94</v>
      </c>
      <c r="K58" s="766">
        <v>13</v>
      </c>
      <c r="L58" s="766">
        <v>13</v>
      </c>
      <c r="M58" s="413"/>
      <c r="N58" s="1108"/>
      <c r="O58" s="1167"/>
    </row>
    <row r="59" spans="1:16" ht="26.25" customHeight="1" x14ac:dyDescent="0.2">
      <c r="A59" s="693"/>
      <c r="B59" s="714"/>
      <c r="C59" s="237"/>
      <c r="D59" s="748"/>
      <c r="E59" s="862"/>
      <c r="F59" s="1215"/>
      <c r="G59" s="1212"/>
      <c r="H59" s="701"/>
      <c r="I59" s="223" t="s">
        <v>222</v>
      </c>
      <c r="J59" s="224" t="s">
        <v>31</v>
      </c>
      <c r="K59" s="767">
        <v>3</v>
      </c>
      <c r="L59" s="767">
        <v>3</v>
      </c>
      <c r="M59" s="414"/>
      <c r="N59" s="1108"/>
      <c r="O59" s="1167"/>
    </row>
    <row r="60" spans="1:16" ht="20.25" customHeight="1" x14ac:dyDescent="0.2">
      <c r="A60" s="693"/>
      <c r="B60" s="714"/>
      <c r="C60" s="237"/>
      <c r="D60" s="748"/>
      <c r="E60" s="697"/>
      <c r="F60" s="1215"/>
      <c r="G60" s="323"/>
      <c r="H60" s="701"/>
      <c r="I60" s="223" t="s">
        <v>202</v>
      </c>
      <c r="J60" s="224" t="s">
        <v>31</v>
      </c>
      <c r="K60" s="767">
        <v>2</v>
      </c>
      <c r="L60" s="767">
        <v>2</v>
      </c>
      <c r="M60" s="414"/>
      <c r="N60" s="1108"/>
      <c r="O60" s="1167"/>
    </row>
    <row r="61" spans="1:16" ht="28.5" customHeight="1" x14ac:dyDescent="0.2">
      <c r="A61" s="693"/>
      <c r="B61" s="714"/>
      <c r="C61" s="237"/>
      <c r="D61" s="748"/>
      <c r="E61" s="697"/>
      <c r="F61" s="403"/>
      <c r="G61" s="323"/>
      <c r="H61" s="701"/>
      <c r="I61" s="97" t="s">
        <v>203</v>
      </c>
      <c r="J61" s="201" t="s">
        <v>31</v>
      </c>
      <c r="K61" s="419">
        <v>1</v>
      </c>
      <c r="L61" s="419">
        <v>1</v>
      </c>
      <c r="M61" s="404"/>
      <c r="N61" s="1169"/>
      <c r="O61" s="1168"/>
    </row>
    <row r="62" spans="1:16" ht="22.5" customHeight="1" x14ac:dyDescent="0.2">
      <c r="A62" s="693"/>
      <c r="B62" s="714"/>
      <c r="C62" s="237"/>
      <c r="D62" s="748"/>
      <c r="E62" s="697"/>
      <c r="F62" s="353"/>
      <c r="G62" s="323"/>
      <c r="H62" s="701"/>
      <c r="I62" s="1232" t="s">
        <v>105</v>
      </c>
      <c r="J62" s="42" t="s">
        <v>31</v>
      </c>
      <c r="K62" s="577">
        <v>12.4</v>
      </c>
      <c r="L62" s="577">
        <v>12.4</v>
      </c>
      <c r="M62" s="578"/>
      <c r="N62" s="1108" t="s">
        <v>247</v>
      </c>
      <c r="O62" s="1167">
        <v>50</v>
      </c>
    </row>
    <row r="63" spans="1:16" ht="21" customHeight="1" x14ac:dyDescent="0.2">
      <c r="A63" s="693"/>
      <c r="B63" s="714"/>
      <c r="C63" s="237"/>
      <c r="D63" s="748"/>
      <c r="E63" s="697"/>
      <c r="F63" s="353"/>
      <c r="G63" s="323"/>
      <c r="H63" s="701"/>
      <c r="I63" s="1233"/>
      <c r="J63" s="222" t="s">
        <v>94</v>
      </c>
      <c r="K63" s="420">
        <v>2.2999999999999998</v>
      </c>
      <c r="L63" s="420">
        <v>2.2999999999999998</v>
      </c>
      <c r="M63" s="408"/>
      <c r="N63" s="1108"/>
      <c r="O63" s="1167"/>
    </row>
    <row r="64" spans="1:16" ht="25.5" customHeight="1" x14ac:dyDescent="0.2">
      <c r="A64" s="693"/>
      <c r="B64" s="714"/>
      <c r="C64" s="237"/>
      <c r="D64" s="748"/>
      <c r="E64" s="697"/>
      <c r="F64" s="353"/>
      <c r="G64" s="323"/>
      <c r="H64" s="701"/>
      <c r="I64" s="221" t="s">
        <v>222</v>
      </c>
      <c r="J64" s="222" t="s">
        <v>31</v>
      </c>
      <c r="K64" s="420">
        <v>5</v>
      </c>
      <c r="L64" s="420">
        <v>5</v>
      </c>
      <c r="M64" s="408"/>
      <c r="N64" s="1108"/>
      <c r="O64" s="1167"/>
    </row>
    <row r="65" spans="1:15" ht="18" customHeight="1" x14ac:dyDescent="0.2">
      <c r="A65" s="693"/>
      <c r="B65" s="714"/>
      <c r="C65" s="237"/>
      <c r="D65" s="748"/>
      <c r="E65" s="697"/>
      <c r="F65" s="353"/>
      <c r="G65" s="323"/>
      <c r="H65" s="701"/>
      <c r="I65" s="225" t="s">
        <v>202</v>
      </c>
      <c r="J65" s="201" t="s">
        <v>31</v>
      </c>
      <c r="K65" s="419">
        <v>2</v>
      </c>
      <c r="L65" s="419">
        <v>2</v>
      </c>
      <c r="M65" s="404"/>
      <c r="N65" s="1169"/>
      <c r="O65" s="1168"/>
    </row>
    <row r="66" spans="1:15" ht="19.5" customHeight="1" x14ac:dyDescent="0.2">
      <c r="A66" s="693"/>
      <c r="B66" s="714"/>
      <c r="C66" s="237"/>
      <c r="D66" s="748"/>
      <c r="E66" s="697"/>
      <c r="F66" s="353"/>
      <c r="G66" s="323"/>
      <c r="H66" s="701"/>
      <c r="I66" s="1234" t="s">
        <v>105</v>
      </c>
      <c r="J66" s="200" t="s">
        <v>31</v>
      </c>
      <c r="K66" s="418">
        <v>54.8</v>
      </c>
      <c r="L66" s="418">
        <v>54.8</v>
      </c>
      <c r="M66" s="405"/>
      <c r="N66" s="1170" t="s">
        <v>248</v>
      </c>
      <c r="O66" s="735">
        <v>40</v>
      </c>
    </row>
    <row r="67" spans="1:15" ht="19.5" customHeight="1" x14ac:dyDescent="0.2">
      <c r="A67" s="693"/>
      <c r="B67" s="714"/>
      <c r="C67" s="237"/>
      <c r="D67" s="748"/>
      <c r="E67" s="697"/>
      <c r="F67" s="353"/>
      <c r="G67" s="323"/>
      <c r="H67" s="701"/>
      <c r="I67" s="1233"/>
      <c r="J67" s="222" t="s">
        <v>94</v>
      </c>
      <c r="K67" s="420">
        <v>24.5</v>
      </c>
      <c r="L67" s="420">
        <v>24.5</v>
      </c>
      <c r="M67" s="408"/>
      <c r="N67" s="1108"/>
      <c r="O67" s="735"/>
    </row>
    <row r="68" spans="1:15" ht="27" customHeight="1" x14ac:dyDescent="0.2">
      <c r="A68" s="693"/>
      <c r="B68" s="714"/>
      <c r="C68" s="237"/>
      <c r="D68" s="748"/>
      <c r="E68" s="697"/>
      <c r="F68" s="353"/>
      <c r="G68" s="323"/>
      <c r="H68" s="701"/>
      <c r="I68" s="225" t="s">
        <v>222</v>
      </c>
      <c r="J68" s="201" t="s">
        <v>31</v>
      </c>
      <c r="K68" s="767">
        <v>3</v>
      </c>
      <c r="L68" s="767">
        <v>3</v>
      </c>
      <c r="M68" s="414"/>
      <c r="N68" s="1169"/>
      <c r="O68" s="736"/>
    </row>
    <row r="69" spans="1:15" ht="38.25" customHeight="1" x14ac:dyDescent="0.2">
      <c r="A69" s="693"/>
      <c r="B69" s="714"/>
      <c r="C69" s="237"/>
      <c r="D69" s="748"/>
      <c r="E69" s="697"/>
      <c r="F69" s="403"/>
      <c r="G69" s="323"/>
      <c r="H69" s="701"/>
      <c r="I69" s="1234" t="s">
        <v>105</v>
      </c>
      <c r="J69" s="226" t="s">
        <v>31</v>
      </c>
      <c r="K69" s="685">
        <v>29.8</v>
      </c>
      <c r="L69" s="843">
        <v>0</v>
      </c>
      <c r="M69" s="844">
        <f>L69-K69</f>
        <v>-29.8</v>
      </c>
      <c r="N69" s="227" t="s">
        <v>249</v>
      </c>
      <c r="O69" s="344">
        <v>1</v>
      </c>
    </row>
    <row r="70" spans="1:15" ht="25.5" customHeight="1" x14ac:dyDescent="0.2">
      <c r="A70" s="693"/>
      <c r="B70" s="714"/>
      <c r="C70" s="237"/>
      <c r="D70" s="749"/>
      <c r="E70" s="698"/>
      <c r="F70" s="447"/>
      <c r="G70" s="324"/>
      <c r="H70" s="702"/>
      <c r="I70" s="1011"/>
      <c r="J70" s="201" t="s">
        <v>31</v>
      </c>
      <c r="K70" s="419">
        <v>2</v>
      </c>
      <c r="L70" s="419">
        <v>2</v>
      </c>
      <c r="M70" s="416"/>
      <c r="N70" s="737" t="s">
        <v>193</v>
      </c>
      <c r="O70" s="736">
        <v>2</v>
      </c>
    </row>
    <row r="71" spans="1:15" ht="15.75" customHeight="1" x14ac:dyDescent="0.2">
      <c r="A71" s="693"/>
      <c r="B71" s="714"/>
      <c r="C71" s="237"/>
      <c r="D71" s="747" t="s">
        <v>10</v>
      </c>
      <c r="E71" s="948" t="s">
        <v>136</v>
      </c>
      <c r="F71" s="1213" t="s">
        <v>91</v>
      </c>
      <c r="G71" s="1230" t="s">
        <v>286</v>
      </c>
      <c r="H71" s="701"/>
      <c r="I71" s="1056" t="s">
        <v>118</v>
      </c>
      <c r="J71" s="742" t="s">
        <v>31</v>
      </c>
      <c r="K71" s="768">
        <v>520.6</v>
      </c>
      <c r="L71" s="768">
        <v>520.6</v>
      </c>
      <c r="M71" s="769"/>
      <c r="N71" s="740" t="s">
        <v>50</v>
      </c>
      <c r="O71" s="229">
        <v>20.5</v>
      </c>
    </row>
    <row r="72" spans="1:15" ht="15.75" customHeight="1" x14ac:dyDescent="0.2">
      <c r="A72" s="693"/>
      <c r="B72" s="714"/>
      <c r="C72" s="237"/>
      <c r="D72" s="238"/>
      <c r="E72" s="862"/>
      <c r="F72" s="1214"/>
      <c r="G72" s="1231"/>
      <c r="H72" s="701"/>
      <c r="I72" s="1120"/>
      <c r="J72" s="40" t="s">
        <v>48</v>
      </c>
      <c r="K72" s="577">
        <v>6.7</v>
      </c>
      <c r="L72" s="577">
        <v>6.7</v>
      </c>
      <c r="M72" s="417"/>
      <c r="N72" s="740" t="s">
        <v>49</v>
      </c>
      <c r="O72" s="171">
        <v>107</v>
      </c>
    </row>
    <row r="73" spans="1:15" ht="15" customHeight="1" x14ac:dyDescent="0.2">
      <c r="A73" s="693"/>
      <c r="B73" s="714"/>
      <c r="C73" s="237"/>
      <c r="D73" s="238"/>
      <c r="E73" s="862"/>
      <c r="F73" s="1214"/>
      <c r="G73" s="1231"/>
      <c r="H73" s="701"/>
      <c r="I73" s="1120"/>
      <c r="J73" s="40" t="s">
        <v>139</v>
      </c>
      <c r="K73" s="577">
        <v>1.1000000000000001</v>
      </c>
      <c r="L73" s="577">
        <v>1.1000000000000001</v>
      </c>
      <c r="M73" s="417"/>
      <c r="N73" s="1172" t="s">
        <v>155</v>
      </c>
      <c r="O73" s="229"/>
    </row>
    <row r="74" spans="1:15" ht="14.25" customHeight="1" x14ac:dyDescent="0.2">
      <c r="A74" s="693"/>
      <c r="B74" s="714"/>
      <c r="C74" s="237"/>
      <c r="D74" s="238"/>
      <c r="E74" s="356"/>
      <c r="F74" s="1214"/>
      <c r="G74" s="1231"/>
      <c r="H74" s="701"/>
      <c r="I74" s="1120"/>
      <c r="J74" s="40" t="s">
        <v>146</v>
      </c>
      <c r="K74" s="577"/>
      <c r="L74" s="839">
        <v>5.2</v>
      </c>
      <c r="M74" s="840">
        <f>L74-K74</f>
        <v>5.2</v>
      </c>
      <c r="N74" s="1173"/>
      <c r="O74" s="229"/>
    </row>
    <row r="75" spans="1:15" ht="15.75" customHeight="1" x14ac:dyDescent="0.2">
      <c r="A75" s="693"/>
      <c r="B75" s="694"/>
      <c r="C75" s="705"/>
      <c r="D75" s="748"/>
      <c r="E75" s="357"/>
      <c r="F75" s="709"/>
      <c r="G75" s="1231"/>
      <c r="H75" s="701"/>
      <c r="I75" s="1120"/>
      <c r="J75" s="40"/>
      <c r="K75" s="577"/>
      <c r="L75" s="577"/>
      <c r="M75" s="578"/>
      <c r="N75" s="65" t="s">
        <v>137</v>
      </c>
      <c r="O75" s="317">
        <v>2</v>
      </c>
    </row>
    <row r="76" spans="1:15" ht="15" customHeight="1" x14ac:dyDescent="0.2">
      <c r="A76" s="693"/>
      <c r="B76" s="694"/>
      <c r="C76" s="705"/>
      <c r="D76" s="748"/>
      <c r="E76" s="862"/>
      <c r="F76" s="709"/>
      <c r="G76" s="1231"/>
      <c r="H76" s="701"/>
      <c r="I76" s="1120"/>
      <c r="J76" s="40"/>
      <c r="K76" s="1244"/>
      <c r="L76" s="1244"/>
      <c r="M76" s="1263"/>
      <c r="N76" s="9" t="s">
        <v>132</v>
      </c>
      <c r="O76" s="317">
        <v>5</v>
      </c>
    </row>
    <row r="77" spans="1:15" ht="13.5" customHeight="1" x14ac:dyDescent="0.2">
      <c r="A77" s="693"/>
      <c r="B77" s="694"/>
      <c r="C77" s="705"/>
      <c r="D77" s="748"/>
      <c r="E77" s="862"/>
      <c r="F77" s="709"/>
      <c r="G77" s="451"/>
      <c r="H77" s="701"/>
      <c r="I77" s="1120"/>
      <c r="J77" s="40"/>
      <c r="K77" s="1244"/>
      <c r="L77" s="1244"/>
      <c r="M77" s="1263"/>
      <c r="N77" s="65" t="s">
        <v>138</v>
      </c>
      <c r="O77" s="295">
        <v>1.5</v>
      </c>
    </row>
    <row r="78" spans="1:15" ht="27" customHeight="1" x14ac:dyDescent="0.2">
      <c r="A78" s="693"/>
      <c r="B78" s="714"/>
      <c r="C78" s="237"/>
      <c r="D78" s="238"/>
      <c r="E78" s="746"/>
      <c r="F78" s="709"/>
      <c r="G78" s="451"/>
      <c r="H78" s="701"/>
      <c r="I78" s="1120"/>
      <c r="J78" s="8"/>
      <c r="K78" s="577"/>
      <c r="L78" s="577"/>
      <c r="M78" s="417"/>
      <c r="N78" s="752" t="s">
        <v>244</v>
      </c>
      <c r="O78" s="171">
        <v>1</v>
      </c>
    </row>
    <row r="79" spans="1:15" ht="29.25" customHeight="1" x14ac:dyDescent="0.2">
      <c r="A79" s="45"/>
      <c r="B79" s="714"/>
      <c r="C79" s="237"/>
      <c r="D79" s="238"/>
      <c r="E79" s="448"/>
      <c r="F79" s="709"/>
      <c r="G79" s="451"/>
      <c r="H79" s="701"/>
      <c r="I79" s="720"/>
      <c r="J79" s="449"/>
      <c r="K79" s="420"/>
      <c r="L79" s="420"/>
      <c r="M79" s="450"/>
      <c r="N79" s="68" t="s">
        <v>215</v>
      </c>
      <c r="O79" s="86">
        <v>100</v>
      </c>
    </row>
    <row r="80" spans="1:15" ht="14.25" customHeight="1" x14ac:dyDescent="0.2">
      <c r="A80" s="693"/>
      <c r="B80" s="694"/>
      <c r="C80" s="705"/>
      <c r="D80" s="748"/>
      <c r="E80" s="862" t="s">
        <v>250</v>
      </c>
      <c r="F80" s="709"/>
      <c r="G80" s="451"/>
      <c r="H80" s="701"/>
      <c r="I80" s="720"/>
      <c r="J80" s="40" t="s">
        <v>31</v>
      </c>
      <c r="K80" s="577">
        <v>62.4</v>
      </c>
      <c r="L80" s="577">
        <v>62.4</v>
      </c>
      <c r="M80" s="578"/>
      <c r="N80" s="740" t="s">
        <v>133</v>
      </c>
      <c r="O80" s="317">
        <v>2</v>
      </c>
    </row>
    <row r="81" spans="1:15" ht="13.5" customHeight="1" x14ac:dyDescent="0.2">
      <c r="A81" s="693"/>
      <c r="B81" s="714"/>
      <c r="C81" s="237"/>
      <c r="D81" s="748"/>
      <c r="E81" s="862"/>
      <c r="F81" s="709"/>
      <c r="G81" s="451"/>
      <c r="H81" s="701"/>
      <c r="I81" s="720"/>
      <c r="J81" s="40"/>
      <c r="K81" s="577"/>
      <c r="L81" s="577"/>
      <c r="M81" s="578"/>
      <c r="N81" s="65" t="s">
        <v>219</v>
      </c>
      <c r="O81" s="317">
        <v>2</v>
      </c>
    </row>
    <row r="82" spans="1:15" ht="14.25" customHeight="1" x14ac:dyDescent="0.2">
      <c r="A82" s="693"/>
      <c r="B82" s="714"/>
      <c r="C82" s="237"/>
      <c r="D82" s="748"/>
      <c r="E82" s="1089"/>
      <c r="F82" s="343"/>
      <c r="G82" s="452"/>
      <c r="H82" s="701"/>
      <c r="I82" s="720"/>
      <c r="J82" s="97"/>
      <c r="K82" s="419"/>
      <c r="L82" s="419"/>
      <c r="M82" s="404"/>
      <c r="N82" s="71" t="s">
        <v>218</v>
      </c>
      <c r="O82" s="310">
        <v>1</v>
      </c>
    </row>
    <row r="83" spans="1:15" ht="12" customHeight="1" x14ac:dyDescent="0.2">
      <c r="A83" s="857"/>
      <c r="B83" s="858"/>
      <c r="C83" s="916"/>
      <c r="D83" s="1216" t="s">
        <v>33</v>
      </c>
      <c r="E83" s="948" t="s">
        <v>156</v>
      </c>
      <c r="F83" s="1090"/>
      <c r="G83" s="873" t="s">
        <v>284</v>
      </c>
      <c r="H83" s="868"/>
      <c r="I83" s="720"/>
      <c r="J83" s="8" t="s">
        <v>31</v>
      </c>
      <c r="K83" s="577">
        <v>9</v>
      </c>
      <c r="L83" s="577">
        <v>9</v>
      </c>
      <c r="M83" s="578"/>
      <c r="N83" s="740" t="s">
        <v>251</v>
      </c>
      <c r="O83" s="317">
        <v>2</v>
      </c>
    </row>
    <row r="84" spans="1:15" ht="13.5" customHeight="1" x14ac:dyDescent="0.2">
      <c r="A84" s="857"/>
      <c r="B84" s="858"/>
      <c r="C84" s="916"/>
      <c r="D84" s="1217"/>
      <c r="E84" s="862"/>
      <c r="F84" s="1090"/>
      <c r="G84" s="1227"/>
      <c r="H84" s="868"/>
      <c r="I84" s="720"/>
      <c r="J84" s="40" t="s">
        <v>48</v>
      </c>
      <c r="K84" s="577">
        <v>5</v>
      </c>
      <c r="L84" s="577">
        <v>5</v>
      </c>
      <c r="M84" s="578"/>
      <c r="N84" s="280" t="s">
        <v>49</v>
      </c>
      <c r="O84" s="98">
        <v>3</v>
      </c>
    </row>
    <row r="85" spans="1:15" ht="15.75" customHeight="1" x14ac:dyDescent="0.2">
      <c r="A85" s="857"/>
      <c r="B85" s="858"/>
      <c r="C85" s="916"/>
      <c r="D85" s="1218"/>
      <c r="E85" s="863"/>
      <c r="F85" s="1091"/>
      <c r="G85" s="867"/>
      <c r="H85" s="868"/>
      <c r="I85" s="720"/>
      <c r="J85" s="27" t="s">
        <v>139</v>
      </c>
      <c r="K85" s="419"/>
      <c r="L85" s="419"/>
      <c r="M85" s="404"/>
      <c r="N85" s="316"/>
      <c r="O85" s="310"/>
    </row>
    <row r="86" spans="1:15" ht="15" customHeight="1" x14ac:dyDescent="0.2">
      <c r="A86" s="693"/>
      <c r="B86" s="714"/>
      <c r="C86" s="705"/>
      <c r="D86" s="510" t="s">
        <v>43</v>
      </c>
      <c r="E86" s="862" t="s">
        <v>87</v>
      </c>
      <c r="F86" s="709"/>
      <c r="G86" s="1228" t="s">
        <v>285</v>
      </c>
      <c r="H86" s="701"/>
      <c r="I86" s="720"/>
      <c r="J86" s="742" t="s">
        <v>48</v>
      </c>
      <c r="K86" s="418">
        <v>20</v>
      </c>
      <c r="L86" s="418">
        <v>20</v>
      </c>
      <c r="M86" s="405"/>
      <c r="N86" s="309" t="s">
        <v>230</v>
      </c>
      <c r="O86" s="300">
        <v>2</v>
      </c>
    </row>
    <row r="87" spans="1:15" ht="14.25" customHeight="1" x14ac:dyDescent="0.2">
      <c r="A87" s="693"/>
      <c r="B87" s="714"/>
      <c r="C87" s="237"/>
      <c r="D87" s="749"/>
      <c r="E87" s="863"/>
      <c r="F87" s="723"/>
      <c r="G87" s="1229"/>
      <c r="H87" s="702"/>
      <c r="I87" s="743"/>
      <c r="J87" s="27" t="s">
        <v>139</v>
      </c>
      <c r="K87" s="419">
        <v>3.1</v>
      </c>
      <c r="L87" s="419">
        <v>3.1</v>
      </c>
      <c r="M87" s="404"/>
      <c r="N87" s="316"/>
      <c r="O87" s="310"/>
    </row>
    <row r="88" spans="1:15" ht="15" customHeight="1" thickBot="1" x14ac:dyDescent="0.25">
      <c r="A88" s="46"/>
      <c r="B88" s="712"/>
      <c r="C88" s="50"/>
      <c r="D88" s="51"/>
      <c r="E88" s="52"/>
      <c r="F88" s="53"/>
      <c r="G88" s="53"/>
      <c r="H88" s="54"/>
      <c r="I88" s="908" t="s">
        <v>104</v>
      </c>
      <c r="J88" s="909"/>
      <c r="K88" s="422">
        <f>SUM(K57:K87)</f>
        <v>805.5</v>
      </c>
      <c r="L88" s="422">
        <f>SUM(L57:L87)</f>
        <v>771.9</v>
      </c>
      <c r="M88" s="770">
        <f>SUM(M57:M87)</f>
        <v>-33.6</v>
      </c>
      <c r="N88" s="282"/>
      <c r="O88" s="335"/>
    </row>
    <row r="89" spans="1:15" ht="18" customHeight="1" x14ac:dyDescent="0.2">
      <c r="A89" s="914" t="s">
        <v>8</v>
      </c>
      <c r="B89" s="968" t="s">
        <v>8</v>
      </c>
      <c r="C89" s="915" t="s">
        <v>42</v>
      </c>
      <c r="D89" s="917"/>
      <c r="E89" s="1082" t="s">
        <v>73</v>
      </c>
      <c r="F89" s="1084" t="s">
        <v>275</v>
      </c>
      <c r="G89" s="347"/>
      <c r="H89" s="1086" t="s">
        <v>34</v>
      </c>
      <c r="I89" s="234"/>
      <c r="J89" s="352"/>
      <c r="K89" s="497"/>
      <c r="L89" s="497"/>
      <c r="M89" s="497"/>
      <c r="N89" s="895"/>
      <c r="O89" s="1194"/>
    </row>
    <row r="90" spans="1:15" ht="11.25" customHeight="1" x14ac:dyDescent="0.2">
      <c r="A90" s="857"/>
      <c r="B90" s="988"/>
      <c r="C90" s="916"/>
      <c r="D90" s="918"/>
      <c r="E90" s="1083"/>
      <c r="F90" s="1085"/>
      <c r="G90" s="482"/>
      <c r="H90" s="899"/>
      <c r="I90" s="235"/>
      <c r="J90" s="349"/>
      <c r="K90" s="419"/>
      <c r="L90" s="419"/>
      <c r="M90" s="419"/>
      <c r="N90" s="1266"/>
      <c r="O90" s="1195"/>
    </row>
    <row r="91" spans="1:15" ht="15.75" customHeight="1" x14ac:dyDescent="0.2">
      <c r="A91" s="857"/>
      <c r="B91" s="858"/>
      <c r="C91" s="916"/>
      <c r="D91" s="1078" t="s">
        <v>8</v>
      </c>
      <c r="E91" s="948" t="s">
        <v>194</v>
      </c>
      <c r="F91" s="1080" t="s">
        <v>95</v>
      </c>
      <c r="G91" s="1199" t="s">
        <v>308</v>
      </c>
      <c r="H91" s="899"/>
      <c r="I91" s="734"/>
      <c r="J91" s="348" t="s">
        <v>31</v>
      </c>
      <c r="K91" s="418">
        <f>2011.3-33</f>
        <v>1978.3</v>
      </c>
      <c r="L91" s="418">
        <f>2011.3-33</f>
        <v>1978.3</v>
      </c>
      <c r="M91" s="418"/>
      <c r="N91" s="309" t="s">
        <v>98</v>
      </c>
      <c r="O91" s="99">
        <v>14.6</v>
      </c>
    </row>
    <row r="92" spans="1:15" ht="24.75" customHeight="1" x14ac:dyDescent="0.2">
      <c r="A92" s="857"/>
      <c r="B92" s="858"/>
      <c r="C92" s="916"/>
      <c r="D92" s="1079"/>
      <c r="E92" s="863"/>
      <c r="F92" s="1081"/>
      <c r="G92" s="1200"/>
      <c r="H92" s="899"/>
      <c r="I92" s="239"/>
      <c r="J92" s="349" t="s">
        <v>81</v>
      </c>
      <c r="K92" s="419"/>
      <c r="L92" s="419"/>
      <c r="M92" s="419"/>
      <c r="N92" s="668" t="s">
        <v>66</v>
      </c>
      <c r="O92" s="314">
        <v>8.1999999999999993</v>
      </c>
    </row>
    <row r="93" spans="1:15" ht="21" customHeight="1" x14ac:dyDescent="0.2">
      <c r="A93" s="693"/>
      <c r="B93" s="714"/>
      <c r="C93" s="705"/>
      <c r="D93" s="748" t="s">
        <v>10</v>
      </c>
      <c r="E93" s="948" t="s">
        <v>317</v>
      </c>
      <c r="F93" s="336"/>
      <c r="G93" s="1201" t="s">
        <v>287</v>
      </c>
      <c r="H93" s="701"/>
      <c r="I93" s="1166" t="s">
        <v>103</v>
      </c>
      <c r="J93" s="350" t="s">
        <v>31</v>
      </c>
      <c r="K93" s="420">
        <f>25.9+33</f>
        <v>58.9</v>
      </c>
      <c r="L93" s="420">
        <f>25.9+33</f>
        <v>58.9</v>
      </c>
      <c r="M93" s="420"/>
      <c r="N93" s="771" t="s">
        <v>66</v>
      </c>
      <c r="O93" s="82">
        <v>0.2</v>
      </c>
    </row>
    <row r="94" spans="1:15" ht="20.25" customHeight="1" x14ac:dyDescent="0.2">
      <c r="A94" s="693"/>
      <c r="B94" s="714"/>
      <c r="C94" s="705"/>
      <c r="D94" s="749"/>
      <c r="E94" s="863"/>
      <c r="F94" s="360"/>
      <c r="G94" s="1202"/>
      <c r="H94" s="701"/>
      <c r="I94" s="1166"/>
      <c r="J94" s="39" t="s">
        <v>31</v>
      </c>
      <c r="K94" s="577">
        <v>72.3</v>
      </c>
      <c r="L94" s="577">
        <v>72.3</v>
      </c>
      <c r="M94" s="577"/>
      <c r="N94" s="9" t="s">
        <v>185</v>
      </c>
      <c r="O94" s="176">
        <v>553</v>
      </c>
    </row>
    <row r="95" spans="1:15" ht="27" customHeight="1" x14ac:dyDescent="0.2">
      <c r="A95" s="693"/>
      <c r="B95" s="714"/>
      <c r="C95" s="705"/>
      <c r="D95" s="772" t="s">
        <v>33</v>
      </c>
      <c r="E95" s="698" t="s">
        <v>231</v>
      </c>
      <c r="F95" s="723"/>
      <c r="G95" s="453" t="s">
        <v>288</v>
      </c>
      <c r="H95" s="701"/>
      <c r="I95" s="734"/>
      <c r="J95" s="351" t="s">
        <v>64</v>
      </c>
      <c r="K95" s="421">
        <v>165.6</v>
      </c>
      <c r="L95" s="421">
        <v>165.6</v>
      </c>
      <c r="M95" s="421"/>
      <c r="N95" s="773" t="s">
        <v>195</v>
      </c>
      <c r="O95" s="66">
        <v>69</v>
      </c>
    </row>
    <row r="96" spans="1:15" ht="29.25" customHeight="1" x14ac:dyDescent="0.2">
      <c r="A96" s="693"/>
      <c r="B96" s="714"/>
      <c r="C96" s="705"/>
      <c r="D96" s="731" t="s">
        <v>42</v>
      </c>
      <c r="E96" s="724" t="s">
        <v>252</v>
      </c>
      <c r="F96" s="774"/>
      <c r="G96" s="775" t="s">
        <v>309</v>
      </c>
      <c r="H96" s="701"/>
      <c r="I96" s="720"/>
      <c r="J96" s="776" t="s">
        <v>31</v>
      </c>
      <c r="K96" s="777"/>
      <c r="L96" s="777"/>
      <c r="M96" s="777"/>
      <c r="N96" s="778" t="s">
        <v>253</v>
      </c>
      <c r="O96" s="534"/>
    </row>
    <row r="97" spans="1:15" ht="13.5" customHeight="1" x14ac:dyDescent="0.2">
      <c r="A97" s="693"/>
      <c r="B97" s="64"/>
      <c r="C97" s="705"/>
      <c r="D97" s="748" t="s">
        <v>43</v>
      </c>
      <c r="E97" s="1012" t="s">
        <v>83</v>
      </c>
      <c r="F97" s="779"/>
      <c r="G97" s="1203" t="s">
        <v>289</v>
      </c>
      <c r="H97" s="701"/>
      <c r="I97" s="239"/>
      <c r="J97" s="742" t="s">
        <v>140</v>
      </c>
      <c r="K97" s="418">
        <f>13.3+3+11.3-0.1</f>
        <v>27.5</v>
      </c>
      <c r="L97" s="418">
        <f>13.3+3+11.3-0.1</f>
        <v>27.5</v>
      </c>
      <c r="M97" s="418"/>
      <c r="N97" s="641"/>
      <c r="O97" s="173"/>
    </row>
    <row r="98" spans="1:15" ht="13.5" customHeight="1" x14ac:dyDescent="0.2">
      <c r="A98" s="693"/>
      <c r="B98" s="64"/>
      <c r="C98" s="705"/>
      <c r="D98" s="748"/>
      <c r="E98" s="1012"/>
      <c r="F98" s="590"/>
      <c r="G98" s="1203"/>
      <c r="H98" s="701"/>
      <c r="I98" s="239"/>
      <c r="J98" s="40" t="s">
        <v>94</v>
      </c>
      <c r="K98" s="577">
        <v>2.7</v>
      </c>
      <c r="L98" s="577">
        <v>2.7</v>
      </c>
      <c r="M98" s="577"/>
      <c r="N98" s="609"/>
      <c r="O98" s="303"/>
    </row>
    <row r="99" spans="1:15" ht="12.75" customHeight="1" x14ac:dyDescent="0.2">
      <c r="A99" s="693"/>
      <c r="B99" s="64"/>
      <c r="C99" s="705"/>
      <c r="D99" s="748"/>
      <c r="E99" s="1012"/>
      <c r="F99" s="590"/>
      <c r="G99" s="1203"/>
      <c r="H99" s="701"/>
      <c r="I99" s="239"/>
      <c r="J99" s="449" t="s">
        <v>31</v>
      </c>
      <c r="K99" s="420">
        <f>65.1+0.8</f>
        <v>65.900000000000006</v>
      </c>
      <c r="L99" s="420">
        <f>65.1+0.8</f>
        <v>65.900000000000006</v>
      </c>
      <c r="M99" s="420"/>
      <c r="N99" s="642"/>
      <c r="O99" s="643"/>
    </row>
    <row r="100" spans="1:15" ht="45" customHeight="1" x14ac:dyDescent="0.2">
      <c r="A100" s="693"/>
      <c r="B100" s="64"/>
      <c r="C100" s="705"/>
      <c r="D100" s="748"/>
      <c r="E100" s="1012"/>
      <c r="F100" s="590"/>
      <c r="G100" s="1203"/>
      <c r="H100" s="701"/>
      <c r="I100" s="239"/>
      <c r="J100" s="39"/>
      <c r="K100" s="577"/>
      <c r="L100" s="577"/>
      <c r="M100" s="577"/>
      <c r="N100" s="644" t="s">
        <v>323</v>
      </c>
      <c r="O100" s="645">
        <v>100</v>
      </c>
    </row>
    <row r="101" spans="1:15" ht="27.75" customHeight="1" x14ac:dyDescent="0.2">
      <c r="A101" s="693"/>
      <c r="B101" s="64"/>
      <c r="C101" s="705"/>
      <c r="D101" s="748"/>
      <c r="E101" s="1012"/>
      <c r="F101" s="590"/>
      <c r="G101" s="1203"/>
      <c r="H101" s="701"/>
      <c r="I101" s="239"/>
      <c r="J101" s="39"/>
      <c r="K101" s="577"/>
      <c r="L101" s="577"/>
      <c r="M101" s="577"/>
      <c r="N101" s="646" t="s">
        <v>324</v>
      </c>
      <c r="O101" s="647">
        <v>100</v>
      </c>
    </row>
    <row r="102" spans="1:15" ht="27" customHeight="1" x14ac:dyDescent="0.2">
      <c r="A102" s="693"/>
      <c r="B102" s="64"/>
      <c r="C102" s="705"/>
      <c r="D102" s="748"/>
      <c r="E102" s="1264"/>
      <c r="F102" s="590"/>
      <c r="G102" s="1265"/>
      <c r="H102" s="701"/>
      <c r="I102" s="591"/>
      <c r="J102" s="39"/>
      <c r="K102" s="577"/>
      <c r="L102" s="577"/>
      <c r="M102" s="577"/>
      <c r="N102" s="648" t="s">
        <v>335</v>
      </c>
      <c r="O102" s="649">
        <v>100</v>
      </c>
    </row>
    <row r="103" spans="1:15" ht="42" customHeight="1" x14ac:dyDescent="0.2">
      <c r="A103" s="693"/>
      <c r="B103" s="64"/>
      <c r="C103" s="705"/>
      <c r="D103" s="748"/>
      <c r="E103" s="780"/>
      <c r="F103" s="590"/>
      <c r="G103" s="781"/>
      <c r="H103" s="701"/>
      <c r="I103" s="591"/>
      <c r="J103" s="39"/>
      <c r="K103" s="577"/>
      <c r="L103" s="577"/>
      <c r="M103" s="577"/>
      <c r="N103" s="650" t="s">
        <v>356</v>
      </c>
      <c r="O103" s="649">
        <v>100</v>
      </c>
    </row>
    <row r="104" spans="1:15" ht="27" customHeight="1" x14ac:dyDescent="0.2">
      <c r="A104" s="693"/>
      <c r="B104" s="64"/>
      <c r="C104" s="705"/>
      <c r="D104" s="748"/>
      <c r="E104" s="780"/>
      <c r="F104" s="590"/>
      <c r="G104" s="781"/>
      <c r="H104" s="701"/>
      <c r="I104" s="591"/>
      <c r="J104" s="39"/>
      <c r="K104" s="577"/>
      <c r="L104" s="577"/>
      <c r="M104" s="577"/>
      <c r="N104" s="1177" t="s">
        <v>344</v>
      </c>
      <c r="O104" s="1179">
        <v>1</v>
      </c>
    </row>
    <row r="105" spans="1:15" ht="16.5" customHeight="1" x14ac:dyDescent="0.2">
      <c r="A105" s="693"/>
      <c r="B105" s="64"/>
      <c r="C105" s="705"/>
      <c r="D105" s="726"/>
      <c r="E105" s="782"/>
      <c r="F105" s="783"/>
      <c r="G105" s="784"/>
      <c r="H105" s="702"/>
      <c r="I105" s="483"/>
      <c r="J105" s="349"/>
      <c r="K105" s="419"/>
      <c r="L105" s="419"/>
      <c r="M105" s="419"/>
      <c r="N105" s="1178"/>
      <c r="O105" s="1180"/>
    </row>
    <row r="106" spans="1:15" ht="16.5" customHeight="1" thickBot="1" x14ac:dyDescent="0.25">
      <c r="A106" s="46"/>
      <c r="B106" s="712"/>
      <c r="C106" s="50"/>
      <c r="D106" s="51"/>
      <c r="E106" s="52"/>
      <c r="F106" s="53"/>
      <c r="G106" s="53"/>
      <c r="H106" s="54"/>
      <c r="I106" s="908" t="s">
        <v>104</v>
      </c>
      <c r="J106" s="1175"/>
      <c r="K106" s="422">
        <f>SUM(K91:K105)</f>
        <v>2371.1999999999998</v>
      </c>
      <c r="L106" s="422">
        <f>SUM(L91:L105)</f>
        <v>2371.1999999999998</v>
      </c>
      <c r="M106" s="422">
        <f>SUM(M91:M105)</f>
        <v>0</v>
      </c>
      <c r="N106" s="1193"/>
      <c r="O106" s="1165"/>
    </row>
    <row r="107" spans="1:15" ht="36" customHeight="1" x14ac:dyDescent="0.2">
      <c r="A107" s="914" t="s">
        <v>8</v>
      </c>
      <c r="B107" s="968" t="s">
        <v>8</v>
      </c>
      <c r="C107" s="974" t="s">
        <v>43</v>
      </c>
      <c r="D107" s="976"/>
      <c r="E107" s="986" t="s">
        <v>122</v>
      </c>
      <c r="F107" s="984"/>
      <c r="G107" s="1205" t="s">
        <v>290</v>
      </c>
      <c r="H107" s="972" t="s">
        <v>65</v>
      </c>
      <c r="I107" s="965" t="s">
        <v>106</v>
      </c>
      <c r="J107" s="352" t="s">
        <v>31</v>
      </c>
      <c r="K107" s="497">
        <v>226.6</v>
      </c>
      <c r="L107" s="497">
        <v>226.6</v>
      </c>
      <c r="M107" s="497"/>
      <c r="N107" s="490" t="s">
        <v>134</v>
      </c>
      <c r="O107" s="658">
        <v>80</v>
      </c>
    </row>
    <row r="108" spans="1:15" ht="19.5" customHeight="1" thickBot="1" x14ac:dyDescent="0.25">
      <c r="A108" s="967"/>
      <c r="B108" s="969"/>
      <c r="C108" s="975"/>
      <c r="D108" s="977"/>
      <c r="E108" s="987"/>
      <c r="F108" s="985"/>
      <c r="G108" s="1245"/>
      <c r="H108" s="973"/>
      <c r="I108" s="966"/>
      <c r="J108" s="36" t="s">
        <v>9</v>
      </c>
      <c r="K108" s="498">
        <f>SUM(K107:K107)</f>
        <v>226.6</v>
      </c>
      <c r="L108" s="498">
        <f>SUM(L107:L107)</f>
        <v>226.6</v>
      </c>
      <c r="M108" s="498">
        <f>SUM(M107:M107)</f>
        <v>0</v>
      </c>
      <c r="N108" s="785"/>
      <c r="O108" s="81"/>
    </row>
    <row r="109" spans="1:15" ht="20.25" customHeight="1" x14ac:dyDescent="0.2">
      <c r="A109" s="703" t="s">
        <v>8</v>
      </c>
      <c r="B109" s="711" t="s">
        <v>8</v>
      </c>
      <c r="C109" s="704" t="s">
        <v>35</v>
      </c>
      <c r="D109" s="500"/>
      <c r="E109" s="970" t="s">
        <v>271</v>
      </c>
      <c r="F109" s="361"/>
      <c r="G109" s="325"/>
      <c r="H109" s="727" t="s">
        <v>61</v>
      </c>
      <c r="I109" s="930" t="s">
        <v>107</v>
      </c>
      <c r="J109" s="231"/>
      <c r="K109" s="497"/>
      <c r="L109" s="521"/>
      <c r="M109" s="497"/>
      <c r="N109" s="876"/>
      <c r="O109" s="581"/>
    </row>
    <row r="110" spans="1:15" ht="21.75" customHeight="1" x14ac:dyDescent="0.2">
      <c r="A110" s="693"/>
      <c r="B110" s="714"/>
      <c r="C110" s="705"/>
      <c r="D110" s="501"/>
      <c r="E110" s="971"/>
      <c r="F110" s="709"/>
      <c r="G110" s="320"/>
      <c r="H110" s="701"/>
      <c r="I110" s="931"/>
      <c r="J110" s="232"/>
      <c r="K110" s="577"/>
      <c r="L110" s="579"/>
      <c r="M110" s="819"/>
      <c r="N110" s="877"/>
      <c r="O110" s="582"/>
    </row>
    <row r="111" spans="1:15" ht="27" customHeight="1" x14ac:dyDescent="0.2">
      <c r="A111" s="693"/>
      <c r="B111" s="714"/>
      <c r="C111" s="705"/>
      <c r="D111" s="1246" t="s">
        <v>8</v>
      </c>
      <c r="E111" s="922" t="s">
        <v>197</v>
      </c>
      <c r="F111" s="1249" t="s">
        <v>183</v>
      </c>
      <c r="G111" s="942" t="s">
        <v>318</v>
      </c>
      <c r="H111" s="899"/>
      <c r="I111" s="898"/>
      <c r="J111" s="742" t="s">
        <v>31</v>
      </c>
      <c r="K111" s="418">
        <v>20</v>
      </c>
      <c r="L111" s="833">
        <v>20</v>
      </c>
      <c r="M111" s="834"/>
      <c r="N111" s="738" t="s">
        <v>181</v>
      </c>
      <c r="O111" s="66">
        <v>1</v>
      </c>
    </row>
    <row r="112" spans="1:15" ht="29.25" customHeight="1" x14ac:dyDescent="0.2">
      <c r="A112" s="693"/>
      <c r="B112" s="714"/>
      <c r="C112" s="705"/>
      <c r="D112" s="1247"/>
      <c r="E112" s="923"/>
      <c r="F112" s="1250"/>
      <c r="G112" s="945"/>
      <c r="H112" s="899"/>
      <c r="I112" s="920"/>
      <c r="J112" s="40" t="s">
        <v>146</v>
      </c>
      <c r="K112" s="828"/>
      <c r="L112" s="579"/>
      <c r="M112" s="828"/>
      <c r="N112" s="729" t="s">
        <v>180</v>
      </c>
      <c r="O112" s="317"/>
    </row>
    <row r="113" spans="1:15" ht="36" customHeight="1" x14ac:dyDescent="0.2">
      <c r="A113" s="693"/>
      <c r="B113" s="714"/>
      <c r="C113" s="705"/>
      <c r="D113" s="1248"/>
      <c r="E113" s="924"/>
      <c r="F113" s="1251"/>
      <c r="G113" s="1252"/>
      <c r="H113" s="899"/>
      <c r="I113" s="921"/>
      <c r="J113" s="449" t="s">
        <v>63</v>
      </c>
      <c r="K113" s="420"/>
      <c r="L113" s="823"/>
      <c r="M113" s="420"/>
      <c r="N113" s="85" t="s">
        <v>235</v>
      </c>
      <c r="O113" s="86"/>
    </row>
    <row r="114" spans="1:15" ht="81" customHeight="1" x14ac:dyDescent="0.2">
      <c r="A114" s="693"/>
      <c r="B114" s="714"/>
      <c r="C114" s="705"/>
      <c r="D114" s="515"/>
      <c r="E114" s="526" t="s">
        <v>330</v>
      </c>
      <c r="F114" s="514"/>
      <c r="G114" s="708"/>
      <c r="H114" s="701"/>
      <c r="I114" s="733"/>
      <c r="J114" s="40" t="s">
        <v>31</v>
      </c>
      <c r="K114" s="824">
        <v>5.4</v>
      </c>
      <c r="L114" s="825">
        <v>5.4</v>
      </c>
      <c r="M114" s="824"/>
      <c r="N114" s="528" t="s">
        <v>331</v>
      </c>
      <c r="O114" s="583">
        <v>1</v>
      </c>
    </row>
    <row r="115" spans="1:15" ht="27.75" customHeight="1" x14ac:dyDescent="0.2">
      <c r="A115" s="693"/>
      <c r="B115" s="714"/>
      <c r="C115" s="705"/>
      <c r="D115" s="860" t="s">
        <v>10</v>
      </c>
      <c r="E115" s="949" t="s">
        <v>196</v>
      </c>
      <c r="F115" s="1016" t="s">
        <v>90</v>
      </c>
      <c r="G115" s="942" t="s">
        <v>319</v>
      </c>
      <c r="H115" s="899"/>
      <c r="I115" s="1156"/>
      <c r="J115" s="742" t="s">
        <v>31</v>
      </c>
      <c r="K115" s="828">
        <v>25</v>
      </c>
      <c r="L115" s="835">
        <v>25</v>
      </c>
      <c r="M115" s="836"/>
      <c r="N115" s="729" t="s">
        <v>181</v>
      </c>
      <c r="O115" s="745">
        <v>1</v>
      </c>
    </row>
    <row r="116" spans="1:15" ht="18.75" customHeight="1" x14ac:dyDescent="0.2">
      <c r="A116" s="693"/>
      <c r="B116" s="714"/>
      <c r="C116" s="705"/>
      <c r="D116" s="872"/>
      <c r="E116" s="1012"/>
      <c r="F116" s="1013"/>
      <c r="G116" s="1253"/>
      <c r="H116" s="899"/>
      <c r="I116" s="1156"/>
      <c r="J116" s="40" t="s">
        <v>146</v>
      </c>
      <c r="K116" s="828"/>
      <c r="L116" s="579"/>
      <c r="M116" s="828"/>
      <c r="N116" s="729" t="s">
        <v>180</v>
      </c>
      <c r="O116" s="317"/>
    </row>
    <row r="117" spans="1:15" ht="27.75" customHeight="1" x14ac:dyDescent="0.2">
      <c r="A117" s="693"/>
      <c r="B117" s="714"/>
      <c r="C117" s="705"/>
      <c r="D117" s="872"/>
      <c r="E117" s="1012"/>
      <c r="F117" s="1013"/>
      <c r="G117" s="1253"/>
      <c r="H117" s="899"/>
      <c r="I117" s="1156"/>
      <c r="J117" s="40" t="s">
        <v>63</v>
      </c>
      <c r="K117" s="828"/>
      <c r="L117" s="579"/>
      <c r="M117" s="828"/>
      <c r="N117" s="729" t="s">
        <v>234</v>
      </c>
      <c r="O117" s="317"/>
    </row>
    <row r="118" spans="1:15" ht="25.5" customHeight="1" x14ac:dyDescent="0.2">
      <c r="A118" s="693"/>
      <c r="B118" s="714"/>
      <c r="C118" s="705"/>
      <c r="D118" s="861"/>
      <c r="E118" s="950"/>
      <c r="F118" s="1014"/>
      <c r="G118" s="1254"/>
      <c r="H118" s="899"/>
      <c r="I118" s="1156"/>
      <c r="J118" s="27"/>
      <c r="K118" s="754"/>
      <c r="L118" s="665"/>
      <c r="M118" s="754"/>
      <c r="N118" s="316"/>
      <c r="O118" s="297"/>
    </row>
    <row r="119" spans="1:15" ht="30.75" customHeight="1" x14ac:dyDescent="0.2">
      <c r="A119" s="693"/>
      <c r="B119" s="714"/>
      <c r="C119" s="705"/>
      <c r="D119" s="872" t="s">
        <v>33</v>
      </c>
      <c r="E119" s="862" t="s">
        <v>198</v>
      </c>
      <c r="F119" s="1013" t="s">
        <v>183</v>
      </c>
      <c r="G119" s="942" t="s">
        <v>321</v>
      </c>
      <c r="H119" s="899"/>
      <c r="I119" s="929"/>
      <c r="J119" s="40" t="s">
        <v>31</v>
      </c>
      <c r="K119" s="828">
        <v>3</v>
      </c>
      <c r="L119" s="579">
        <v>3</v>
      </c>
      <c r="M119" s="828"/>
      <c r="N119" s="729" t="s">
        <v>181</v>
      </c>
      <c r="O119" s="745">
        <v>1</v>
      </c>
    </row>
    <row r="120" spans="1:15" ht="30" customHeight="1" x14ac:dyDescent="0.2">
      <c r="A120" s="693"/>
      <c r="B120" s="714"/>
      <c r="C120" s="705"/>
      <c r="D120" s="872"/>
      <c r="E120" s="862"/>
      <c r="F120" s="1013"/>
      <c r="G120" s="1253"/>
      <c r="H120" s="899"/>
      <c r="I120" s="929"/>
      <c r="J120" s="40" t="s">
        <v>63</v>
      </c>
      <c r="K120" s="828"/>
      <c r="L120" s="579"/>
      <c r="M120" s="828"/>
      <c r="N120" s="729" t="s">
        <v>180</v>
      </c>
      <c r="O120" s="317"/>
    </row>
    <row r="121" spans="1:15" ht="30" customHeight="1" x14ac:dyDescent="0.2">
      <c r="A121" s="693"/>
      <c r="B121" s="714"/>
      <c r="C121" s="705"/>
      <c r="D121" s="872"/>
      <c r="E121" s="862"/>
      <c r="F121" s="1013"/>
      <c r="G121" s="1253"/>
      <c r="H121" s="899"/>
      <c r="I121" s="929"/>
      <c r="J121" s="40" t="s">
        <v>146</v>
      </c>
      <c r="K121" s="828"/>
      <c r="L121" s="579"/>
      <c r="M121" s="828"/>
      <c r="N121" s="729" t="s">
        <v>233</v>
      </c>
      <c r="O121" s="745"/>
    </row>
    <row r="122" spans="1:15" ht="23.25" customHeight="1" x14ac:dyDescent="0.2">
      <c r="A122" s="693"/>
      <c r="B122" s="714"/>
      <c r="C122" s="705"/>
      <c r="D122" s="861"/>
      <c r="E122" s="863"/>
      <c r="F122" s="1014"/>
      <c r="G122" s="1254"/>
      <c r="H122" s="899"/>
      <c r="I122" s="929"/>
      <c r="J122" s="27"/>
      <c r="K122" s="754"/>
      <c r="L122" s="665"/>
      <c r="M122" s="754"/>
      <c r="N122" s="729"/>
      <c r="O122" s="297"/>
    </row>
    <row r="123" spans="1:15" ht="18" customHeight="1" x14ac:dyDescent="0.2">
      <c r="A123" s="693"/>
      <c r="B123" s="714"/>
      <c r="C123" s="705"/>
      <c r="D123" s="860" t="s">
        <v>42</v>
      </c>
      <c r="E123" s="948" t="s">
        <v>182</v>
      </c>
      <c r="F123" s="937" t="s">
        <v>183</v>
      </c>
      <c r="G123" s="945" t="s">
        <v>320</v>
      </c>
      <c r="H123" s="899"/>
      <c r="I123" s="929"/>
      <c r="J123" s="742" t="s">
        <v>31</v>
      </c>
      <c r="K123" s="418">
        <f>57.3-3</f>
        <v>54.3</v>
      </c>
      <c r="L123" s="833">
        <v>54.3</v>
      </c>
      <c r="M123" s="834"/>
      <c r="N123" s="738" t="s">
        <v>181</v>
      </c>
      <c r="O123" s="66">
        <v>1</v>
      </c>
    </row>
    <row r="124" spans="1:15" ht="12.75" customHeight="1" x14ac:dyDescent="0.2">
      <c r="A124" s="693"/>
      <c r="B124" s="714"/>
      <c r="C124" s="705"/>
      <c r="D124" s="872"/>
      <c r="E124" s="862"/>
      <c r="F124" s="937"/>
      <c r="G124" s="1255"/>
      <c r="H124" s="899"/>
      <c r="I124" s="929"/>
      <c r="J124" s="40" t="s">
        <v>146</v>
      </c>
      <c r="K124" s="828"/>
      <c r="L124" s="579"/>
      <c r="M124" s="828"/>
      <c r="N124" s="729" t="s">
        <v>180</v>
      </c>
      <c r="O124" s="317"/>
    </row>
    <row r="125" spans="1:15" ht="18.75" customHeight="1" x14ac:dyDescent="0.2">
      <c r="A125" s="693"/>
      <c r="B125" s="714"/>
      <c r="C125" s="705"/>
      <c r="D125" s="861"/>
      <c r="E125" s="863"/>
      <c r="F125" s="938"/>
      <c r="G125" s="1226"/>
      <c r="H125" s="900"/>
      <c r="I125" s="1015"/>
      <c r="J125" s="97" t="s">
        <v>63</v>
      </c>
      <c r="K125" s="419"/>
      <c r="L125" s="318"/>
      <c r="M125" s="419"/>
      <c r="N125" s="737" t="s">
        <v>232</v>
      </c>
      <c r="O125" s="297"/>
    </row>
    <row r="126" spans="1:15" ht="33" customHeight="1" x14ac:dyDescent="0.2">
      <c r="A126" s="693"/>
      <c r="B126" s="714"/>
      <c r="C126" s="705"/>
      <c r="D126" s="860" t="s">
        <v>43</v>
      </c>
      <c r="E126" s="948" t="s">
        <v>333</v>
      </c>
      <c r="F126" s="937" t="s">
        <v>183</v>
      </c>
      <c r="G126" s="945" t="s">
        <v>320</v>
      </c>
      <c r="H126" s="899"/>
      <c r="I126" s="929"/>
      <c r="J126" s="742" t="s">
        <v>31</v>
      </c>
      <c r="K126" s="418">
        <v>3</v>
      </c>
      <c r="L126" s="431">
        <v>3</v>
      </c>
      <c r="M126" s="418"/>
      <c r="N126" s="738" t="s">
        <v>181</v>
      </c>
      <c r="O126" s="66">
        <v>1</v>
      </c>
    </row>
    <row r="127" spans="1:15" ht="26.25" customHeight="1" x14ac:dyDescent="0.2">
      <c r="A127" s="693"/>
      <c r="B127" s="714"/>
      <c r="C127" s="705"/>
      <c r="D127" s="872"/>
      <c r="E127" s="862"/>
      <c r="F127" s="937"/>
      <c r="G127" s="1255"/>
      <c r="H127" s="899"/>
      <c r="I127" s="929"/>
      <c r="J127" s="40" t="s">
        <v>146</v>
      </c>
      <c r="K127" s="577"/>
      <c r="L127" s="579"/>
      <c r="M127" s="819"/>
      <c r="N127" s="729" t="s">
        <v>180</v>
      </c>
      <c r="O127" s="317"/>
    </row>
    <row r="128" spans="1:15" ht="18.75" customHeight="1" x14ac:dyDescent="0.2">
      <c r="A128" s="693"/>
      <c r="B128" s="714"/>
      <c r="C128" s="705"/>
      <c r="D128" s="861"/>
      <c r="E128" s="863"/>
      <c r="F128" s="938"/>
      <c r="G128" s="1226"/>
      <c r="H128" s="900"/>
      <c r="I128" s="1015"/>
      <c r="J128" s="97" t="s">
        <v>63</v>
      </c>
      <c r="K128" s="419"/>
      <c r="L128" s="318"/>
      <c r="M128" s="419"/>
      <c r="N128" s="737" t="s">
        <v>232</v>
      </c>
      <c r="O128" s="297"/>
    </row>
    <row r="129" spans="1:16" ht="15.75" customHeight="1" thickBot="1" x14ac:dyDescent="0.25">
      <c r="A129" s="46"/>
      <c r="B129" s="712"/>
      <c r="C129" s="50"/>
      <c r="D129" s="51"/>
      <c r="E129" s="52"/>
      <c r="F129" s="53"/>
      <c r="G129" s="53"/>
      <c r="H129" s="54"/>
      <c r="I129" s="908" t="s">
        <v>104</v>
      </c>
      <c r="J129" s="909"/>
      <c r="K129" s="409">
        <f t="shared" ref="K129" si="0">SUM(K111:K128)</f>
        <v>110.7</v>
      </c>
      <c r="L129" s="409">
        <f t="shared" ref="L129:M129" si="1">SUM(L111:L128)</f>
        <v>110.7</v>
      </c>
      <c r="M129" s="422">
        <f t="shared" si="1"/>
        <v>0</v>
      </c>
      <c r="N129" s="1193"/>
      <c r="O129" s="1165"/>
    </row>
    <row r="130" spans="1:16" ht="14.25" customHeight="1" thickBot="1" x14ac:dyDescent="0.25">
      <c r="A130" s="47" t="s">
        <v>8</v>
      </c>
      <c r="B130" s="241" t="s">
        <v>8</v>
      </c>
      <c r="C130" s="960" t="s">
        <v>11</v>
      </c>
      <c r="D130" s="907"/>
      <c r="E130" s="907"/>
      <c r="F130" s="907"/>
      <c r="G130" s="907"/>
      <c r="H130" s="907"/>
      <c r="I130" s="907"/>
      <c r="J130" s="961"/>
      <c r="K130" s="429">
        <f>K129+K108+K106+K88+K55+K45</f>
        <v>7520.1</v>
      </c>
      <c r="L130" s="429">
        <f>L129+L108+L106+L88+L55+L45</f>
        <v>7524.8</v>
      </c>
      <c r="M130" s="429">
        <f>M129+M108+M106+M88+M55+M45</f>
        <v>4.7</v>
      </c>
      <c r="N130" s="504"/>
      <c r="O130" s="506"/>
    </row>
    <row r="131" spans="1:16" ht="17.25" customHeight="1" thickBot="1" x14ac:dyDescent="0.25">
      <c r="A131" s="47" t="s">
        <v>8</v>
      </c>
      <c r="B131" s="241" t="s">
        <v>10</v>
      </c>
      <c r="C131" s="1017" t="s">
        <v>52</v>
      </c>
      <c r="D131" s="1018"/>
      <c r="E131" s="1018"/>
      <c r="F131" s="1018"/>
      <c r="G131" s="1018"/>
      <c r="H131" s="1018"/>
      <c r="I131" s="1018"/>
      <c r="J131" s="1018"/>
      <c r="K131" s="1018"/>
      <c r="L131" s="1018"/>
      <c r="M131" s="1018"/>
      <c r="N131" s="1018"/>
      <c r="O131" s="1019"/>
    </row>
    <row r="132" spans="1:16" ht="27.75" customHeight="1" x14ac:dyDescent="0.2">
      <c r="A132" s="305" t="s">
        <v>8</v>
      </c>
      <c r="B132" s="441" t="s">
        <v>10</v>
      </c>
      <c r="C132" s="442" t="s">
        <v>8</v>
      </c>
      <c r="D132" s="103"/>
      <c r="E132" s="454" t="s">
        <v>119</v>
      </c>
      <c r="F132" s="455"/>
      <c r="G132" s="455"/>
      <c r="H132" s="182">
        <v>6</v>
      </c>
      <c r="I132" s="932" t="s">
        <v>117</v>
      </c>
      <c r="J132" s="106"/>
      <c r="K132" s="283"/>
      <c r="L132" s="786"/>
      <c r="M132" s="283"/>
      <c r="N132" s="364"/>
      <c r="O132" s="365"/>
    </row>
    <row r="133" spans="1:16" ht="18.75" customHeight="1" x14ac:dyDescent="0.2">
      <c r="A133" s="306"/>
      <c r="B133" s="502"/>
      <c r="C133" s="443"/>
      <c r="D133" s="487" t="s">
        <v>8</v>
      </c>
      <c r="E133" s="1020" t="s">
        <v>68</v>
      </c>
      <c r="F133" s="709"/>
      <c r="G133" s="1209" t="s">
        <v>291</v>
      </c>
      <c r="H133" s="183"/>
      <c r="I133" s="1010"/>
      <c r="J133" s="186" t="s">
        <v>31</v>
      </c>
      <c r="K133" s="425">
        <v>75</v>
      </c>
      <c r="L133" s="787">
        <v>75</v>
      </c>
      <c r="M133" s="425"/>
      <c r="N133" s="366" t="s">
        <v>55</v>
      </c>
      <c r="O133" s="367">
        <v>350</v>
      </c>
    </row>
    <row r="134" spans="1:16" ht="28.5" customHeight="1" x14ac:dyDescent="0.2">
      <c r="A134" s="306"/>
      <c r="B134" s="502"/>
      <c r="C134" s="443"/>
      <c r="D134" s="191"/>
      <c r="E134" s="1020"/>
      <c r="F134" s="709"/>
      <c r="G134" s="1210"/>
      <c r="H134" s="183"/>
      <c r="I134" s="1010"/>
      <c r="J134" s="187" t="s">
        <v>81</v>
      </c>
      <c r="K134" s="426"/>
      <c r="L134" s="768"/>
      <c r="M134" s="426"/>
      <c r="N134" s="368" t="s">
        <v>56</v>
      </c>
      <c r="O134" s="345">
        <v>300</v>
      </c>
    </row>
    <row r="135" spans="1:16" ht="35.25" customHeight="1" x14ac:dyDescent="0.2">
      <c r="A135" s="306"/>
      <c r="B135" s="502"/>
      <c r="C135" s="486"/>
      <c r="D135" s="488"/>
      <c r="E135" s="1021"/>
      <c r="F135" s="723"/>
      <c r="G135" s="1211"/>
      <c r="H135" s="183"/>
      <c r="I135" s="1010"/>
      <c r="J135" s="188"/>
      <c r="K135" s="427"/>
      <c r="L135" s="788"/>
      <c r="M135" s="427"/>
      <c r="N135" s="369" t="s">
        <v>135</v>
      </c>
      <c r="O135" s="346">
        <v>36</v>
      </c>
    </row>
    <row r="136" spans="1:16" ht="14.25" customHeight="1" x14ac:dyDescent="0.2">
      <c r="A136" s="306"/>
      <c r="B136" s="502"/>
      <c r="C136" s="443"/>
      <c r="D136" s="510" t="s">
        <v>10</v>
      </c>
      <c r="E136" s="1198" t="s">
        <v>254</v>
      </c>
      <c r="F136" s="709"/>
      <c r="G136" s="925">
        <v>701050200</v>
      </c>
      <c r="H136" s="183"/>
      <c r="I136" s="750"/>
      <c r="J136" s="187" t="s">
        <v>31</v>
      </c>
      <c r="K136" s="426">
        <v>168</v>
      </c>
      <c r="L136" s="768">
        <v>168</v>
      </c>
      <c r="M136" s="426"/>
      <c r="N136" s="1190" t="s">
        <v>238</v>
      </c>
      <c r="O136" s="444">
        <v>18</v>
      </c>
    </row>
    <row r="137" spans="1:16" ht="13.5" customHeight="1" x14ac:dyDescent="0.2">
      <c r="A137" s="306"/>
      <c r="B137" s="502"/>
      <c r="C137" s="443"/>
      <c r="D137" s="191"/>
      <c r="E137" s="1089"/>
      <c r="F137" s="709"/>
      <c r="G137" s="926"/>
      <c r="H137" s="183"/>
      <c r="I137" s="750"/>
      <c r="J137" s="213" t="s">
        <v>81</v>
      </c>
      <c r="K137" s="789"/>
      <c r="L137" s="790"/>
      <c r="M137" s="789"/>
      <c r="N137" s="1191"/>
      <c r="O137" s="370"/>
    </row>
    <row r="138" spans="1:16" ht="15" customHeight="1" x14ac:dyDescent="0.2">
      <c r="A138" s="306"/>
      <c r="B138" s="502"/>
      <c r="C138" s="443"/>
      <c r="D138" s="191"/>
      <c r="E138" s="1089"/>
      <c r="F138" s="709"/>
      <c r="G138" s="927"/>
      <c r="H138" s="183"/>
      <c r="I138" s="750"/>
      <c r="J138" s="187" t="s">
        <v>31</v>
      </c>
      <c r="K138" s="426">
        <v>67.7</v>
      </c>
      <c r="L138" s="768">
        <v>67.7</v>
      </c>
      <c r="M138" s="426"/>
      <c r="N138" s="371" t="s">
        <v>199</v>
      </c>
      <c r="O138" s="372">
        <v>1</v>
      </c>
    </row>
    <row r="139" spans="1:16" ht="39.75" customHeight="1" x14ac:dyDescent="0.2">
      <c r="A139" s="306"/>
      <c r="B139" s="502"/>
      <c r="C139" s="443"/>
      <c r="D139" s="191"/>
      <c r="E139" s="1089"/>
      <c r="F139" s="709"/>
      <c r="G139" s="927"/>
      <c r="H139" s="183"/>
      <c r="I139" s="750"/>
      <c r="J139" s="187"/>
      <c r="K139" s="426"/>
      <c r="L139" s="768"/>
      <c r="M139" s="426"/>
      <c r="N139" s="371" t="s">
        <v>239</v>
      </c>
      <c r="O139" s="372">
        <v>100</v>
      </c>
    </row>
    <row r="140" spans="1:16" ht="26.25" customHeight="1" x14ac:dyDescent="0.2">
      <c r="A140" s="306"/>
      <c r="B140" s="502"/>
      <c r="C140" s="443"/>
      <c r="D140" s="191"/>
      <c r="E140" s="1089"/>
      <c r="F140" s="709"/>
      <c r="G140" s="320"/>
      <c r="H140" s="183"/>
      <c r="I140" s="750"/>
      <c r="J140" s="187"/>
      <c r="K140" s="426"/>
      <c r="L140" s="768"/>
      <c r="M140" s="426"/>
      <c r="N140" s="368" t="s">
        <v>272</v>
      </c>
      <c r="O140" s="345">
        <v>2</v>
      </c>
    </row>
    <row r="141" spans="1:16" ht="27" customHeight="1" x14ac:dyDescent="0.2">
      <c r="A141" s="306"/>
      <c r="B141" s="502"/>
      <c r="C141" s="443"/>
      <c r="D141" s="191"/>
      <c r="E141" s="1089"/>
      <c r="F141" s="709"/>
      <c r="G141" s="320"/>
      <c r="H141" s="183"/>
      <c r="I141" s="750"/>
      <c r="J141" s="187"/>
      <c r="K141" s="426"/>
      <c r="L141" s="768"/>
      <c r="M141" s="426"/>
      <c r="N141" s="371" t="s">
        <v>200</v>
      </c>
      <c r="O141" s="372">
        <v>160</v>
      </c>
    </row>
    <row r="142" spans="1:16" ht="27.75" customHeight="1" x14ac:dyDescent="0.2">
      <c r="A142" s="306"/>
      <c r="B142" s="502"/>
      <c r="C142" s="443"/>
      <c r="D142" s="191"/>
      <c r="E142" s="1089"/>
      <c r="F142" s="709"/>
      <c r="G142" s="320"/>
      <c r="H142" s="183"/>
      <c r="I142" s="750"/>
      <c r="J142" s="187"/>
      <c r="K142" s="426"/>
      <c r="L142" s="768"/>
      <c r="M142" s="426"/>
      <c r="N142" s="371" t="s">
        <v>213</v>
      </c>
      <c r="O142" s="372">
        <v>10</v>
      </c>
    </row>
    <row r="143" spans="1:16" ht="27" customHeight="1" x14ac:dyDescent="0.2">
      <c r="A143" s="306"/>
      <c r="B143" s="502"/>
      <c r="C143" s="443"/>
      <c r="D143" s="104"/>
      <c r="E143" s="362"/>
      <c r="F143" s="353"/>
      <c r="G143" s="323"/>
      <c r="H143" s="302"/>
      <c r="I143" s="750"/>
      <c r="J143" s="187"/>
      <c r="K143" s="426"/>
      <c r="L143" s="768"/>
      <c r="M143" s="426"/>
      <c r="N143" s="371" t="s">
        <v>204</v>
      </c>
      <c r="O143" s="372">
        <v>3</v>
      </c>
      <c r="P143" s="7"/>
    </row>
    <row r="144" spans="1:16" ht="17.25" customHeight="1" x14ac:dyDescent="0.2">
      <c r="A144" s="306"/>
      <c r="B144" s="502"/>
      <c r="C144" s="443"/>
      <c r="D144" s="197"/>
      <c r="E144" s="362"/>
      <c r="F144" s="353"/>
      <c r="G144" s="323"/>
      <c r="H144" s="302"/>
      <c r="I144" s="750"/>
      <c r="J144" s="187"/>
      <c r="K144" s="426"/>
      <c r="L144" s="768"/>
      <c r="M144" s="426"/>
      <c r="N144" s="791" t="s">
        <v>205</v>
      </c>
      <c r="O144" s="792">
        <v>150</v>
      </c>
      <c r="P144" s="7"/>
    </row>
    <row r="145" spans="1:16" ht="17.25" customHeight="1" x14ac:dyDescent="0.2">
      <c r="A145" s="306"/>
      <c r="B145" s="502"/>
      <c r="C145" s="443"/>
      <c r="D145" s="197"/>
      <c r="E145" s="362"/>
      <c r="F145" s="353"/>
      <c r="G145" s="323"/>
      <c r="H145" s="302"/>
      <c r="I145" s="750"/>
      <c r="J145" s="187"/>
      <c r="K145" s="426"/>
      <c r="L145" s="768"/>
      <c r="M145" s="426"/>
      <c r="N145" s="489" t="s">
        <v>57</v>
      </c>
      <c r="O145" s="370">
        <v>20</v>
      </c>
      <c r="P145" s="7"/>
    </row>
    <row r="146" spans="1:16" ht="27.75" customHeight="1" x14ac:dyDescent="0.2">
      <c r="A146" s="306"/>
      <c r="B146" s="502"/>
      <c r="C146" s="443"/>
      <c r="D146" s="212"/>
      <c r="E146" s="362"/>
      <c r="F146" s="709"/>
      <c r="G146" s="320"/>
      <c r="H146" s="183"/>
      <c r="I146" s="750"/>
      <c r="J146" s="187"/>
      <c r="K146" s="426"/>
      <c r="L146" s="768"/>
      <c r="M146" s="426"/>
      <c r="N146" s="371" t="s">
        <v>255</v>
      </c>
      <c r="O146" s="372">
        <v>100</v>
      </c>
      <c r="P146" s="7"/>
    </row>
    <row r="147" spans="1:16" ht="24" customHeight="1" x14ac:dyDescent="0.2">
      <c r="A147" s="306"/>
      <c r="B147" s="502"/>
      <c r="C147" s="443"/>
      <c r="D147" s="191"/>
      <c r="E147" s="1198"/>
      <c r="F147" s="353"/>
      <c r="G147" s="323"/>
      <c r="H147" s="302"/>
      <c r="I147" s="750"/>
      <c r="J147" s="187"/>
      <c r="K147" s="426"/>
      <c r="L147" s="768"/>
      <c r="M147" s="426"/>
      <c r="N147" s="368" t="s">
        <v>206</v>
      </c>
      <c r="O147" s="345">
        <v>1</v>
      </c>
      <c r="P147" s="7"/>
    </row>
    <row r="148" spans="1:16" ht="27.75" customHeight="1" x14ac:dyDescent="0.2">
      <c r="A148" s="306"/>
      <c r="B148" s="502"/>
      <c r="C148" s="443"/>
      <c r="D148" s="191"/>
      <c r="E148" s="1198"/>
      <c r="F148" s="353"/>
      <c r="G148" s="323"/>
      <c r="H148" s="302"/>
      <c r="I148" s="750"/>
      <c r="J148" s="187"/>
      <c r="K148" s="426"/>
      <c r="L148" s="768"/>
      <c r="M148" s="426"/>
      <c r="N148" s="368" t="s">
        <v>241</v>
      </c>
      <c r="O148" s="345"/>
      <c r="P148" s="7"/>
    </row>
    <row r="149" spans="1:16" ht="28.5" customHeight="1" x14ac:dyDescent="0.2">
      <c r="A149" s="306"/>
      <c r="B149" s="502"/>
      <c r="C149" s="443"/>
      <c r="D149" s="191"/>
      <c r="E149" s="746"/>
      <c r="F149" s="353"/>
      <c r="G149" s="323"/>
      <c r="H149" s="302"/>
      <c r="I149" s="750"/>
      <c r="J149" s="187"/>
      <c r="K149" s="426"/>
      <c r="L149" s="768"/>
      <c r="M149" s="426"/>
      <c r="N149" s="371" t="s">
        <v>214</v>
      </c>
      <c r="O149" s="373" t="s">
        <v>99</v>
      </c>
      <c r="P149" s="7"/>
    </row>
    <row r="150" spans="1:16" ht="26.25" customHeight="1" x14ac:dyDescent="0.2">
      <c r="A150" s="306"/>
      <c r="B150" s="275"/>
      <c r="C150" s="276"/>
      <c r="D150" s="105"/>
      <c r="E150" s="363"/>
      <c r="F150" s="354"/>
      <c r="G150" s="324"/>
      <c r="H150" s="214"/>
      <c r="I150" s="215"/>
      <c r="J150" s="188"/>
      <c r="K150" s="427"/>
      <c r="L150" s="788"/>
      <c r="M150" s="427"/>
      <c r="N150" s="374" t="s">
        <v>240</v>
      </c>
      <c r="O150" s="375">
        <v>100</v>
      </c>
      <c r="P150" s="7"/>
    </row>
    <row r="151" spans="1:16" ht="15.75" customHeight="1" thickBot="1" x14ac:dyDescent="0.25">
      <c r="A151" s="205"/>
      <c r="B151" s="102"/>
      <c r="C151" s="100"/>
      <c r="D151" s="100"/>
      <c r="E151" s="203"/>
      <c r="F151" s="101"/>
      <c r="G151" s="101"/>
      <c r="H151" s="204"/>
      <c r="I151" s="910" t="s">
        <v>104</v>
      </c>
      <c r="J151" s="911"/>
      <c r="K151" s="428">
        <f>SUM(K133:K149)</f>
        <v>310.7</v>
      </c>
      <c r="L151" s="793">
        <f>SUM(L133:L149)</f>
        <v>310.7</v>
      </c>
      <c r="M151" s="428">
        <f>SUM(M133:M149)</f>
        <v>0</v>
      </c>
      <c r="N151" s="376"/>
      <c r="O151" s="377"/>
      <c r="P151" s="7"/>
    </row>
    <row r="152" spans="1:16" ht="17.25" customHeight="1" thickBot="1" x14ac:dyDescent="0.25">
      <c r="A152" s="48" t="s">
        <v>8</v>
      </c>
      <c r="B152" s="5" t="s">
        <v>10</v>
      </c>
      <c r="C152" s="907" t="s">
        <v>11</v>
      </c>
      <c r="D152" s="907"/>
      <c r="E152" s="907"/>
      <c r="F152" s="907"/>
      <c r="G152" s="907"/>
      <c r="H152" s="907"/>
      <c r="I152" s="907"/>
      <c r="J152" s="907"/>
      <c r="K152" s="429">
        <f>K151</f>
        <v>310.7</v>
      </c>
      <c r="L152" s="429">
        <f>L151</f>
        <v>310.7</v>
      </c>
      <c r="M152" s="429">
        <f>M151</f>
        <v>0</v>
      </c>
      <c r="N152" s="505"/>
      <c r="O152" s="506"/>
      <c r="P152" s="7"/>
    </row>
    <row r="153" spans="1:16" ht="15.75" customHeight="1" thickBot="1" x14ac:dyDescent="0.25">
      <c r="A153" s="47" t="s">
        <v>8</v>
      </c>
      <c r="B153" s="5" t="s">
        <v>33</v>
      </c>
      <c r="C153" s="1256" t="s">
        <v>53</v>
      </c>
      <c r="D153" s="1257"/>
      <c r="E153" s="1257"/>
      <c r="F153" s="1257"/>
      <c r="G153" s="1257"/>
      <c r="H153" s="1257"/>
      <c r="I153" s="1257"/>
      <c r="J153" s="1257"/>
      <c r="K153" s="1257"/>
      <c r="L153" s="794"/>
      <c r="M153" s="794"/>
      <c r="N153" s="795"/>
      <c r="O153" s="507"/>
      <c r="P153" s="7"/>
    </row>
    <row r="154" spans="1:16" ht="27.75" customHeight="1" x14ac:dyDescent="0.2">
      <c r="A154" s="49" t="s">
        <v>8</v>
      </c>
      <c r="B154" s="508" t="s">
        <v>33</v>
      </c>
      <c r="C154" s="107" t="s">
        <v>8</v>
      </c>
      <c r="D154" s="378"/>
      <c r="E154" s="458" t="s">
        <v>188</v>
      </c>
      <c r="F154" s="469"/>
      <c r="G154" s="469"/>
      <c r="H154" s="1005">
        <v>6</v>
      </c>
      <c r="I154" s="1008" t="s">
        <v>186</v>
      </c>
      <c r="J154" s="379"/>
      <c r="K154" s="380"/>
      <c r="L154" s="380"/>
      <c r="M154" s="796"/>
      <c r="N154" s="381"/>
      <c r="O154" s="382"/>
    </row>
    <row r="155" spans="1:16" ht="39.75" customHeight="1" x14ac:dyDescent="0.2">
      <c r="A155" s="278"/>
      <c r="B155" s="254"/>
      <c r="C155" s="695"/>
      <c r="D155" s="108" t="s">
        <v>8</v>
      </c>
      <c r="E155" s="459" t="s">
        <v>189</v>
      </c>
      <c r="F155" s="797"/>
      <c r="G155" s="798"/>
      <c r="H155" s="1006"/>
      <c r="I155" s="1009"/>
      <c r="J155" s="277"/>
      <c r="K155" s="430"/>
      <c r="L155" s="430"/>
      <c r="M155" s="799"/>
      <c r="N155" s="65"/>
      <c r="O155" s="800"/>
    </row>
    <row r="156" spans="1:16" ht="15.75" customHeight="1" x14ac:dyDescent="0.2">
      <c r="A156" s="278"/>
      <c r="B156" s="254"/>
      <c r="C156" s="695"/>
      <c r="D156" s="108"/>
      <c r="E156" s="460" t="s">
        <v>176</v>
      </c>
      <c r="F156" s="797"/>
      <c r="G156" s="999" t="s">
        <v>301</v>
      </c>
      <c r="H156" s="1006"/>
      <c r="I156" s="1010"/>
      <c r="J156" s="40" t="s">
        <v>31</v>
      </c>
      <c r="K156" s="739">
        <v>725.1</v>
      </c>
      <c r="L156" s="739">
        <v>725.1</v>
      </c>
      <c r="M156" s="577"/>
      <c r="N156" s="65" t="s">
        <v>207</v>
      </c>
      <c r="O156" s="172">
        <v>2.4</v>
      </c>
    </row>
    <row r="157" spans="1:16" ht="17.25" customHeight="1" x14ac:dyDescent="0.2">
      <c r="A157" s="278"/>
      <c r="B157" s="254"/>
      <c r="C157" s="695"/>
      <c r="D157" s="108"/>
      <c r="E157" s="746" t="s">
        <v>177</v>
      </c>
      <c r="F157" s="797"/>
      <c r="G157" s="999"/>
      <c r="H157" s="1006"/>
      <c r="I157" s="1010"/>
      <c r="J157" s="40"/>
      <c r="K157" s="739"/>
      <c r="L157" s="739"/>
      <c r="M157" s="577"/>
      <c r="N157" s="65" t="s">
        <v>208</v>
      </c>
      <c r="O157" s="172">
        <v>2.4</v>
      </c>
    </row>
    <row r="158" spans="1:16" ht="16.5" customHeight="1" x14ac:dyDescent="0.2">
      <c r="A158" s="278"/>
      <c r="B158" s="254"/>
      <c r="C158" s="695"/>
      <c r="D158" s="108"/>
      <c r="E158" s="746" t="s">
        <v>178</v>
      </c>
      <c r="F158" s="797"/>
      <c r="G158" s="999"/>
      <c r="H158" s="1006"/>
      <c r="I158" s="1010"/>
      <c r="J158" s="40"/>
      <c r="K158" s="739"/>
      <c r="L158" s="739"/>
      <c r="M158" s="577"/>
      <c r="N158" s="65" t="s">
        <v>209</v>
      </c>
      <c r="O158" s="303">
        <v>220</v>
      </c>
    </row>
    <row r="159" spans="1:16" ht="15.75" customHeight="1" x14ac:dyDescent="0.2">
      <c r="A159" s="278"/>
      <c r="B159" s="254"/>
      <c r="C159" s="695"/>
      <c r="D159" s="108"/>
      <c r="E159" s="746" t="s">
        <v>210</v>
      </c>
      <c r="F159" s="797"/>
      <c r="G159" s="1258"/>
      <c r="H159" s="1006"/>
      <c r="I159" s="1010"/>
      <c r="J159" s="40"/>
      <c r="K159" s="739"/>
      <c r="L159" s="739"/>
      <c r="M159" s="577"/>
      <c r="N159" s="65" t="s">
        <v>212</v>
      </c>
      <c r="O159" s="303">
        <v>352</v>
      </c>
    </row>
    <row r="160" spans="1:16" s="16" customFormat="1" ht="16.5" customHeight="1" x14ac:dyDescent="0.2">
      <c r="A160" s="693"/>
      <c r="B160" s="694"/>
      <c r="C160" s="705"/>
      <c r="D160" s="22"/>
      <c r="E160" s="592" t="s">
        <v>211</v>
      </c>
      <c r="F160" s="801"/>
      <c r="G160" s="1258"/>
      <c r="H160" s="1006"/>
      <c r="I160" s="1010"/>
      <c r="J160" s="40"/>
      <c r="K160" s="579"/>
      <c r="L160" s="579"/>
      <c r="M160" s="577"/>
      <c r="N160" s="594" t="s">
        <v>273</v>
      </c>
      <c r="O160" s="595">
        <v>11</v>
      </c>
    </row>
    <row r="161" spans="1:17" s="16" customFormat="1" ht="53.25" customHeight="1" x14ac:dyDescent="0.2">
      <c r="A161" s="693"/>
      <c r="B161" s="694"/>
      <c r="C161" s="705"/>
      <c r="D161" s="22"/>
      <c r="E161" s="448"/>
      <c r="F161" s="797"/>
      <c r="G161" s="1258"/>
      <c r="H161" s="1006"/>
      <c r="I161" s="1233"/>
      <c r="J161" s="221" t="s">
        <v>64</v>
      </c>
      <c r="K161" s="802">
        <v>43.4</v>
      </c>
      <c r="L161" s="802">
        <v>43.4</v>
      </c>
      <c r="M161" s="790"/>
      <c r="N161" s="85" t="s">
        <v>357</v>
      </c>
      <c r="O161" s="643">
        <v>6</v>
      </c>
    </row>
    <row r="162" spans="1:17" ht="50.25" customHeight="1" x14ac:dyDescent="0.2">
      <c r="A162" s="693"/>
      <c r="B162" s="694"/>
      <c r="C162" s="237"/>
      <c r="D162" s="696"/>
      <c r="E162" s="358" t="s">
        <v>190</v>
      </c>
      <c r="F162" s="360"/>
      <c r="G162" s="586"/>
      <c r="H162" s="701"/>
      <c r="I162" s="700" t="s">
        <v>336</v>
      </c>
      <c r="J162" s="97" t="s">
        <v>31</v>
      </c>
      <c r="K162" s="318">
        <v>3.5</v>
      </c>
      <c r="L162" s="318">
        <v>3.5</v>
      </c>
      <c r="M162" s="318"/>
      <c r="N162" s="316" t="s">
        <v>257</v>
      </c>
      <c r="O162" s="383">
        <v>7</v>
      </c>
    </row>
    <row r="163" spans="1:17" ht="24.75" customHeight="1" x14ac:dyDescent="0.2">
      <c r="A163" s="857"/>
      <c r="B163" s="858"/>
      <c r="C163" s="859"/>
      <c r="D163" s="860" t="s">
        <v>10</v>
      </c>
      <c r="E163" s="903" t="s">
        <v>158</v>
      </c>
      <c r="F163" s="901"/>
      <c r="G163" s="997" t="s">
        <v>292</v>
      </c>
      <c r="H163" s="899"/>
      <c r="I163" s="897" t="s">
        <v>179</v>
      </c>
      <c r="J163" s="742" t="s">
        <v>31</v>
      </c>
      <c r="K163" s="431">
        <v>12</v>
      </c>
      <c r="L163" s="431">
        <v>12</v>
      </c>
      <c r="M163" s="431"/>
      <c r="N163" s="309" t="s">
        <v>157</v>
      </c>
      <c r="O163" s="173">
        <v>20</v>
      </c>
    </row>
    <row r="164" spans="1:17" ht="27" customHeight="1" x14ac:dyDescent="0.2">
      <c r="A164" s="857"/>
      <c r="B164" s="858"/>
      <c r="C164" s="859"/>
      <c r="D164" s="861"/>
      <c r="E164" s="904"/>
      <c r="F164" s="902"/>
      <c r="G164" s="998"/>
      <c r="H164" s="900"/>
      <c r="I164" s="898"/>
      <c r="J164" s="97"/>
      <c r="K164" s="318"/>
      <c r="L164" s="318"/>
      <c r="M164" s="318"/>
      <c r="N164" s="316"/>
      <c r="O164" s="193"/>
    </row>
    <row r="165" spans="1:17" ht="15.75" customHeight="1" thickBot="1" x14ac:dyDescent="0.25">
      <c r="A165" s="205"/>
      <c r="B165" s="102"/>
      <c r="C165" s="100"/>
      <c r="D165" s="100"/>
      <c r="E165" s="203"/>
      <c r="F165" s="101"/>
      <c r="G165" s="101"/>
      <c r="H165" s="204"/>
      <c r="I165" s="910" t="s">
        <v>104</v>
      </c>
      <c r="J165" s="911"/>
      <c r="K165" s="432">
        <f>SUM(K156:K164)</f>
        <v>784</v>
      </c>
      <c r="L165" s="432">
        <f>SUM(L156:L164)</f>
        <v>784</v>
      </c>
      <c r="M165" s="432">
        <f>SUM(M156:M164)</f>
        <v>0</v>
      </c>
      <c r="N165" s="376"/>
      <c r="O165" s="377"/>
      <c r="P165" s="7"/>
    </row>
    <row r="166" spans="1:17" ht="59.25" customHeight="1" x14ac:dyDescent="0.2">
      <c r="A166" s="49" t="s">
        <v>8</v>
      </c>
      <c r="B166" s="508" t="s">
        <v>33</v>
      </c>
      <c r="C166" s="289" t="s">
        <v>10</v>
      </c>
      <c r="D166" s="289"/>
      <c r="E166" s="463" t="s">
        <v>256</v>
      </c>
      <c r="F166" s="461"/>
      <c r="G166" s="905" t="s">
        <v>300</v>
      </c>
      <c r="H166" s="727" t="s">
        <v>65</v>
      </c>
      <c r="I166" s="719" t="s">
        <v>106</v>
      </c>
      <c r="J166" s="206" t="s">
        <v>31</v>
      </c>
      <c r="K166" s="410">
        <v>3.6</v>
      </c>
      <c r="L166" s="410">
        <v>3.6</v>
      </c>
      <c r="M166" s="410"/>
      <c r="N166" s="895" t="s">
        <v>258</v>
      </c>
      <c r="O166" s="291">
        <v>11</v>
      </c>
    </row>
    <row r="167" spans="1:17" ht="18.75" customHeight="1" thickBot="1" x14ac:dyDescent="0.25">
      <c r="A167" s="710"/>
      <c r="B167" s="503"/>
      <c r="C167" s="207"/>
      <c r="D167" s="290"/>
      <c r="E167" s="464"/>
      <c r="F167" s="462"/>
      <c r="G167" s="906"/>
      <c r="H167" s="63"/>
      <c r="I167" s="208"/>
      <c r="J167" s="37" t="s">
        <v>9</v>
      </c>
      <c r="K167" s="433">
        <f>K166</f>
        <v>3.6</v>
      </c>
      <c r="L167" s="433">
        <f>L166</f>
        <v>3.6</v>
      </c>
      <c r="M167" s="433">
        <f>M166</f>
        <v>0</v>
      </c>
      <c r="N167" s="896"/>
      <c r="O167" s="292"/>
    </row>
    <row r="168" spans="1:17" ht="13.5" thickBot="1" x14ac:dyDescent="0.25">
      <c r="A168" s="47" t="s">
        <v>8</v>
      </c>
      <c r="B168" s="5" t="s">
        <v>33</v>
      </c>
      <c r="C168" s="960" t="s">
        <v>11</v>
      </c>
      <c r="D168" s="907"/>
      <c r="E168" s="907"/>
      <c r="F168" s="907"/>
      <c r="G168" s="907"/>
      <c r="H168" s="907"/>
      <c r="I168" s="907"/>
      <c r="J168" s="961"/>
      <c r="K168" s="429">
        <f>K165+K167</f>
        <v>787.6</v>
      </c>
      <c r="L168" s="429">
        <f>L165+L167</f>
        <v>787.6</v>
      </c>
      <c r="M168" s="429">
        <f>M165+M167</f>
        <v>0</v>
      </c>
      <c r="N168" s="384"/>
      <c r="O168" s="385"/>
    </row>
    <row r="169" spans="1:17" ht="15.75" customHeight="1" thickBot="1" x14ac:dyDescent="0.25">
      <c r="A169" s="47" t="s">
        <v>8</v>
      </c>
      <c r="B169" s="5" t="s">
        <v>42</v>
      </c>
      <c r="C169" s="1256" t="s">
        <v>54</v>
      </c>
      <c r="D169" s="1257"/>
      <c r="E169" s="1257"/>
      <c r="F169" s="1257"/>
      <c r="G169" s="1257"/>
      <c r="H169" s="1257"/>
      <c r="I169" s="1257"/>
      <c r="J169" s="1257"/>
      <c r="K169" s="1257"/>
      <c r="L169" s="794"/>
      <c r="M169" s="794"/>
      <c r="N169" s="795"/>
      <c r="O169" s="507"/>
      <c r="P169" s="7"/>
    </row>
    <row r="170" spans="1:17" ht="18" customHeight="1" x14ac:dyDescent="0.2">
      <c r="A170" s="703" t="s">
        <v>8</v>
      </c>
      <c r="B170" s="249" t="s">
        <v>42</v>
      </c>
      <c r="C170" s="67" t="s">
        <v>8</v>
      </c>
      <c r="D170" s="1040"/>
      <c r="E170" s="1048" t="s">
        <v>58</v>
      </c>
      <c r="F170" s="461" t="s">
        <v>62</v>
      </c>
      <c r="G170" s="1002" t="s">
        <v>293</v>
      </c>
      <c r="H170" s="727" t="s">
        <v>34</v>
      </c>
      <c r="I170" s="1058" t="s">
        <v>109</v>
      </c>
      <c r="J170" s="520" t="s">
        <v>31</v>
      </c>
      <c r="K170" s="803">
        <f>90-72.5</f>
        <v>17.5</v>
      </c>
      <c r="L170" s="803">
        <f>90-72.5</f>
        <v>17.5</v>
      </c>
      <c r="M170" s="497"/>
      <c r="N170" s="490" t="s">
        <v>59</v>
      </c>
      <c r="O170" s="491">
        <v>285</v>
      </c>
    </row>
    <row r="171" spans="1:17" ht="13.5" customHeight="1" x14ac:dyDescent="0.2">
      <c r="A171" s="278"/>
      <c r="B171" s="254"/>
      <c r="C171" s="88"/>
      <c r="D171" s="872"/>
      <c r="E171" s="1049"/>
      <c r="F171" s="958"/>
      <c r="G171" s="1259"/>
      <c r="H171" s="1042"/>
      <c r="I171" s="870"/>
      <c r="J171" s="27"/>
      <c r="K171" s="665"/>
      <c r="L171" s="665"/>
      <c r="M171" s="665"/>
      <c r="N171" s="740"/>
      <c r="O171" s="492"/>
    </row>
    <row r="172" spans="1:17" ht="13.5" customHeight="1" thickBot="1" x14ac:dyDescent="0.25">
      <c r="A172" s="279"/>
      <c r="B172" s="258"/>
      <c r="C172" s="89"/>
      <c r="D172" s="1041"/>
      <c r="E172" s="465"/>
      <c r="F172" s="959"/>
      <c r="G172" s="1260"/>
      <c r="H172" s="1043"/>
      <c r="I172" s="1059"/>
      <c r="J172" s="37" t="s">
        <v>9</v>
      </c>
      <c r="K172" s="804">
        <f>K171+K170</f>
        <v>17.5</v>
      </c>
      <c r="L172" s="804">
        <f>L171+L170</f>
        <v>17.5</v>
      </c>
      <c r="M172" s="804">
        <f>M171+M170</f>
        <v>0</v>
      </c>
      <c r="N172" s="493"/>
      <c r="O172" s="494"/>
      <c r="Q172" s="691"/>
    </row>
    <row r="173" spans="1:17" s="174" customFormat="1" ht="27" customHeight="1" x14ac:dyDescent="0.2">
      <c r="A173" s="878" t="s">
        <v>8</v>
      </c>
      <c r="B173" s="881" t="s">
        <v>42</v>
      </c>
      <c r="C173" s="884" t="s">
        <v>10</v>
      </c>
      <c r="D173" s="887"/>
      <c r="E173" s="890" t="s">
        <v>259</v>
      </c>
      <c r="F173" s="893" t="s">
        <v>62</v>
      </c>
      <c r="G173" s="1220" t="s">
        <v>322</v>
      </c>
      <c r="H173" s="233" t="s">
        <v>34</v>
      </c>
      <c r="I173" s="870" t="s">
        <v>109</v>
      </c>
      <c r="J173" s="805" t="s">
        <v>31</v>
      </c>
      <c r="K173" s="682">
        <f>200</f>
        <v>200</v>
      </c>
      <c r="L173" s="841">
        <f>200-49</f>
        <v>151</v>
      </c>
      <c r="M173" s="842">
        <f>L173-K173</f>
        <v>-49</v>
      </c>
      <c r="N173" s="657" t="s">
        <v>260</v>
      </c>
      <c r="O173" s="658">
        <v>670</v>
      </c>
      <c r="P173" s="806"/>
    </row>
    <row r="174" spans="1:17" s="174" customFormat="1" ht="51.75" customHeight="1" x14ac:dyDescent="0.2">
      <c r="A174" s="879"/>
      <c r="B174" s="882"/>
      <c r="C174" s="885"/>
      <c r="D174" s="888"/>
      <c r="E174" s="891"/>
      <c r="F174" s="893"/>
      <c r="G174" s="1258"/>
      <c r="H174" s="466"/>
      <c r="I174" s="870"/>
      <c r="J174" s="655" t="s">
        <v>63</v>
      </c>
      <c r="K174" s="434"/>
      <c r="L174" s="434"/>
      <c r="M174" s="807"/>
      <c r="N174" s="609" t="s">
        <v>361</v>
      </c>
      <c r="O174" s="317"/>
      <c r="P174" s="806"/>
    </row>
    <row r="175" spans="1:17" s="174" customFormat="1" ht="38.25" customHeight="1" x14ac:dyDescent="0.2">
      <c r="A175" s="879"/>
      <c r="B175" s="882"/>
      <c r="C175" s="885"/>
      <c r="D175" s="888"/>
      <c r="E175" s="891"/>
      <c r="F175" s="893"/>
      <c r="G175" s="1258"/>
      <c r="H175" s="466"/>
      <c r="I175" s="651"/>
      <c r="J175" s="655"/>
      <c r="K175" s="434"/>
      <c r="L175" s="434"/>
      <c r="M175" s="807"/>
      <c r="N175" s="692" t="s">
        <v>358</v>
      </c>
      <c r="O175" s="808">
        <v>100</v>
      </c>
      <c r="P175" s="806"/>
    </row>
    <row r="176" spans="1:17" s="174" customFormat="1" ht="25.5" customHeight="1" x14ac:dyDescent="0.2">
      <c r="A176" s="879"/>
      <c r="B176" s="882"/>
      <c r="C176" s="885"/>
      <c r="D176" s="888"/>
      <c r="E176" s="891"/>
      <c r="F176" s="893"/>
      <c r="G176" s="1258"/>
      <c r="H176" s="466"/>
      <c r="I176" s="651"/>
      <c r="J176" s="809"/>
      <c r="K176" s="434"/>
      <c r="L176" s="434"/>
      <c r="M176" s="807"/>
      <c r="N176" s="663" t="s">
        <v>352</v>
      </c>
      <c r="O176" s="690">
        <v>100</v>
      </c>
      <c r="P176" s="806"/>
    </row>
    <row r="177" spans="1:16" s="174" customFormat="1" ht="22.5" customHeight="1" thickBot="1" x14ac:dyDescent="0.25">
      <c r="A177" s="880"/>
      <c r="B177" s="883"/>
      <c r="C177" s="886"/>
      <c r="D177" s="889"/>
      <c r="E177" s="892"/>
      <c r="F177" s="894"/>
      <c r="G177" s="1261"/>
      <c r="H177" s="209"/>
      <c r="I177" s="190"/>
      <c r="J177" s="175" t="s">
        <v>9</v>
      </c>
      <c r="K177" s="435">
        <f>K173</f>
        <v>200</v>
      </c>
      <c r="L177" s="435">
        <f>L173</f>
        <v>151</v>
      </c>
      <c r="M177" s="435">
        <f>M173</f>
        <v>-49</v>
      </c>
      <c r="N177" s="610"/>
      <c r="O177" s="659"/>
      <c r="P177" s="806"/>
    </row>
    <row r="178" spans="1:16" ht="15.75" customHeight="1" x14ac:dyDescent="0.2">
      <c r="A178" s="703" t="s">
        <v>8</v>
      </c>
      <c r="B178" s="249" t="s">
        <v>42</v>
      </c>
      <c r="C178" s="67" t="s">
        <v>33</v>
      </c>
      <c r="D178" s="706"/>
      <c r="E178" s="1262" t="s">
        <v>242</v>
      </c>
      <c r="F178" s="461"/>
      <c r="G178" s="999" t="s">
        <v>310</v>
      </c>
      <c r="H178" s="727" t="s">
        <v>61</v>
      </c>
      <c r="I178" s="1055" t="s">
        <v>108</v>
      </c>
      <c r="J178" s="810" t="s">
        <v>31</v>
      </c>
      <c r="K178" s="811">
        <f>20-5.4</f>
        <v>14.6</v>
      </c>
      <c r="L178" s="811">
        <f>20-5.4</f>
        <v>14.6</v>
      </c>
      <c r="M178" s="811"/>
      <c r="N178" s="286" t="s">
        <v>159</v>
      </c>
      <c r="O178" s="291">
        <v>1</v>
      </c>
      <c r="P178" s="812"/>
    </row>
    <row r="179" spans="1:16" ht="14.25" customHeight="1" x14ac:dyDescent="0.2">
      <c r="A179" s="45"/>
      <c r="B179" s="694"/>
      <c r="C179" s="219"/>
      <c r="D179" s="751"/>
      <c r="E179" s="1053"/>
      <c r="F179" s="516"/>
      <c r="G179" s="999"/>
      <c r="H179" s="701"/>
      <c r="I179" s="1056"/>
      <c r="J179" s="27" t="s">
        <v>31</v>
      </c>
      <c r="K179" s="813"/>
      <c r="L179" s="813"/>
      <c r="M179" s="813"/>
      <c r="N179" s="730" t="s">
        <v>220</v>
      </c>
      <c r="O179" s="304">
        <v>1</v>
      </c>
      <c r="P179" s="812"/>
    </row>
    <row r="180" spans="1:16" s="174" customFormat="1" ht="21.75" customHeight="1" thickBot="1" x14ac:dyDescent="0.25">
      <c r="A180" s="46"/>
      <c r="B180" s="210"/>
      <c r="C180" s="211"/>
      <c r="D180" s="713"/>
      <c r="E180" s="1054"/>
      <c r="F180" s="517"/>
      <c r="G180" s="1051"/>
      <c r="H180" s="63"/>
      <c r="I180" s="1057"/>
      <c r="J180" s="220" t="s">
        <v>9</v>
      </c>
      <c r="K180" s="435">
        <f>K178</f>
        <v>14.6</v>
      </c>
      <c r="L180" s="435">
        <f>L178</f>
        <v>14.6</v>
      </c>
      <c r="M180" s="814">
        <f>M178</f>
        <v>0</v>
      </c>
      <c r="N180" s="386"/>
      <c r="O180" s="292"/>
      <c r="P180" s="812"/>
    </row>
    <row r="181" spans="1:16" ht="13.5" thickBot="1" x14ac:dyDescent="0.25">
      <c r="A181" s="710" t="s">
        <v>8</v>
      </c>
      <c r="B181" s="503" t="s">
        <v>42</v>
      </c>
      <c r="C181" s="1033" t="s">
        <v>11</v>
      </c>
      <c r="D181" s="1034"/>
      <c r="E181" s="1034"/>
      <c r="F181" s="1034"/>
      <c r="G181" s="1034"/>
      <c r="H181" s="1034"/>
      <c r="I181" s="1034"/>
      <c r="J181" s="1035"/>
      <c r="K181" s="436">
        <f>K172+K177+K180</f>
        <v>232.1</v>
      </c>
      <c r="L181" s="429">
        <f t="shared" ref="L181:M181" si="2">L172+L177+L180</f>
        <v>183.1</v>
      </c>
      <c r="M181" s="851">
        <f t="shared" si="2"/>
        <v>-49</v>
      </c>
      <c r="N181" s="61"/>
      <c r="O181" s="387"/>
      <c r="P181" s="812"/>
    </row>
    <row r="182" spans="1:16" ht="16.5" customHeight="1" thickBot="1" x14ac:dyDescent="0.25">
      <c r="A182" s="47" t="s">
        <v>8</v>
      </c>
      <c r="B182" s="5" t="s">
        <v>69</v>
      </c>
      <c r="C182" s="1256" t="s">
        <v>70</v>
      </c>
      <c r="D182" s="1257"/>
      <c r="E182" s="1257"/>
      <c r="F182" s="1257"/>
      <c r="G182" s="1257"/>
      <c r="H182" s="1257"/>
      <c r="I182" s="1257"/>
      <c r="J182" s="1257"/>
      <c r="K182" s="1257"/>
      <c r="L182" s="794"/>
      <c r="M182" s="794"/>
      <c r="N182" s="795"/>
      <c r="O182" s="507"/>
      <c r="P182" s="812"/>
    </row>
    <row r="183" spans="1:16" ht="16.5" customHeight="1" x14ac:dyDescent="0.2">
      <c r="A183" s="49" t="s">
        <v>8</v>
      </c>
      <c r="B183" s="508" t="s">
        <v>43</v>
      </c>
      <c r="C183" s="107" t="s">
        <v>8</v>
      </c>
      <c r="D183" s="378"/>
      <c r="E183" s="475" t="s">
        <v>187</v>
      </c>
      <c r="F183" s="473"/>
      <c r="G183" s="469"/>
      <c r="H183" s="716">
        <v>6</v>
      </c>
      <c r="I183" s="509"/>
      <c r="J183" s="379"/>
      <c r="K183" s="90"/>
      <c r="L183" s="90"/>
      <c r="M183" s="90"/>
      <c r="N183" s="388"/>
      <c r="O183" s="389"/>
      <c r="P183" s="812"/>
    </row>
    <row r="184" spans="1:16" ht="16.5" customHeight="1" x14ac:dyDescent="0.2">
      <c r="A184" s="278"/>
      <c r="B184" s="254"/>
      <c r="C184" s="695"/>
      <c r="D184" s="108" t="s">
        <v>8</v>
      </c>
      <c r="E184" s="476" t="s">
        <v>74</v>
      </c>
      <c r="F184" s="326"/>
      <c r="G184" s="468" t="s">
        <v>294</v>
      </c>
      <c r="H184" s="717"/>
      <c r="I184" s="257"/>
      <c r="J184" s="277"/>
      <c r="K184" s="319"/>
      <c r="L184" s="319"/>
      <c r="M184" s="319"/>
      <c r="N184" s="752"/>
      <c r="O184" s="304"/>
      <c r="P184" s="812"/>
    </row>
    <row r="185" spans="1:16" ht="15.75" customHeight="1" x14ac:dyDescent="0.2">
      <c r="A185" s="278"/>
      <c r="B185" s="254"/>
      <c r="C185" s="695"/>
      <c r="D185" s="256"/>
      <c r="E185" s="477" t="s">
        <v>75</v>
      </c>
      <c r="F185" s="326"/>
      <c r="G185" s="470" t="s">
        <v>295</v>
      </c>
      <c r="H185" s="717"/>
      <c r="I185" s="1047" t="s">
        <v>110</v>
      </c>
      <c r="J185" s="179" t="s">
        <v>31</v>
      </c>
      <c r="K185" s="437">
        <f>173.6</f>
        <v>173.6</v>
      </c>
      <c r="L185" s="437">
        <f>173.6</f>
        <v>173.6</v>
      </c>
      <c r="M185" s="437"/>
      <c r="N185" s="56" t="s">
        <v>131</v>
      </c>
      <c r="O185" s="60">
        <v>7</v>
      </c>
      <c r="P185" s="812"/>
    </row>
    <row r="186" spans="1:16" ht="18" customHeight="1" x14ac:dyDescent="0.2">
      <c r="A186" s="278"/>
      <c r="B186" s="254"/>
      <c r="C186" s="695"/>
      <c r="D186" s="256"/>
      <c r="E186" s="477" t="s">
        <v>76</v>
      </c>
      <c r="F186" s="326"/>
      <c r="G186" s="62" t="s">
        <v>296</v>
      </c>
      <c r="H186" s="717"/>
      <c r="I186" s="1047"/>
      <c r="J186" s="179" t="s">
        <v>31</v>
      </c>
      <c r="K186" s="437">
        <v>203.6</v>
      </c>
      <c r="L186" s="437">
        <v>203.6</v>
      </c>
      <c r="M186" s="437"/>
      <c r="N186" s="56" t="s">
        <v>130</v>
      </c>
      <c r="O186" s="60">
        <v>6</v>
      </c>
    </row>
    <row r="187" spans="1:16" ht="15.75" customHeight="1" x14ac:dyDescent="0.2">
      <c r="A187" s="278"/>
      <c r="B187" s="254"/>
      <c r="C187" s="695"/>
      <c r="D187" s="256"/>
      <c r="E187" s="477" t="s">
        <v>77</v>
      </c>
      <c r="F187" s="326"/>
      <c r="G187" s="62" t="s">
        <v>297</v>
      </c>
      <c r="H187" s="717"/>
      <c r="I187" s="1047"/>
      <c r="J187" s="179" t="s">
        <v>31</v>
      </c>
      <c r="K187" s="437">
        <v>81.7</v>
      </c>
      <c r="L187" s="437">
        <v>81.7</v>
      </c>
      <c r="M187" s="437"/>
      <c r="N187" s="56" t="s">
        <v>131</v>
      </c>
      <c r="O187" s="60">
        <v>8</v>
      </c>
    </row>
    <row r="188" spans="1:16" s="16" customFormat="1" ht="15.75" customHeight="1" x14ac:dyDescent="0.2">
      <c r="A188" s="693"/>
      <c r="B188" s="694"/>
      <c r="C188" s="705"/>
      <c r="D188" s="180"/>
      <c r="E188" s="477" t="s">
        <v>78</v>
      </c>
      <c r="F188" s="326"/>
      <c r="G188" s="62" t="s">
        <v>298</v>
      </c>
      <c r="H188" s="717"/>
      <c r="I188" s="1047"/>
      <c r="J188" s="55" t="s">
        <v>31</v>
      </c>
      <c r="K188" s="437">
        <f>2950.9-251.6</f>
        <v>2699.3</v>
      </c>
      <c r="L188" s="437">
        <f>2950.9-251.6</f>
        <v>2699.3</v>
      </c>
      <c r="M188" s="437"/>
      <c r="N188" s="56" t="s">
        <v>131</v>
      </c>
      <c r="O188" s="390">
        <v>96</v>
      </c>
    </row>
    <row r="189" spans="1:16" ht="17.25" customHeight="1" x14ac:dyDescent="0.2">
      <c r="A189" s="278"/>
      <c r="B189" s="254"/>
      <c r="C189" s="695"/>
      <c r="D189" s="178"/>
      <c r="E189" s="721" t="s">
        <v>217</v>
      </c>
      <c r="F189" s="474"/>
      <c r="G189" s="467" t="s">
        <v>299</v>
      </c>
      <c r="H189" s="717"/>
      <c r="I189" s="257"/>
      <c r="J189" s="43" t="s">
        <v>31</v>
      </c>
      <c r="K189" s="318">
        <v>2.8</v>
      </c>
      <c r="L189" s="318">
        <v>2.8</v>
      </c>
      <c r="M189" s="318"/>
      <c r="N189" s="499" t="s">
        <v>130</v>
      </c>
      <c r="O189" s="228">
        <v>1</v>
      </c>
    </row>
    <row r="190" spans="1:16" ht="17.25" customHeight="1" x14ac:dyDescent="0.2">
      <c r="A190" s="857"/>
      <c r="B190" s="858"/>
      <c r="C190" s="859"/>
      <c r="D190" s="860" t="s">
        <v>10</v>
      </c>
      <c r="E190" s="862" t="s">
        <v>350</v>
      </c>
      <c r="F190" s="864"/>
      <c r="G190" s="866" t="s">
        <v>302</v>
      </c>
      <c r="H190" s="868"/>
      <c r="I190" s="870"/>
      <c r="J190" s="6" t="s">
        <v>31</v>
      </c>
      <c r="K190" s="664">
        <f>13+48.3</f>
        <v>61.3</v>
      </c>
      <c r="L190" s="664">
        <f>13+48.3</f>
        <v>61.3</v>
      </c>
      <c r="M190" s="664"/>
      <c r="N190" s="661" t="s">
        <v>261</v>
      </c>
      <c r="O190" s="662">
        <v>20</v>
      </c>
    </row>
    <row r="191" spans="1:16" ht="45.75" customHeight="1" x14ac:dyDescent="0.2">
      <c r="A191" s="857"/>
      <c r="B191" s="858"/>
      <c r="C191" s="859"/>
      <c r="D191" s="861"/>
      <c r="E191" s="863"/>
      <c r="F191" s="865"/>
      <c r="G191" s="867"/>
      <c r="H191" s="869"/>
      <c r="I191" s="871"/>
      <c r="J191" s="27"/>
      <c r="K191" s="665"/>
      <c r="L191" s="665"/>
      <c r="M191" s="665"/>
      <c r="N191" s="815" t="s">
        <v>349</v>
      </c>
      <c r="O191" s="643">
        <v>19</v>
      </c>
    </row>
    <row r="192" spans="1:16" ht="18" customHeight="1" x14ac:dyDescent="0.2">
      <c r="A192" s="857"/>
      <c r="B192" s="858"/>
      <c r="C192" s="859"/>
      <c r="D192" s="860" t="s">
        <v>33</v>
      </c>
      <c r="E192" s="862" t="s">
        <v>337</v>
      </c>
      <c r="F192" s="864"/>
      <c r="G192" s="866"/>
      <c r="H192" s="868"/>
      <c r="I192" s="870"/>
      <c r="J192" s="6" t="s">
        <v>31</v>
      </c>
      <c r="K192" s="664">
        <v>12</v>
      </c>
      <c r="L192" s="664">
        <v>12</v>
      </c>
      <c r="M192" s="664"/>
      <c r="N192" s="816" t="s">
        <v>338</v>
      </c>
      <c r="O192" s="173">
        <v>4</v>
      </c>
    </row>
    <row r="193" spans="1:22" ht="16.5" customHeight="1" x14ac:dyDescent="0.2">
      <c r="A193" s="857"/>
      <c r="B193" s="858"/>
      <c r="C193" s="859"/>
      <c r="D193" s="872"/>
      <c r="E193" s="862"/>
      <c r="F193" s="864"/>
      <c r="G193" s="873"/>
      <c r="H193" s="868"/>
      <c r="I193" s="870"/>
      <c r="J193" s="8"/>
      <c r="K193" s="666"/>
      <c r="L193" s="666"/>
      <c r="M193" s="666"/>
      <c r="N193" s="58" t="s">
        <v>339</v>
      </c>
      <c r="O193" s="667"/>
    </row>
    <row r="194" spans="1:22" ht="32.25" customHeight="1" x14ac:dyDescent="0.2">
      <c r="A194" s="857"/>
      <c r="B194" s="858"/>
      <c r="C194" s="859"/>
      <c r="D194" s="861"/>
      <c r="E194" s="863"/>
      <c r="F194" s="865"/>
      <c r="G194" s="867"/>
      <c r="H194" s="869"/>
      <c r="I194" s="871"/>
      <c r="J194" s="27"/>
      <c r="K194" s="665"/>
      <c r="L194" s="665"/>
      <c r="M194" s="665"/>
      <c r="N194" s="668" t="s">
        <v>348</v>
      </c>
      <c r="O194" s="193"/>
    </row>
    <row r="195" spans="1:22" ht="23.25" customHeight="1" x14ac:dyDescent="0.2">
      <c r="A195" s="857"/>
      <c r="B195" s="858"/>
      <c r="C195" s="859"/>
      <c r="D195" s="860" t="s">
        <v>42</v>
      </c>
      <c r="E195" s="862" t="s">
        <v>359</v>
      </c>
      <c r="F195" s="864"/>
      <c r="G195" s="866"/>
      <c r="H195" s="868"/>
      <c r="I195" s="870"/>
      <c r="J195" s="6" t="s">
        <v>64</v>
      </c>
      <c r="K195" s="664">
        <v>5.0999999999999996</v>
      </c>
      <c r="L195" s="664">
        <v>5.0999999999999996</v>
      </c>
      <c r="M195" s="664"/>
      <c r="N195" s="744" t="s">
        <v>220</v>
      </c>
      <c r="O195" s="303">
        <v>1</v>
      </c>
    </row>
    <row r="196" spans="1:22" ht="32.25" customHeight="1" x14ac:dyDescent="0.2">
      <c r="A196" s="857"/>
      <c r="B196" s="858"/>
      <c r="C196" s="859"/>
      <c r="D196" s="861"/>
      <c r="E196" s="863"/>
      <c r="F196" s="865"/>
      <c r="G196" s="867"/>
      <c r="H196" s="869"/>
      <c r="I196" s="871"/>
      <c r="J196" s="27"/>
      <c r="K196" s="665"/>
      <c r="L196" s="665"/>
      <c r="M196" s="665"/>
      <c r="N196" s="741"/>
      <c r="O196" s="228"/>
    </row>
    <row r="197" spans="1:22" ht="15.75" customHeight="1" thickBot="1" x14ac:dyDescent="0.25">
      <c r="A197" s="710"/>
      <c r="B197" s="102"/>
      <c r="C197" s="100"/>
      <c r="D197" s="100"/>
      <c r="E197" s="52"/>
      <c r="F197" s="53"/>
      <c r="G197" s="53"/>
      <c r="H197" s="181"/>
      <c r="I197" s="285"/>
      <c r="J197" s="817" t="s">
        <v>9</v>
      </c>
      <c r="K197" s="818">
        <f>SUM(K185:K196)</f>
        <v>3239.4</v>
      </c>
      <c r="L197" s="818">
        <f>SUM(L185:L196)</f>
        <v>3239.4</v>
      </c>
      <c r="M197" s="818">
        <f>SUM(M185:M196)</f>
        <v>0</v>
      </c>
      <c r="N197" s="177"/>
      <c r="O197" s="391"/>
      <c r="P197" s="7"/>
    </row>
    <row r="198" spans="1:22" ht="14.25" customHeight="1" thickBot="1" x14ac:dyDescent="0.25">
      <c r="A198" s="710" t="s">
        <v>8</v>
      </c>
      <c r="B198" s="503" t="s">
        <v>43</v>
      </c>
      <c r="C198" s="1033" t="s">
        <v>11</v>
      </c>
      <c r="D198" s="1034"/>
      <c r="E198" s="1034"/>
      <c r="F198" s="1034"/>
      <c r="G198" s="1034"/>
      <c r="H198" s="1034"/>
      <c r="I198" s="1034"/>
      <c r="J198" s="1035"/>
      <c r="K198" s="438">
        <f>K197</f>
        <v>3239.4</v>
      </c>
      <c r="L198" s="438">
        <f>L197</f>
        <v>3239.4</v>
      </c>
      <c r="M198" s="438">
        <f>M197</f>
        <v>0</v>
      </c>
      <c r="N198" s="198"/>
      <c r="O198" s="199"/>
    </row>
    <row r="199" spans="1:22" ht="14.25" customHeight="1" thickBot="1" x14ac:dyDescent="0.25">
      <c r="A199" s="48" t="s">
        <v>8</v>
      </c>
      <c r="B199" s="962" t="s">
        <v>12</v>
      </c>
      <c r="C199" s="963"/>
      <c r="D199" s="963"/>
      <c r="E199" s="963"/>
      <c r="F199" s="963"/>
      <c r="G199" s="963"/>
      <c r="H199" s="963"/>
      <c r="I199" s="963"/>
      <c r="J199" s="964"/>
      <c r="K199" s="439">
        <f>SUM(K130,K152,K181,K198,K168)</f>
        <v>12089.9</v>
      </c>
      <c r="L199" s="439">
        <f>SUM(L130,L152,L181,L198,L168)</f>
        <v>12045.6</v>
      </c>
      <c r="M199" s="852">
        <f>SUM(M130,M152,M181,M198,M168)</f>
        <v>-44.3</v>
      </c>
      <c r="N199" s="312"/>
      <c r="O199" s="313"/>
    </row>
    <row r="200" spans="1:22" ht="14.25" customHeight="1" thickBot="1" x14ac:dyDescent="0.25">
      <c r="A200" s="25" t="s">
        <v>44</v>
      </c>
      <c r="B200" s="1024" t="s">
        <v>79</v>
      </c>
      <c r="C200" s="1025"/>
      <c r="D200" s="1025"/>
      <c r="E200" s="1025"/>
      <c r="F200" s="1025"/>
      <c r="G200" s="1025"/>
      <c r="H200" s="1025"/>
      <c r="I200" s="1025"/>
      <c r="J200" s="1026"/>
      <c r="K200" s="440">
        <f>SUM(K199)</f>
        <v>12089.9</v>
      </c>
      <c r="L200" s="440">
        <f>SUM(L199)</f>
        <v>12045.6</v>
      </c>
      <c r="M200" s="853">
        <f>SUM(M199)</f>
        <v>-44.3</v>
      </c>
      <c r="N200" s="1022"/>
      <c r="O200" s="1023"/>
    </row>
    <row r="201" spans="1:22" s="12" customFormat="1" ht="14.25" customHeight="1" x14ac:dyDescent="0.2">
      <c r="A201" s="989" t="s">
        <v>364</v>
      </c>
      <c r="B201" s="989"/>
      <c r="C201" s="989"/>
      <c r="D201" s="989"/>
      <c r="E201" s="989"/>
      <c r="F201" s="989"/>
      <c r="G201" s="989"/>
      <c r="H201" s="989"/>
      <c r="I201" s="989"/>
      <c r="J201" s="989"/>
      <c r="K201" s="989"/>
      <c r="L201" s="989"/>
      <c r="M201" s="989"/>
      <c r="N201" s="989"/>
      <c r="O201" s="989"/>
      <c r="P201" s="11"/>
      <c r="Q201" s="11"/>
      <c r="R201" s="11"/>
      <c r="S201" s="11"/>
      <c r="T201" s="11"/>
      <c r="U201" s="11"/>
      <c r="V201" s="11"/>
    </row>
    <row r="202" spans="1:22" s="12" customFormat="1" ht="14.25" customHeight="1" thickBot="1" x14ac:dyDescent="0.25">
      <c r="A202" s="993" t="s">
        <v>17</v>
      </c>
      <c r="B202" s="993"/>
      <c r="C202" s="993"/>
      <c r="D202" s="993"/>
      <c r="E202" s="993"/>
      <c r="F202" s="993"/>
      <c r="G202" s="993"/>
      <c r="H202" s="993"/>
      <c r="I202" s="993"/>
      <c r="J202" s="993"/>
      <c r="K202" s="993"/>
      <c r="L202" s="715"/>
      <c r="M202" s="715"/>
      <c r="N202" s="20"/>
      <c r="O202" s="20"/>
      <c r="P202" s="11"/>
      <c r="Q202" s="11"/>
      <c r="R202" s="11"/>
      <c r="S202" s="11"/>
      <c r="T202" s="11"/>
      <c r="U202" s="11"/>
      <c r="V202" s="11"/>
    </row>
    <row r="203" spans="1:22" ht="66" customHeight="1" thickBot="1" x14ac:dyDescent="0.25">
      <c r="A203" s="1030" t="s">
        <v>13</v>
      </c>
      <c r="B203" s="1031"/>
      <c r="C203" s="1031"/>
      <c r="D203" s="1031"/>
      <c r="E203" s="1031"/>
      <c r="F203" s="1031"/>
      <c r="G203" s="1031"/>
      <c r="H203" s="1031"/>
      <c r="I203" s="1031"/>
      <c r="J203" s="1032"/>
      <c r="K203" s="392" t="s">
        <v>274</v>
      </c>
      <c r="L203" s="392" t="s">
        <v>327</v>
      </c>
      <c r="M203" s="392" t="s">
        <v>326</v>
      </c>
      <c r="N203" s="2"/>
      <c r="O203" s="2"/>
    </row>
    <row r="204" spans="1:22" ht="14.25" customHeight="1" x14ac:dyDescent="0.2">
      <c r="A204" s="990" t="s">
        <v>18</v>
      </c>
      <c r="B204" s="991"/>
      <c r="C204" s="991"/>
      <c r="D204" s="991"/>
      <c r="E204" s="991"/>
      <c r="F204" s="991"/>
      <c r="G204" s="991"/>
      <c r="H204" s="991"/>
      <c r="I204" s="991"/>
      <c r="J204" s="992"/>
      <c r="K204" s="393">
        <f>K205+K213+K214+K215</f>
        <v>11875.8</v>
      </c>
      <c r="L204" s="393">
        <f>L205+L213+L214+L215</f>
        <v>11831.5</v>
      </c>
      <c r="M204" s="393">
        <f>M205+M213+M214+M215</f>
        <v>-44.3</v>
      </c>
    </row>
    <row r="205" spans="1:22" ht="14.25" customHeight="1" x14ac:dyDescent="0.2">
      <c r="A205" s="1027" t="s">
        <v>143</v>
      </c>
      <c r="B205" s="1028"/>
      <c r="C205" s="1028"/>
      <c r="D205" s="1028"/>
      <c r="E205" s="1028"/>
      <c r="F205" s="1028"/>
      <c r="G205" s="1028"/>
      <c r="H205" s="1028"/>
      <c r="I205" s="1028"/>
      <c r="J205" s="1029"/>
      <c r="K205" s="394">
        <f>K206+K207+K208+K209+K210+K211+K212</f>
        <v>11844.1</v>
      </c>
      <c r="L205" s="394">
        <f>L206+L207+L208+L209+L210+L211+L212</f>
        <v>11799.8</v>
      </c>
      <c r="M205" s="394">
        <f>M206+M207+M208+M209+M210+M211+M212</f>
        <v>-44.3</v>
      </c>
      <c r="N205" s="17"/>
    </row>
    <row r="206" spans="1:22" ht="14.25" customHeight="1" x14ac:dyDescent="0.2">
      <c r="A206" s="1063" t="s">
        <v>24</v>
      </c>
      <c r="B206" s="1064"/>
      <c r="C206" s="1064"/>
      <c r="D206" s="1064"/>
      <c r="E206" s="1064"/>
      <c r="F206" s="1064"/>
      <c r="G206" s="1064"/>
      <c r="H206" s="1064"/>
      <c r="I206" s="1064"/>
      <c r="J206" s="1065"/>
      <c r="K206" s="395">
        <f>SUMIF(J14:J200,"SB",K14:K200)</f>
        <v>11186.8</v>
      </c>
      <c r="L206" s="395">
        <f>SUMIF(J14:J200,"SB",L14:L200)</f>
        <v>11186.8</v>
      </c>
      <c r="M206" s="395">
        <f>SUMIF(J14:J200,"SB",M14:M200)</f>
        <v>0</v>
      </c>
      <c r="N206" s="17"/>
    </row>
    <row r="207" spans="1:22" ht="14.25" customHeight="1" x14ac:dyDescent="0.2">
      <c r="A207" s="953" t="s">
        <v>25</v>
      </c>
      <c r="B207" s="954"/>
      <c r="C207" s="954"/>
      <c r="D207" s="954"/>
      <c r="E207" s="954"/>
      <c r="F207" s="954"/>
      <c r="G207" s="954"/>
      <c r="H207" s="954"/>
      <c r="I207" s="954"/>
      <c r="J207" s="955"/>
      <c r="K207" s="396">
        <f>SUMIF(J14:J200,"SB(SP)",K14:K200)</f>
        <v>32.5</v>
      </c>
      <c r="L207" s="396">
        <f>SUMIF(J14:J200,"SB(SP)",L14:L200)</f>
        <v>32.5</v>
      </c>
      <c r="M207" s="395">
        <f t="shared" ref="M207:M214" si="3">L207-K207</f>
        <v>0</v>
      </c>
      <c r="N207" s="23"/>
    </row>
    <row r="208" spans="1:22" ht="14.25" customHeight="1" x14ac:dyDescent="0.2">
      <c r="A208" s="953" t="s">
        <v>82</v>
      </c>
      <c r="B208" s="954"/>
      <c r="C208" s="954"/>
      <c r="D208" s="954"/>
      <c r="E208" s="954"/>
      <c r="F208" s="954"/>
      <c r="G208" s="954"/>
      <c r="H208" s="954"/>
      <c r="I208" s="954"/>
      <c r="J208" s="955"/>
      <c r="K208" s="396">
        <f>SUMIF(J13:J200,"SB(L)",K13:K200)</f>
        <v>0</v>
      </c>
      <c r="L208" s="396">
        <f>SUMIF(J13:J200,"SB(L)",L13:L200)</f>
        <v>0</v>
      </c>
      <c r="M208" s="395">
        <f t="shared" si="3"/>
        <v>0</v>
      </c>
    </row>
    <row r="209" spans="1:15" ht="12.75" customHeight="1" x14ac:dyDescent="0.2">
      <c r="A209" s="953" t="s">
        <v>93</v>
      </c>
      <c r="B209" s="954"/>
      <c r="C209" s="954"/>
      <c r="D209" s="954"/>
      <c r="E209" s="954"/>
      <c r="F209" s="954"/>
      <c r="G209" s="954"/>
      <c r="H209" s="954"/>
      <c r="I209" s="954"/>
      <c r="J209" s="955"/>
      <c r="K209" s="396">
        <f>SUMIF(J14:J191,"SB(VR)",K14:K191)</f>
        <v>42.5</v>
      </c>
      <c r="L209" s="396">
        <f>SUMIF(J14:J191,"SB(VR)",L14:L191)</f>
        <v>42.5</v>
      </c>
      <c r="M209" s="396">
        <f>SUMIF(J14:J197,"SB(VR)",M14:M197)</f>
        <v>0</v>
      </c>
      <c r="N209" s="19"/>
      <c r="O209" s="1"/>
    </row>
    <row r="210" spans="1:15" x14ac:dyDescent="0.2">
      <c r="A210" s="953" t="s">
        <v>26</v>
      </c>
      <c r="B210" s="954"/>
      <c r="C210" s="954"/>
      <c r="D210" s="954"/>
      <c r="E210" s="954"/>
      <c r="F210" s="954"/>
      <c r="G210" s="954"/>
      <c r="H210" s="954"/>
      <c r="I210" s="954"/>
      <c r="J210" s="955"/>
      <c r="K210" s="396">
        <f>SUMIF(J14:J200,"SB(P)",K14:K200)</f>
        <v>0</v>
      </c>
      <c r="L210" s="396">
        <f>SUMIF(J14:J200,"SB(P)",L14:L200)</f>
        <v>0</v>
      </c>
      <c r="M210" s="395">
        <f t="shared" si="3"/>
        <v>0</v>
      </c>
      <c r="N210" s="19"/>
      <c r="O210" s="1"/>
    </row>
    <row r="211" spans="1:15" x14ac:dyDescent="0.2">
      <c r="A211" s="953" t="s">
        <v>147</v>
      </c>
      <c r="B211" s="954"/>
      <c r="C211" s="954"/>
      <c r="D211" s="954"/>
      <c r="E211" s="954"/>
      <c r="F211" s="954"/>
      <c r="G211" s="954"/>
      <c r="H211" s="954"/>
      <c r="I211" s="954"/>
      <c r="J211" s="955"/>
      <c r="K211" s="396">
        <f>SUMIF(J16:J200,"SB(VB)",K16:K200)</f>
        <v>500</v>
      </c>
      <c r="L211" s="396">
        <f>SUMIF(J16:J200,"SB(VB)",L16:L200)</f>
        <v>505.2</v>
      </c>
      <c r="M211" s="395">
        <f t="shared" si="3"/>
        <v>5.2</v>
      </c>
    </row>
    <row r="212" spans="1:15" x14ac:dyDescent="0.2">
      <c r="A212" s="994" t="s">
        <v>191</v>
      </c>
      <c r="B212" s="995"/>
      <c r="C212" s="995"/>
      <c r="D212" s="995"/>
      <c r="E212" s="995"/>
      <c r="F212" s="995"/>
      <c r="G212" s="995"/>
      <c r="H212" s="995"/>
      <c r="I212" s="995"/>
      <c r="J212" s="996"/>
      <c r="K212" s="395">
        <f>SUMIF(J14:J200,"SB(KPP)",K14:K200)</f>
        <v>82.3</v>
      </c>
      <c r="L212" s="395">
        <f>SUMIF(J14:J200,"SB(KPP)",L14:L200)</f>
        <v>32.799999999999997</v>
      </c>
      <c r="M212" s="395">
        <f t="shared" si="3"/>
        <v>-49.5</v>
      </c>
      <c r="N212" s="91"/>
      <c r="O212" s="91"/>
    </row>
    <row r="213" spans="1:15" x14ac:dyDescent="0.2">
      <c r="A213" s="1044" t="s">
        <v>144</v>
      </c>
      <c r="B213" s="1045"/>
      <c r="C213" s="1045"/>
      <c r="D213" s="1045"/>
      <c r="E213" s="1045"/>
      <c r="F213" s="1045"/>
      <c r="G213" s="1045"/>
      <c r="H213" s="1045"/>
      <c r="I213" s="1045"/>
      <c r="J213" s="1046"/>
      <c r="K213" s="397">
        <f>SUMIF(J13:J200,"SB(SPL)",K13:K200)</f>
        <v>4.2</v>
      </c>
      <c r="L213" s="397">
        <f>SUMIF(J13:J200,"SB(SPL)",L13:L200)</f>
        <v>4.2</v>
      </c>
      <c r="M213" s="397">
        <f t="shared" si="3"/>
        <v>0</v>
      </c>
    </row>
    <row r="214" spans="1:15" x14ac:dyDescent="0.2">
      <c r="A214" s="1044" t="s">
        <v>148</v>
      </c>
      <c r="B214" s="1045"/>
      <c r="C214" s="1045"/>
      <c r="D214" s="1045"/>
      <c r="E214" s="1045"/>
      <c r="F214" s="1045"/>
      <c r="G214" s="1045"/>
      <c r="H214" s="1045"/>
      <c r="I214" s="1045"/>
      <c r="J214" s="1046"/>
      <c r="K214" s="397">
        <f>SUMIF(J14:J200,"SB(ŽPL)",K14:K200)</f>
        <v>0</v>
      </c>
      <c r="L214" s="397">
        <f>SUMIF(J14:J200,"SB(ŽPL)",L14:L200)</f>
        <v>0</v>
      </c>
      <c r="M214" s="397">
        <f t="shared" si="3"/>
        <v>0</v>
      </c>
    </row>
    <row r="215" spans="1:15" x14ac:dyDescent="0.2">
      <c r="A215" s="1044" t="s">
        <v>145</v>
      </c>
      <c r="B215" s="1045"/>
      <c r="C215" s="1045"/>
      <c r="D215" s="1045"/>
      <c r="E215" s="1045"/>
      <c r="F215" s="1045"/>
      <c r="G215" s="1045"/>
      <c r="H215" s="1045"/>
      <c r="I215" s="1045"/>
      <c r="J215" s="1046"/>
      <c r="K215" s="397">
        <f>SUMIF(J13:J200,"SB(VRL)",K13:K200)</f>
        <v>27.5</v>
      </c>
      <c r="L215" s="397">
        <f>SUMIF(J13:J200,"SB(VRL)",L13:L200)</f>
        <v>27.5</v>
      </c>
      <c r="M215" s="397">
        <f t="shared" ref="M215" si="4">L215-K215</f>
        <v>0</v>
      </c>
    </row>
    <row r="216" spans="1:15" x14ac:dyDescent="0.2">
      <c r="A216" s="1066" t="s">
        <v>19</v>
      </c>
      <c r="B216" s="1067"/>
      <c r="C216" s="1067"/>
      <c r="D216" s="1067"/>
      <c r="E216" s="1067"/>
      <c r="F216" s="1067"/>
      <c r="G216" s="1067"/>
      <c r="H216" s="1067"/>
      <c r="I216" s="1067"/>
      <c r="J216" s="1068"/>
      <c r="K216" s="398">
        <f>SUM(K217:K219)</f>
        <v>214.1</v>
      </c>
      <c r="L216" s="398">
        <f>SUM(L217:L219)</f>
        <v>214.1</v>
      </c>
      <c r="M216" s="398">
        <f>SUM(M217:M219)</f>
        <v>0</v>
      </c>
    </row>
    <row r="217" spans="1:15" ht="14.25" customHeight="1" x14ac:dyDescent="0.2">
      <c r="A217" s="1060" t="s">
        <v>27</v>
      </c>
      <c r="B217" s="1061"/>
      <c r="C217" s="1061"/>
      <c r="D217" s="1061"/>
      <c r="E217" s="1061"/>
      <c r="F217" s="1061"/>
      <c r="G217" s="1061"/>
      <c r="H217" s="1061"/>
      <c r="I217" s="1061"/>
      <c r="J217" s="1062"/>
      <c r="K217" s="396">
        <f>SUMIF(J14:J200,"ES",K14:K200)</f>
        <v>0</v>
      </c>
      <c r="L217" s="396">
        <f>SUMIF(J14:J200,"ES",L14:L200)</f>
        <v>0</v>
      </c>
      <c r="M217" s="396">
        <f>L217-K217</f>
        <v>0</v>
      </c>
    </row>
    <row r="218" spans="1:15" ht="13.5" customHeight="1" x14ac:dyDescent="0.2">
      <c r="A218" s="953" t="s">
        <v>29</v>
      </c>
      <c r="B218" s="954"/>
      <c r="C218" s="954"/>
      <c r="D218" s="954"/>
      <c r="E218" s="954"/>
      <c r="F218" s="954"/>
      <c r="G218" s="954"/>
      <c r="H218" s="954"/>
      <c r="I218" s="954"/>
      <c r="J218" s="955"/>
      <c r="K218" s="396">
        <f>SUMIF(J14:J200,"LRVB",K14:K200)</f>
        <v>0</v>
      </c>
      <c r="L218" s="396">
        <f>SUMIF(J14:J200,"LRVB",L14:L200)</f>
        <v>0</v>
      </c>
      <c r="M218" s="396">
        <f t="shared" ref="M218" si="5">L218-K218</f>
        <v>0</v>
      </c>
    </row>
    <row r="219" spans="1:15" ht="15.75" customHeight="1" x14ac:dyDescent="0.2">
      <c r="A219" s="953" t="s">
        <v>30</v>
      </c>
      <c r="B219" s="954"/>
      <c r="C219" s="954"/>
      <c r="D219" s="954"/>
      <c r="E219" s="954"/>
      <c r="F219" s="954"/>
      <c r="G219" s="954"/>
      <c r="H219" s="954"/>
      <c r="I219" s="954"/>
      <c r="J219" s="955"/>
      <c r="K219" s="396">
        <f>SUMIF(J13:J200,"Kt",K13:K200)</f>
        <v>214.1</v>
      </c>
      <c r="L219" s="396">
        <f>SUMIF(J13:J200,"Kt",L13:L200)</f>
        <v>214.1</v>
      </c>
      <c r="M219" s="396">
        <f>L219-K219</f>
        <v>0</v>
      </c>
    </row>
    <row r="220" spans="1:15" ht="15" customHeight="1" thickBot="1" x14ac:dyDescent="0.25">
      <c r="A220" s="1037" t="s">
        <v>20</v>
      </c>
      <c r="B220" s="1038"/>
      <c r="C220" s="1038"/>
      <c r="D220" s="1038"/>
      <c r="E220" s="1038"/>
      <c r="F220" s="1038"/>
      <c r="G220" s="1038"/>
      <c r="H220" s="1038"/>
      <c r="I220" s="1038"/>
      <c r="J220" s="1039"/>
      <c r="K220" s="399">
        <f>SUM(K204,K216)</f>
        <v>12089.9</v>
      </c>
      <c r="L220" s="399">
        <f>SUM(L204,L216)</f>
        <v>12045.6</v>
      </c>
      <c r="M220" s="399">
        <f>SUM(M204,M216)</f>
        <v>-44.3</v>
      </c>
      <c r="O220" s="3"/>
    </row>
    <row r="221" spans="1:15" x14ac:dyDescent="0.2">
      <c r="K221" s="11"/>
      <c r="L221" s="11"/>
      <c r="M221" s="11"/>
      <c r="N221" s="11"/>
      <c r="O221" s="7"/>
    </row>
    <row r="222" spans="1:15" x14ac:dyDescent="0.2">
      <c r="K222" s="11"/>
      <c r="L222" s="11"/>
      <c r="M222" s="11"/>
      <c r="N222" s="216"/>
      <c r="O222" s="7"/>
    </row>
    <row r="223" spans="1:15" x14ac:dyDescent="0.2">
      <c r="K223" s="273"/>
      <c r="L223" s="273"/>
      <c r="M223" s="273"/>
      <c r="N223" s="11"/>
      <c r="O223" s="11"/>
    </row>
    <row r="224" spans="1:15" x14ac:dyDescent="0.2">
      <c r="M224" s="18"/>
    </row>
    <row r="226" spans="11:13" x14ac:dyDescent="0.2">
      <c r="K226" s="91"/>
      <c r="L226" s="91"/>
      <c r="M226" s="91"/>
    </row>
  </sheetData>
  <mergeCells count="309">
    <mergeCell ref="N104:N105"/>
    <mergeCell ref="O104:O105"/>
    <mergeCell ref="H91:H92"/>
    <mergeCell ref="E93:E94"/>
    <mergeCell ref="G93:G94"/>
    <mergeCell ref="I93:I94"/>
    <mergeCell ref="E97:E102"/>
    <mergeCell ref="G97:G102"/>
    <mergeCell ref="H89:H90"/>
    <mergeCell ref="N89:N90"/>
    <mergeCell ref="O89:O90"/>
    <mergeCell ref="E91:E92"/>
    <mergeCell ref="F91:F92"/>
    <mergeCell ref="G91:G92"/>
    <mergeCell ref="L6:L8"/>
    <mergeCell ref="L76:L77"/>
    <mergeCell ref="M6:M8"/>
    <mergeCell ref="M76:M77"/>
    <mergeCell ref="A213:J213"/>
    <mergeCell ref="A214:J214"/>
    <mergeCell ref="A215:J215"/>
    <mergeCell ref="A216:J216"/>
    <mergeCell ref="A217:J217"/>
    <mergeCell ref="A207:J207"/>
    <mergeCell ref="A208:J208"/>
    <mergeCell ref="A209:J209"/>
    <mergeCell ref="A210:J210"/>
    <mergeCell ref="A211:J211"/>
    <mergeCell ref="A212:J212"/>
    <mergeCell ref="A201:O201"/>
    <mergeCell ref="A202:K202"/>
    <mergeCell ref="A203:J203"/>
    <mergeCell ref="A204:J204"/>
    <mergeCell ref="A205:J205"/>
    <mergeCell ref="A206:J206"/>
    <mergeCell ref="C198:J198"/>
    <mergeCell ref="B199:J199"/>
    <mergeCell ref="B200:J200"/>
    <mergeCell ref="A219:J219"/>
    <mergeCell ref="A220:J220"/>
    <mergeCell ref="A218:J218"/>
    <mergeCell ref="A190:A191"/>
    <mergeCell ref="B190:B191"/>
    <mergeCell ref="C190:C191"/>
    <mergeCell ref="D190:D191"/>
    <mergeCell ref="E190:E191"/>
    <mergeCell ref="F190:F191"/>
    <mergeCell ref="G190:G191"/>
    <mergeCell ref="H190:H191"/>
    <mergeCell ref="I190:I191"/>
    <mergeCell ref="A192:A194"/>
    <mergeCell ref="B192:B194"/>
    <mergeCell ref="C192:C194"/>
    <mergeCell ref="D192:D194"/>
    <mergeCell ref="E192:E194"/>
    <mergeCell ref="F192:F194"/>
    <mergeCell ref="G192:G194"/>
    <mergeCell ref="H192:H194"/>
    <mergeCell ref="I192:I194"/>
    <mergeCell ref="A195:A196"/>
    <mergeCell ref="B195:B196"/>
    <mergeCell ref="C195:C196"/>
    <mergeCell ref="E178:E180"/>
    <mergeCell ref="G178:G180"/>
    <mergeCell ref="I178:I180"/>
    <mergeCell ref="N200:O200"/>
    <mergeCell ref="C181:J181"/>
    <mergeCell ref="C182:K182"/>
    <mergeCell ref="I185:I188"/>
    <mergeCell ref="D195:D196"/>
    <mergeCell ref="E195:E196"/>
    <mergeCell ref="F195:F196"/>
    <mergeCell ref="G195:G196"/>
    <mergeCell ref="H195:H196"/>
    <mergeCell ref="I195:I196"/>
    <mergeCell ref="I165:J165"/>
    <mergeCell ref="G166:G167"/>
    <mergeCell ref="N166:N167"/>
    <mergeCell ref="C153:K153"/>
    <mergeCell ref="H154:H161"/>
    <mergeCell ref="I154:I161"/>
    <mergeCell ref="G156:G161"/>
    <mergeCell ref="A173:A177"/>
    <mergeCell ref="B173:B177"/>
    <mergeCell ref="C173:C177"/>
    <mergeCell ref="D173:D177"/>
    <mergeCell ref="E173:E177"/>
    <mergeCell ref="F173:F177"/>
    <mergeCell ref="C168:J168"/>
    <mergeCell ref="C169:K169"/>
    <mergeCell ref="D170:D172"/>
    <mergeCell ref="E170:E171"/>
    <mergeCell ref="G170:G172"/>
    <mergeCell ref="I170:I172"/>
    <mergeCell ref="F171:F172"/>
    <mergeCell ref="H171:H172"/>
    <mergeCell ref="G173:G177"/>
    <mergeCell ref="I173:I174"/>
    <mergeCell ref="A163:A164"/>
    <mergeCell ref="B163:B164"/>
    <mergeCell ref="C163:C164"/>
    <mergeCell ref="D163:D164"/>
    <mergeCell ref="E163:E164"/>
    <mergeCell ref="F163:F164"/>
    <mergeCell ref="E136:E142"/>
    <mergeCell ref="G136:G139"/>
    <mergeCell ref="N136:N137"/>
    <mergeCell ref="E147:E148"/>
    <mergeCell ref="I151:J151"/>
    <mergeCell ref="C152:J152"/>
    <mergeCell ref="G163:G164"/>
    <mergeCell ref="H163:H164"/>
    <mergeCell ref="I163:I164"/>
    <mergeCell ref="I129:J129"/>
    <mergeCell ref="N129:O129"/>
    <mergeCell ref="C130:J130"/>
    <mergeCell ref="C131:O131"/>
    <mergeCell ref="I132:I135"/>
    <mergeCell ref="E133:E135"/>
    <mergeCell ref="G133:G135"/>
    <mergeCell ref="D123:D125"/>
    <mergeCell ref="E123:E125"/>
    <mergeCell ref="F123:F125"/>
    <mergeCell ref="G123:G125"/>
    <mergeCell ref="H123:H125"/>
    <mergeCell ref="I123:I125"/>
    <mergeCell ref="D126:D128"/>
    <mergeCell ref="E126:E128"/>
    <mergeCell ref="F126:F128"/>
    <mergeCell ref="G126:G128"/>
    <mergeCell ref="H126:H128"/>
    <mergeCell ref="I126:I128"/>
    <mergeCell ref="D119:D122"/>
    <mergeCell ref="E119:E122"/>
    <mergeCell ref="F119:F122"/>
    <mergeCell ref="G119:G122"/>
    <mergeCell ref="H119:H122"/>
    <mergeCell ref="I119:I122"/>
    <mergeCell ref="D115:D118"/>
    <mergeCell ref="E115:E118"/>
    <mergeCell ref="F115:F118"/>
    <mergeCell ref="G115:G118"/>
    <mergeCell ref="H115:H118"/>
    <mergeCell ref="I115:I118"/>
    <mergeCell ref="E109:E110"/>
    <mergeCell ref="I109:I110"/>
    <mergeCell ref="N109:N110"/>
    <mergeCell ref="D111:D113"/>
    <mergeCell ref="E111:E113"/>
    <mergeCell ref="F111:F113"/>
    <mergeCell ref="G111:G113"/>
    <mergeCell ref="H111:H113"/>
    <mergeCell ref="I111:I113"/>
    <mergeCell ref="I106:J106"/>
    <mergeCell ref="N106:O106"/>
    <mergeCell ref="A107:A108"/>
    <mergeCell ref="B107:B108"/>
    <mergeCell ref="C107:C108"/>
    <mergeCell ref="D107:D108"/>
    <mergeCell ref="E107:E108"/>
    <mergeCell ref="F107:F108"/>
    <mergeCell ref="G107:G108"/>
    <mergeCell ref="H107:H108"/>
    <mergeCell ref="I107:I108"/>
    <mergeCell ref="A89:A90"/>
    <mergeCell ref="B89:B90"/>
    <mergeCell ref="C89:C90"/>
    <mergeCell ref="D89:D90"/>
    <mergeCell ref="E89:E90"/>
    <mergeCell ref="F89:F90"/>
    <mergeCell ref="F83:F85"/>
    <mergeCell ref="G83:G85"/>
    <mergeCell ref="A91:A92"/>
    <mergeCell ref="B91:B92"/>
    <mergeCell ref="C91:C92"/>
    <mergeCell ref="D91:D92"/>
    <mergeCell ref="H83:H85"/>
    <mergeCell ref="E86:E87"/>
    <mergeCell ref="G86:G87"/>
    <mergeCell ref="I88:J88"/>
    <mergeCell ref="E80:E82"/>
    <mergeCell ref="A83:A85"/>
    <mergeCell ref="B83:B85"/>
    <mergeCell ref="C83:C85"/>
    <mergeCell ref="D83:D85"/>
    <mergeCell ref="E83:E85"/>
    <mergeCell ref="I69:I70"/>
    <mergeCell ref="E71:E73"/>
    <mergeCell ref="F71:F74"/>
    <mergeCell ref="G71:G76"/>
    <mergeCell ref="I71:I78"/>
    <mergeCell ref="N73:N74"/>
    <mergeCell ref="E76:E77"/>
    <mergeCell ref="K76:K77"/>
    <mergeCell ref="N57:N61"/>
    <mergeCell ref="O57:O61"/>
    <mergeCell ref="I62:I63"/>
    <mergeCell ref="N62:N65"/>
    <mergeCell ref="O62:O65"/>
    <mergeCell ref="I66:I67"/>
    <mergeCell ref="N66:N68"/>
    <mergeCell ref="I49:I50"/>
    <mergeCell ref="I55:J55"/>
    <mergeCell ref="E57:E59"/>
    <mergeCell ref="F57:F60"/>
    <mergeCell ref="G57:G59"/>
    <mergeCell ref="I57:I58"/>
    <mergeCell ref="I45:J45"/>
    <mergeCell ref="I46:I48"/>
    <mergeCell ref="A47:A48"/>
    <mergeCell ref="B47:B48"/>
    <mergeCell ref="C47:C48"/>
    <mergeCell ref="D47:D48"/>
    <mergeCell ref="E47:E48"/>
    <mergeCell ref="F47:F48"/>
    <mergeCell ref="G47:G48"/>
    <mergeCell ref="H47:H48"/>
    <mergeCell ref="D41:D42"/>
    <mergeCell ref="E41:E42"/>
    <mergeCell ref="F41:F42"/>
    <mergeCell ref="G41:G42"/>
    <mergeCell ref="H41:H42"/>
    <mergeCell ref="I41:I42"/>
    <mergeCell ref="E35:E37"/>
    <mergeCell ref="G35:G37"/>
    <mergeCell ref="I35:I36"/>
    <mergeCell ref="N36:N37"/>
    <mergeCell ref="D38:D40"/>
    <mergeCell ref="E38:E40"/>
    <mergeCell ref="F38:F40"/>
    <mergeCell ref="G38:G40"/>
    <mergeCell ref="H38:H40"/>
    <mergeCell ref="I38:I40"/>
    <mergeCell ref="D30:D31"/>
    <mergeCell ref="E30:E31"/>
    <mergeCell ref="G30:G31"/>
    <mergeCell ref="I30:I31"/>
    <mergeCell ref="D32:D33"/>
    <mergeCell ref="E32:E33"/>
    <mergeCell ref="F32:F33"/>
    <mergeCell ref="G32:G33"/>
    <mergeCell ref="I32:I33"/>
    <mergeCell ref="E27:E29"/>
    <mergeCell ref="F27:F31"/>
    <mergeCell ref="G27:G29"/>
    <mergeCell ref="I27:I29"/>
    <mergeCell ref="N27:N29"/>
    <mergeCell ref="H16:H17"/>
    <mergeCell ref="I16:I17"/>
    <mergeCell ref="A18:A26"/>
    <mergeCell ref="B18:B26"/>
    <mergeCell ref="C18:C26"/>
    <mergeCell ref="D18:D26"/>
    <mergeCell ref="E18:E26"/>
    <mergeCell ref="F18:F26"/>
    <mergeCell ref="H18:H26"/>
    <mergeCell ref="I18:I19"/>
    <mergeCell ref="I14:I15"/>
    <mergeCell ref="A16:A17"/>
    <mergeCell ref="B16:B17"/>
    <mergeCell ref="C16:C17"/>
    <mergeCell ref="D16:D17"/>
    <mergeCell ref="E16:E17"/>
    <mergeCell ref="F16:F17"/>
    <mergeCell ref="G16:G17"/>
    <mergeCell ref="G19:G25"/>
    <mergeCell ref="I43:I44"/>
    <mergeCell ref="A2:O2"/>
    <mergeCell ref="A3:O3"/>
    <mergeCell ref="A4:O4"/>
    <mergeCell ref="N5:O5"/>
    <mergeCell ref="A6:A8"/>
    <mergeCell ref="B6:B8"/>
    <mergeCell ref="C6:C8"/>
    <mergeCell ref="D6:D8"/>
    <mergeCell ref="E6:E8"/>
    <mergeCell ref="N6:O6"/>
    <mergeCell ref="N7:N8"/>
    <mergeCell ref="A9:O9"/>
    <mergeCell ref="A10:O10"/>
    <mergeCell ref="B11:O11"/>
    <mergeCell ref="C12:O12"/>
    <mergeCell ref="F6:F8"/>
    <mergeCell ref="G6:G8"/>
    <mergeCell ref="H6:H8"/>
    <mergeCell ref="I6:I8"/>
    <mergeCell ref="J6:J8"/>
    <mergeCell ref="K6:K8"/>
    <mergeCell ref="E14:E15"/>
    <mergeCell ref="G14:G15"/>
    <mergeCell ref="A51:A53"/>
    <mergeCell ref="B51:B53"/>
    <mergeCell ref="C51:C53"/>
    <mergeCell ref="D51:D53"/>
    <mergeCell ref="E51:E53"/>
    <mergeCell ref="F51:F53"/>
    <mergeCell ref="G51:G53"/>
    <mergeCell ref="H51:H53"/>
    <mergeCell ref="D43:D44"/>
    <mergeCell ref="E43:E44"/>
    <mergeCell ref="F43:F44"/>
    <mergeCell ref="G43:G44"/>
    <mergeCell ref="H43:H44"/>
    <mergeCell ref="A49:A50"/>
    <mergeCell ref="B49:B50"/>
    <mergeCell ref="C49:C50"/>
    <mergeCell ref="D49:D50"/>
    <mergeCell ref="E49:E50"/>
    <mergeCell ref="G49:G50"/>
  </mergeCells>
  <printOptions horizontalCentered="1"/>
  <pageMargins left="0.78740157480314965" right="0.19685039370078741" top="0.78740157480314965" bottom="0.39370078740157483" header="0" footer="0"/>
  <pageSetup paperSize="9" scale="64" orientation="portrait" r:id="rId1"/>
  <rowBreaks count="3" manualBreakCount="3">
    <brk id="55" max="14" man="1"/>
    <brk id="108" max="14" man="1"/>
    <brk id="201"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topLeftCell="F4" workbookViewId="0">
      <selection activeCell="Y37" sqref="Y37"/>
    </sheetView>
  </sheetViews>
  <sheetFormatPr defaultRowHeight="12.75" x14ac:dyDescent="0.2"/>
  <cols>
    <col min="1" max="4" width="2.7109375" style="4" customWidth="1"/>
    <col min="5" max="5" width="29.85546875" style="4" customWidth="1"/>
    <col min="6" max="6" width="2.7109375" style="15" customWidth="1"/>
    <col min="7" max="7" width="2.7109375" style="4" customWidth="1"/>
    <col min="8" max="8" width="2.7109375" style="21" customWidth="1"/>
    <col min="9" max="9" width="17" style="21" customWidth="1"/>
    <col min="10" max="10" width="7.7109375" style="24" customWidth="1"/>
    <col min="11" max="11" width="9" style="4" customWidth="1"/>
    <col min="12" max="12" width="7.42578125" style="4" customWidth="1"/>
    <col min="13" max="13" width="6.140625" style="4" customWidth="1"/>
    <col min="14" max="18" width="8" style="4" customWidth="1"/>
    <col min="19" max="22" width="6.85546875" style="4" customWidth="1"/>
    <col min="23" max="23" width="7.42578125" style="4" customWidth="1"/>
    <col min="24" max="24" width="8.140625" style="4" customWidth="1"/>
    <col min="25" max="25" width="22" style="4" customWidth="1"/>
    <col min="26" max="26" width="5.42578125" style="4" customWidth="1"/>
    <col min="27" max="28" width="5.42578125" style="3" customWidth="1"/>
    <col min="29" max="16384" width="9.140625" style="3"/>
  </cols>
  <sheetData>
    <row r="1" spans="1:30" x14ac:dyDescent="0.2">
      <c r="F1" s="4"/>
      <c r="H1" s="113"/>
      <c r="I1" s="113"/>
      <c r="J1" s="114"/>
      <c r="K1" s="24"/>
      <c r="L1" s="24"/>
      <c r="M1" s="24"/>
      <c r="N1" s="115"/>
      <c r="O1" s="115"/>
      <c r="P1" s="115"/>
      <c r="Q1" s="115"/>
      <c r="R1" s="115"/>
      <c r="S1" s="115"/>
      <c r="T1" s="115"/>
      <c r="U1" s="115"/>
      <c r="V1" s="115"/>
      <c r="W1" s="115"/>
      <c r="X1" s="115"/>
      <c r="Y1" s="1267" t="s">
        <v>160</v>
      </c>
      <c r="Z1" s="1267"/>
      <c r="AA1" s="1267"/>
      <c r="AB1" s="1267"/>
    </row>
    <row r="2" spans="1:30" x14ac:dyDescent="0.2">
      <c r="F2" s="4"/>
      <c r="H2" s="113"/>
      <c r="I2" s="113"/>
      <c r="J2" s="114"/>
      <c r="K2" s="24"/>
      <c r="L2" s="24"/>
      <c r="M2" s="24"/>
      <c r="N2" s="110"/>
      <c r="O2" s="110"/>
      <c r="P2" s="110"/>
      <c r="Q2" s="110"/>
      <c r="R2" s="110"/>
      <c r="S2" s="110"/>
      <c r="T2" s="110"/>
      <c r="U2" s="110"/>
      <c r="V2" s="110"/>
      <c r="W2" s="110"/>
      <c r="X2" s="110"/>
      <c r="Y2" s="110"/>
      <c r="Z2" s="110"/>
    </row>
    <row r="3" spans="1:30" ht="15.75" x14ac:dyDescent="0.2">
      <c r="A3" s="1123" t="s">
        <v>161</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row>
    <row r="4" spans="1:30" ht="15.75" x14ac:dyDescent="0.2">
      <c r="A4" s="1124" t="s">
        <v>32</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row>
    <row r="5" spans="1:30" ht="15.75" x14ac:dyDescent="0.2">
      <c r="A5" s="1125" t="s">
        <v>22</v>
      </c>
      <c r="B5" s="1125"/>
      <c r="C5" s="1125"/>
      <c r="D5" s="1125"/>
      <c r="E5" s="1125"/>
      <c r="F5" s="1125"/>
      <c r="G5" s="1125"/>
      <c r="H5" s="1125"/>
      <c r="I5" s="1125"/>
      <c r="J5" s="1125"/>
      <c r="K5" s="1125"/>
      <c r="L5" s="1125"/>
      <c r="M5" s="1125"/>
      <c r="N5" s="1125"/>
      <c r="O5" s="1125"/>
      <c r="P5" s="1125"/>
      <c r="Q5" s="1125"/>
      <c r="R5" s="1125"/>
      <c r="S5" s="1125"/>
      <c r="T5" s="1125"/>
      <c r="U5" s="1125"/>
      <c r="V5" s="1125"/>
      <c r="W5" s="1125"/>
      <c r="X5" s="1125"/>
      <c r="Y5" s="1125"/>
      <c r="Z5" s="1125"/>
      <c r="AA5" s="1"/>
      <c r="AB5" s="1"/>
      <c r="AC5" s="1"/>
    </row>
    <row r="6" spans="1:30" ht="13.5" thickBot="1" x14ac:dyDescent="0.25">
      <c r="Z6" s="109" t="s">
        <v>127</v>
      </c>
    </row>
    <row r="7" spans="1:30" x14ac:dyDescent="0.2">
      <c r="A7" s="1268" t="s">
        <v>23</v>
      </c>
      <c r="B7" s="1271" t="s">
        <v>0</v>
      </c>
      <c r="C7" s="1271" t="s">
        <v>1</v>
      </c>
      <c r="D7" s="1271" t="s">
        <v>101</v>
      </c>
      <c r="E7" s="1274" t="s">
        <v>15</v>
      </c>
      <c r="F7" s="1277" t="s">
        <v>2</v>
      </c>
      <c r="G7" s="1271" t="s">
        <v>162</v>
      </c>
      <c r="H7" s="1308" t="s">
        <v>3</v>
      </c>
      <c r="I7" s="1311" t="s">
        <v>102</v>
      </c>
      <c r="J7" s="1153" t="s">
        <v>4</v>
      </c>
      <c r="K7" s="1314" t="s">
        <v>111</v>
      </c>
      <c r="L7" s="1315"/>
      <c r="M7" s="1315"/>
      <c r="N7" s="1316"/>
      <c r="O7" s="1293" t="s">
        <v>163</v>
      </c>
      <c r="P7" s="1294"/>
      <c r="Q7" s="1294"/>
      <c r="R7" s="1295"/>
      <c r="S7" s="1293" t="s">
        <v>164</v>
      </c>
      <c r="T7" s="1294"/>
      <c r="U7" s="1294"/>
      <c r="V7" s="1295"/>
      <c r="W7" s="1296" t="s">
        <v>112</v>
      </c>
      <c r="X7" s="1296" t="s">
        <v>141</v>
      </c>
      <c r="Y7" s="1299" t="s">
        <v>14</v>
      </c>
      <c r="Z7" s="1300"/>
      <c r="AA7" s="1300"/>
      <c r="AB7" s="1301"/>
    </row>
    <row r="8" spans="1:30" x14ac:dyDescent="0.2">
      <c r="A8" s="1269"/>
      <c r="B8" s="1272"/>
      <c r="C8" s="1272"/>
      <c r="D8" s="1272"/>
      <c r="E8" s="1275"/>
      <c r="F8" s="1278"/>
      <c r="G8" s="1272"/>
      <c r="H8" s="1309"/>
      <c r="I8" s="1312"/>
      <c r="J8" s="1154"/>
      <c r="K8" s="1302" t="s">
        <v>5</v>
      </c>
      <c r="L8" s="1304" t="s">
        <v>6</v>
      </c>
      <c r="M8" s="1305"/>
      <c r="N8" s="1306" t="s">
        <v>21</v>
      </c>
      <c r="O8" s="1280" t="s">
        <v>5</v>
      </c>
      <c r="P8" s="1282" t="s">
        <v>6</v>
      </c>
      <c r="Q8" s="1283"/>
      <c r="R8" s="1284" t="s">
        <v>21</v>
      </c>
      <c r="S8" s="1280" t="s">
        <v>5</v>
      </c>
      <c r="T8" s="1282" t="s">
        <v>6</v>
      </c>
      <c r="U8" s="1283"/>
      <c r="V8" s="1284" t="s">
        <v>21</v>
      </c>
      <c r="W8" s="1297"/>
      <c r="X8" s="1297"/>
      <c r="Y8" s="1286" t="s">
        <v>15</v>
      </c>
      <c r="Z8" s="1282" t="s">
        <v>7</v>
      </c>
      <c r="AA8" s="1288"/>
      <c r="AB8" s="1289"/>
    </row>
    <row r="9" spans="1:30" ht="86.25" thickBot="1" x14ac:dyDescent="0.25">
      <c r="A9" s="1270"/>
      <c r="B9" s="1273"/>
      <c r="C9" s="1273"/>
      <c r="D9" s="1273"/>
      <c r="E9" s="1276"/>
      <c r="F9" s="1279"/>
      <c r="G9" s="1273"/>
      <c r="H9" s="1310"/>
      <c r="I9" s="1313"/>
      <c r="J9" s="1155"/>
      <c r="K9" s="1303"/>
      <c r="L9" s="116" t="s">
        <v>5</v>
      </c>
      <c r="M9" s="116" t="s">
        <v>16</v>
      </c>
      <c r="N9" s="1307"/>
      <c r="O9" s="1281"/>
      <c r="P9" s="117" t="s">
        <v>5</v>
      </c>
      <c r="Q9" s="118" t="s">
        <v>16</v>
      </c>
      <c r="R9" s="1285"/>
      <c r="S9" s="1281"/>
      <c r="T9" s="117" t="s">
        <v>5</v>
      </c>
      <c r="U9" s="118" t="s">
        <v>16</v>
      </c>
      <c r="V9" s="1285"/>
      <c r="W9" s="1298"/>
      <c r="X9" s="1298"/>
      <c r="Y9" s="1287"/>
      <c r="Z9" s="119" t="s">
        <v>86</v>
      </c>
      <c r="AA9" s="119" t="s">
        <v>113</v>
      </c>
      <c r="AB9" s="120" t="s">
        <v>142</v>
      </c>
    </row>
    <row r="10" spans="1:30" s="14" customFormat="1" ht="13.5" thickBot="1" x14ac:dyDescent="0.25">
      <c r="A10" s="1290" t="s">
        <v>84</v>
      </c>
      <c r="B10" s="1291"/>
      <c r="C10" s="1291"/>
      <c r="D10" s="1291"/>
      <c r="E10" s="1291"/>
      <c r="F10" s="1291"/>
      <c r="G10" s="1291"/>
      <c r="H10" s="1291"/>
      <c r="I10" s="1291"/>
      <c r="J10" s="1291"/>
      <c r="K10" s="1291"/>
      <c r="L10" s="1291"/>
      <c r="M10" s="1291"/>
      <c r="N10" s="1291"/>
      <c r="O10" s="1291"/>
      <c r="P10" s="1291"/>
      <c r="Q10" s="1291"/>
      <c r="R10" s="1291"/>
      <c r="S10" s="1291"/>
      <c r="T10" s="1291"/>
      <c r="U10" s="1291"/>
      <c r="V10" s="1291"/>
      <c r="W10" s="1291"/>
      <c r="X10" s="1291"/>
      <c r="Y10" s="1291"/>
      <c r="Z10" s="1291"/>
      <c r="AA10" s="1291"/>
      <c r="AB10" s="1292"/>
    </row>
    <row r="11" spans="1:30" s="14" customFormat="1" ht="13.5" thickBot="1" x14ac:dyDescent="0.25">
      <c r="A11" s="1317" t="s">
        <v>60</v>
      </c>
      <c r="B11" s="1318"/>
      <c r="C11" s="1318"/>
      <c r="D11" s="1318"/>
      <c r="E11" s="1318"/>
      <c r="F11" s="1318"/>
      <c r="G11" s="1318"/>
      <c r="H11" s="1318"/>
      <c r="I11" s="1318"/>
      <c r="J11" s="1318"/>
      <c r="K11" s="1318"/>
      <c r="L11" s="1318"/>
      <c r="M11" s="1318"/>
      <c r="N11" s="1318"/>
      <c r="O11" s="1318"/>
      <c r="P11" s="1318"/>
      <c r="Q11" s="1318"/>
      <c r="R11" s="1318"/>
      <c r="S11" s="1318"/>
      <c r="T11" s="1318"/>
      <c r="U11" s="1318"/>
      <c r="V11" s="1318"/>
      <c r="W11" s="1318"/>
      <c r="X11" s="1318"/>
      <c r="Y11" s="1318"/>
      <c r="Z11" s="1318"/>
      <c r="AA11" s="1318"/>
      <c r="AB11" s="1319"/>
    </row>
    <row r="12" spans="1:30" ht="26.25" thickBot="1" x14ac:dyDescent="0.25">
      <c r="A12" s="121" t="s">
        <v>8</v>
      </c>
      <c r="B12" s="1320" t="s">
        <v>85</v>
      </c>
      <c r="C12" s="1321"/>
      <c r="D12" s="1321"/>
      <c r="E12" s="1321"/>
      <c r="F12" s="1321"/>
      <c r="G12" s="1321"/>
      <c r="H12" s="1321"/>
      <c r="I12" s="1321"/>
      <c r="J12" s="1321"/>
      <c r="K12" s="1321"/>
      <c r="L12" s="1321"/>
      <c r="M12" s="1321"/>
      <c r="N12" s="1321"/>
      <c r="O12" s="1321"/>
      <c r="P12" s="1321"/>
      <c r="Q12" s="1321"/>
      <c r="R12" s="1321"/>
      <c r="S12" s="1321"/>
      <c r="T12" s="1321"/>
      <c r="U12" s="1321"/>
      <c r="V12" s="1321"/>
      <c r="W12" s="1321"/>
      <c r="X12" s="1321"/>
      <c r="Y12" s="1321"/>
      <c r="Z12" s="1321"/>
      <c r="AA12" s="1321"/>
      <c r="AB12" s="1322"/>
      <c r="AD12" s="3" t="s">
        <v>170</v>
      </c>
    </row>
    <row r="13" spans="1:30" ht="13.5" thickBot="1" x14ac:dyDescent="0.25">
      <c r="A13" s="122" t="s">
        <v>8</v>
      </c>
      <c r="B13" s="123" t="s">
        <v>8</v>
      </c>
      <c r="C13" s="956" t="s">
        <v>51</v>
      </c>
      <c r="D13" s="957"/>
      <c r="E13" s="957"/>
      <c r="F13" s="957"/>
      <c r="G13" s="957"/>
      <c r="H13" s="957"/>
      <c r="I13" s="957"/>
      <c r="J13" s="957"/>
      <c r="K13" s="957"/>
      <c r="L13" s="957"/>
      <c r="M13" s="957"/>
      <c r="N13" s="957"/>
      <c r="O13" s="1323"/>
      <c r="P13" s="1323"/>
      <c r="Q13" s="1323"/>
      <c r="R13" s="1323"/>
      <c r="S13" s="1323"/>
      <c r="T13" s="1323"/>
      <c r="U13" s="1323"/>
      <c r="V13" s="1323"/>
      <c r="W13" s="1323"/>
      <c r="X13" s="1323"/>
      <c r="Y13" s="1323"/>
      <c r="Z13" s="1323"/>
      <c r="AA13" s="1323"/>
      <c r="AB13" s="1324"/>
    </row>
    <row r="14" spans="1:30" x14ac:dyDescent="0.2">
      <c r="A14" s="1325" t="s">
        <v>8</v>
      </c>
      <c r="B14" s="968" t="s">
        <v>8</v>
      </c>
      <c r="C14" s="1328" t="s">
        <v>43</v>
      </c>
      <c r="D14" s="1330"/>
      <c r="E14" s="1332" t="s">
        <v>89</v>
      </c>
      <c r="F14" s="1334"/>
      <c r="G14" s="1336" t="s">
        <v>33</v>
      </c>
      <c r="H14" s="1343" t="s">
        <v>65</v>
      </c>
      <c r="I14" s="1344" t="s">
        <v>106</v>
      </c>
      <c r="J14" s="124" t="s">
        <v>31</v>
      </c>
      <c r="K14" s="125">
        <f>L14+N14</f>
        <v>161029</v>
      </c>
      <c r="L14" s="126">
        <v>161029</v>
      </c>
      <c r="M14" s="126"/>
      <c r="N14" s="127"/>
      <c r="O14" s="128">
        <f>+P14+R14</f>
        <v>161100</v>
      </c>
      <c r="P14" s="129">
        <v>161100</v>
      </c>
      <c r="Q14" s="129"/>
      <c r="R14" s="130"/>
      <c r="S14" s="33"/>
      <c r="T14" s="30"/>
      <c r="U14" s="30"/>
      <c r="V14" s="34"/>
      <c r="W14" s="131">
        <v>134000</v>
      </c>
      <c r="X14" s="131"/>
      <c r="Y14" s="895" t="s">
        <v>67</v>
      </c>
      <c r="Z14" s="132">
        <v>80</v>
      </c>
      <c r="AA14" s="133">
        <v>95</v>
      </c>
      <c r="AB14" s="134">
        <v>110</v>
      </c>
      <c r="AC14" s="3" t="s">
        <v>173</v>
      </c>
    </row>
    <row r="15" spans="1:30" x14ac:dyDescent="0.2">
      <c r="A15" s="1326"/>
      <c r="B15" s="988"/>
      <c r="C15" s="1328"/>
      <c r="D15" s="1330"/>
      <c r="E15" s="1332"/>
      <c r="F15" s="1334"/>
      <c r="G15" s="1336"/>
      <c r="H15" s="1343"/>
      <c r="I15" s="1344"/>
      <c r="J15" s="135" t="s">
        <v>31</v>
      </c>
      <c r="K15" s="136">
        <f>L15+N15</f>
        <v>7240</v>
      </c>
      <c r="L15" s="137">
        <v>7240</v>
      </c>
      <c r="M15" s="137"/>
      <c r="N15" s="138"/>
      <c r="O15" s="136">
        <f>+P15+R15</f>
        <v>7200</v>
      </c>
      <c r="P15" s="95">
        <v>7200</v>
      </c>
      <c r="Q15" s="95" t="s">
        <v>169</v>
      </c>
      <c r="R15" s="96"/>
      <c r="S15" s="31"/>
      <c r="T15" s="28"/>
      <c r="U15" s="28"/>
      <c r="V15" s="32"/>
      <c r="W15" s="139">
        <v>7200</v>
      </c>
      <c r="X15" s="139">
        <v>7200</v>
      </c>
      <c r="Y15" s="1266"/>
      <c r="Z15" s="84"/>
      <c r="AA15" s="140"/>
      <c r="AB15" s="141"/>
      <c r="AC15" s="3" t="s">
        <v>175</v>
      </c>
    </row>
    <row r="16" spans="1:30" x14ac:dyDescent="0.2">
      <c r="A16" s="1326"/>
      <c r="B16" s="988"/>
      <c r="C16" s="1328"/>
      <c r="D16" s="1330"/>
      <c r="E16" s="1332"/>
      <c r="F16" s="1334"/>
      <c r="G16" s="1336"/>
      <c r="H16" s="1343"/>
      <c r="I16" s="1344"/>
      <c r="J16" s="13" t="s">
        <v>31</v>
      </c>
      <c r="K16" s="125">
        <f>L16+N16</f>
        <v>21142</v>
      </c>
      <c r="L16" s="142">
        <v>21142</v>
      </c>
      <c r="M16" s="142"/>
      <c r="N16" s="143"/>
      <c r="O16" s="136">
        <f>+P16+R16</f>
        <v>19100</v>
      </c>
      <c r="P16" s="95">
        <v>19100</v>
      </c>
      <c r="Q16" s="95"/>
      <c r="R16" s="96"/>
      <c r="S16" s="31"/>
      <c r="T16" s="28"/>
      <c r="U16" s="28"/>
      <c r="V16" s="32"/>
      <c r="W16" s="139">
        <v>19100</v>
      </c>
      <c r="X16" s="139">
        <v>19100</v>
      </c>
      <c r="Y16" s="9"/>
      <c r="Z16" s="84"/>
      <c r="AA16" s="140"/>
      <c r="AB16" s="141"/>
      <c r="AC16" s="3" t="s">
        <v>174</v>
      </c>
    </row>
    <row r="17" spans="1:47" x14ac:dyDescent="0.2">
      <c r="A17" s="1326"/>
      <c r="B17" s="988"/>
      <c r="C17" s="1328"/>
      <c r="D17" s="1330"/>
      <c r="E17" s="1332"/>
      <c r="F17" s="1334"/>
      <c r="G17" s="1336"/>
      <c r="H17" s="1343"/>
      <c r="I17" s="111"/>
      <c r="J17" s="13" t="s">
        <v>31</v>
      </c>
      <c r="K17" s="136">
        <f>+L17+N17</f>
        <v>14481</v>
      </c>
      <c r="L17" s="144">
        <v>14481</v>
      </c>
      <c r="M17" s="144"/>
      <c r="N17" s="145"/>
      <c r="O17" s="136"/>
      <c r="P17" s="142"/>
      <c r="Q17" s="142"/>
      <c r="R17" s="143"/>
      <c r="S17" s="41"/>
      <c r="T17" s="29"/>
      <c r="U17" s="29"/>
      <c r="V17" s="35"/>
      <c r="W17" s="146"/>
      <c r="X17" s="146"/>
      <c r="Y17" s="9"/>
      <c r="Z17" s="84"/>
      <c r="AA17" s="140"/>
      <c r="AB17" s="141"/>
    </row>
    <row r="18" spans="1:47" x14ac:dyDescent="0.2">
      <c r="A18" s="1326"/>
      <c r="B18" s="988"/>
      <c r="C18" s="1328"/>
      <c r="D18" s="1330"/>
      <c r="E18" s="1332"/>
      <c r="F18" s="1334"/>
      <c r="G18" s="1336"/>
      <c r="H18" s="1343"/>
      <c r="I18" s="111"/>
      <c r="J18" s="13" t="s">
        <v>31</v>
      </c>
      <c r="K18" s="136"/>
      <c r="L18" s="144"/>
      <c r="M18" s="144"/>
      <c r="N18" s="145"/>
      <c r="O18" s="147">
        <f>+P18+R18</f>
        <v>37000</v>
      </c>
      <c r="P18" s="142">
        <v>37000</v>
      </c>
      <c r="Q18" s="142"/>
      <c r="R18" s="143"/>
      <c r="S18" s="41"/>
      <c r="T18" s="29"/>
      <c r="U18" s="29"/>
      <c r="V18" s="35"/>
      <c r="W18" s="148">
        <v>74000</v>
      </c>
      <c r="X18" s="148">
        <v>111000</v>
      </c>
      <c r="Y18" s="9"/>
      <c r="Z18" s="84"/>
      <c r="AA18" s="140"/>
      <c r="AB18" s="141"/>
      <c r="AC18" s="3" t="s">
        <v>171</v>
      </c>
    </row>
    <row r="19" spans="1:47" x14ac:dyDescent="0.2">
      <c r="A19" s="1326"/>
      <c r="B19" s="988"/>
      <c r="C19" s="1328"/>
      <c r="D19" s="1330"/>
      <c r="E19" s="1332"/>
      <c r="F19" s="1334"/>
      <c r="G19" s="1336"/>
      <c r="H19" s="1343"/>
      <c r="I19" s="111"/>
      <c r="J19" s="149" t="s">
        <v>31</v>
      </c>
      <c r="K19" s="150"/>
      <c r="L19" s="144"/>
      <c r="M19" s="144"/>
      <c r="N19" s="145"/>
      <c r="O19" s="147">
        <f>+P19+R19</f>
        <v>2135</v>
      </c>
      <c r="P19" s="142">
        <v>2135</v>
      </c>
      <c r="Q19" s="142"/>
      <c r="R19" s="143"/>
      <c r="S19" s="41"/>
      <c r="T19" s="29"/>
      <c r="U19" s="29"/>
      <c r="V19" s="35"/>
      <c r="W19" s="148">
        <v>2135</v>
      </c>
      <c r="X19" s="148">
        <v>2135</v>
      </c>
      <c r="Y19" s="9"/>
      <c r="Z19" s="84"/>
      <c r="AA19" s="140"/>
      <c r="AB19" s="141"/>
      <c r="AC19" s="3" t="s">
        <v>172</v>
      </c>
    </row>
    <row r="20" spans="1:47" ht="13.5" thickBot="1" x14ac:dyDescent="0.25">
      <c r="A20" s="1327"/>
      <c r="B20" s="969"/>
      <c r="C20" s="1329"/>
      <c r="D20" s="1331"/>
      <c r="E20" s="1333"/>
      <c r="F20" s="1335"/>
      <c r="G20" s="1337"/>
      <c r="H20" s="973"/>
      <c r="I20" s="151"/>
      <c r="J20" s="152" t="s">
        <v>9</v>
      </c>
      <c r="K20" s="153">
        <f>SUM(K14:K17)</f>
        <v>203892</v>
      </c>
      <c r="L20" s="154">
        <f>SUM(L14:L17)</f>
        <v>203892</v>
      </c>
      <c r="M20" s="154">
        <f>SUM(M14:M16)</f>
        <v>0</v>
      </c>
      <c r="N20" s="155">
        <f>SUM(N14:N16)</f>
        <v>0</v>
      </c>
      <c r="O20" s="153">
        <f>SUM(O14:O19)</f>
        <v>226535</v>
      </c>
      <c r="P20" s="153">
        <f t="shared" ref="P20:X20" si="0">SUM(P14:P19)</f>
        <v>226535</v>
      </c>
      <c r="Q20" s="153">
        <f t="shared" si="0"/>
        <v>0</v>
      </c>
      <c r="R20" s="153">
        <f t="shared" si="0"/>
        <v>0</v>
      </c>
      <c r="S20" s="153">
        <f t="shared" si="0"/>
        <v>0</v>
      </c>
      <c r="T20" s="153">
        <f t="shared" si="0"/>
        <v>0</v>
      </c>
      <c r="U20" s="153">
        <f t="shared" si="0"/>
        <v>0</v>
      </c>
      <c r="V20" s="153">
        <f t="shared" si="0"/>
        <v>0</v>
      </c>
      <c r="W20" s="153">
        <f>SUM(W14:W19)</f>
        <v>236435</v>
      </c>
      <c r="X20" s="153">
        <f t="shared" si="0"/>
        <v>139435</v>
      </c>
      <c r="Y20" s="10"/>
      <c r="Z20" s="83"/>
      <c r="AA20" s="156"/>
      <c r="AB20" s="59"/>
    </row>
    <row r="21" spans="1:47" ht="13.5" thickBot="1" x14ac:dyDescent="0.25">
      <c r="A21" s="157" t="s">
        <v>8</v>
      </c>
      <c r="B21" s="5" t="s">
        <v>8</v>
      </c>
      <c r="C21" s="907" t="s">
        <v>11</v>
      </c>
      <c r="D21" s="907"/>
      <c r="E21" s="907"/>
      <c r="F21" s="907"/>
      <c r="G21" s="907"/>
      <c r="H21" s="907"/>
      <c r="I21" s="907"/>
      <c r="J21" s="961"/>
      <c r="K21" s="158">
        <f>+K20</f>
        <v>203892</v>
      </c>
      <c r="L21" s="158">
        <f>+L20</f>
        <v>203892</v>
      </c>
      <c r="M21" s="158">
        <f>+M20</f>
        <v>0</v>
      </c>
      <c r="N21" s="158">
        <f>+N20</f>
        <v>0</v>
      </c>
      <c r="O21" s="158">
        <f>+O20</f>
        <v>226535</v>
      </c>
      <c r="P21" s="158">
        <f t="shared" ref="P21:X21" si="1">+P20</f>
        <v>226535</v>
      </c>
      <c r="Q21" s="158">
        <f t="shared" si="1"/>
        <v>0</v>
      </c>
      <c r="R21" s="158">
        <f t="shared" si="1"/>
        <v>0</v>
      </c>
      <c r="S21" s="158">
        <f t="shared" si="1"/>
        <v>0</v>
      </c>
      <c r="T21" s="158">
        <f t="shared" si="1"/>
        <v>0</v>
      </c>
      <c r="U21" s="158">
        <f t="shared" si="1"/>
        <v>0</v>
      </c>
      <c r="V21" s="158">
        <f t="shared" si="1"/>
        <v>0</v>
      </c>
      <c r="W21" s="158">
        <f t="shared" si="1"/>
        <v>236435</v>
      </c>
      <c r="X21" s="158">
        <f t="shared" si="1"/>
        <v>139435</v>
      </c>
      <c r="Y21" s="159"/>
      <c r="Z21" s="160"/>
      <c r="AA21" s="160"/>
      <c r="AB21" s="161"/>
    </row>
    <row r="22" spans="1:47" ht="13.5" thickBot="1" x14ac:dyDescent="0.25">
      <c r="A22" s="162" t="s">
        <v>8</v>
      </c>
      <c r="B22" s="1345" t="s">
        <v>12</v>
      </c>
      <c r="C22" s="1346"/>
      <c r="D22" s="1346"/>
      <c r="E22" s="1346"/>
      <c r="F22" s="1346"/>
      <c r="G22" s="1346"/>
      <c r="H22" s="1346"/>
      <c r="I22" s="1346"/>
      <c r="J22" s="1347"/>
      <c r="K22" s="163">
        <f>SUM(K21)</f>
        <v>203892</v>
      </c>
      <c r="L22" s="163">
        <f t="shared" ref="L22:X23" si="2">SUM(L21)</f>
        <v>203892</v>
      </c>
      <c r="M22" s="163">
        <f t="shared" si="2"/>
        <v>0</v>
      </c>
      <c r="N22" s="163">
        <f t="shared" si="2"/>
        <v>0</v>
      </c>
      <c r="O22" s="163">
        <f t="shared" si="2"/>
        <v>226535</v>
      </c>
      <c r="P22" s="163">
        <f t="shared" si="2"/>
        <v>226535</v>
      </c>
      <c r="Q22" s="163">
        <f t="shared" si="2"/>
        <v>0</v>
      </c>
      <c r="R22" s="163">
        <f t="shared" si="2"/>
        <v>0</v>
      </c>
      <c r="S22" s="163">
        <f t="shared" si="2"/>
        <v>0</v>
      </c>
      <c r="T22" s="163">
        <f t="shared" si="2"/>
        <v>0</v>
      </c>
      <c r="U22" s="163">
        <f t="shared" si="2"/>
        <v>0</v>
      </c>
      <c r="V22" s="163">
        <f t="shared" si="2"/>
        <v>0</v>
      </c>
      <c r="W22" s="163">
        <f t="shared" si="2"/>
        <v>236435</v>
      </c>
      <c r="X22" s="163">
        <f t="shared" si="2"/>
        <v>139435</v>
      </c>
      <c r="Y22" s="1348"/>
      <c r="Z22" s="1349"/>
      <c r="AA22" s="1349"/>
      <c r="AB22" s="1350"/>
    </row>
    <row r="23" spans="1:47" ht="13.5" thickBot="1" x14ac:dyDescent="0.25">
      <c r="A23" s="25" t="s">
        <v>44</v>
      </c>
      <c r="B23" s="1024" t="s">
        <v>79</v>
      </c>
      <c r="C23" s="1025"/>
      <c r="D23" s="1025"/>
      <c r="E23" s="1025"/>
      <c r="F23" s="1025"/>
      <c r="G23" s="1025"/>
      <c r="H23" s="1025"/>
      <c r="I23" s="1025"/>
      <c r="J23" s="1026"/>
      <c r="K23" s="164">
        <f>SUM(K22)</f>
        <v>203892</v>
      </c>
      <c r="L23" s="165">
        <f>SUM(L22)</f>
        <v>203892</v>
      </c>
      <c r="M23" s="165">
        <f>SUM(M22)</f>
        <v>0</v>
      </c>
      <c r="N23" s="166">
        <f>SUM(N22)</f>
        <v>0</v>
      </c>
      <c r="O23" s="166">
        <f t="shared" si="2"/>
        <v>226535</v>
      </c>
      <c r="P23" s="166">
        <f t="shared" si="2"/>
        <v>226535</v>
      </c>
      <c r="Q23" s="166">
        <f t="shared" si="2"/>
        <v>0</v>
      </c>
      <c r="R23" s="166">
        <f t="shared" si="2"/>
        <v>0</v>
      </c>
      <c r="S23" s="166">
        <f t="shared" si="2"/>
        <v>0</v>
      </c>
      <c r="T23" s="166">
        <f t="shared" si="2"/>
        <v>0</v>
      </c>
      <c r="U23" s="166">
        <f t="shared" si="2"/>
        <v>0</v>
      </c>
      <c r="V23" s="166">
        <f t="shared" si="2"/>
        <v>0</v>
      </c>
      <c r="W23" s="166">
        <f>SUM(W22)</f>
        <v>236435</v>
      </c>
      <c r="X23" s="166">
        <f t="shared" si="2"/>
        <v>139435</v>
      </c>
      <c r="Y23" s="1022"/>
      <c r="Z23" s="1338"/>
      <c r="AA23" s="1338"/>
      <c r="AB23" s="1023"/>
    </row>
    <row r="24" spans="1:47" s="12" customFormat="1" x14ac:dyDescent="0.2">
      <c r="A24" s="1339" t="s">
        <v>165</v>
      </c>
      <c r="B24" s="1339"/>
      <c r="C24" s="1339"/>
      <c r="D24" s="1339"/>
      <c r="E24" s="1339"/>
      <c r="F24" s="1339"/>
      <c r="G24" s="1339"/>
      <c r="H24" s="1339"/>
      <c r="I24" s="1339"/>
      <c r="J24" s="1339"/>
      <c r="K24" s="1339"/>
      <c r="L24" s="1339"/>
      <c r="M24" s="1339"/>
      <c r="N24" s="1339"/>
      <c r="O24" s="1339"/>
      <c r="P24" s="1339"/>
      <c r="Q24" s="1339"/>
      <c r="R24" s="1339"/>
      <c r="S24" s="1339"/>
      <c r="T24" s="1339"/>
      <c r="U24" s="1339"/>
      <c r="V24" s="1339"/>
      <c r="W24" s="1339"/>
      <c r="X24" s="1339"/>
      <c r="Y24" s="1339"/>
      <c r="Z24" s="1339"/>
      <c r="AA24" s="11"/>
      <c r="AB24" s="11"/>
      <c r="AC24" s="11"/>
      <c r="AD24" s="11"/>
      <c r="AE24" s="11"/>
      <c r="AF24" s="11"/>
      <c r="AG24" s="11"/>
      <c r="AH24" s="11"/>
      <c r="AI24" s="11"/>
      <c r="AJ24" s="11"/>
      <c r="AK24" s="11"/>
      <c r="AL24" s="11"/>
      <c r="AM24" s="11"/>
      <c r="AN24" s="11"/>
      <c r="AO24" s="11"/>
      <c r="AP24" s="11"/>
      <c r="AQ24" s="11"/>
      <c r="AR24" s="11"/>
      <c r="AS24" s="11"/>
      <c r="AT24" s="11"/>
      <c r="AU24" s="11"/>
    </row>
    <row r="25" spans="1:47" s="12" customFormat="1" x14ac:dyDescent="0.2">
      <c r="A25" s="989" t="s">
        <v>166</v>
      </c>
      <c r="B25" s="989"/>
      <c r="C25" s="989"/>
      <c r="D25" s="989"/>
      <c r="E25" s="989"/>
      <c r="F25" s="989"/>
      <c r="G25" s="989"/>
      <c r="H25" s="989"/>
      <c r="I25" s="989"/>
      <c r="J25" s="989"/>
      <c r="K25" s="989"/>
      <c r="L25" s="989"/>
      <c r="M25" s="989"/>
      <c r="N25" s="989"/>
      <c r="O25" s="989"/>
      <c r="P25" s="989"/>
      <c r="Q25" s="989"/>
      <c r="R25" s="989"/>
      <c r="S25" s="989"/>
      <c r="T25" s="989"/>
      <c r="U25" s="989"/>
      <c r="V25" s="989"/>
      <c r="W25" s="989"/>
      <c r="X25" s="989"/>
      <c r="Y25" s="989"/>
      <c r="Z25" s="989"/>
      <c r="AA25" s="11"/>
      <c r="AB25" s="11"/>
      <c r="AC25" s="11"/>
      <c r="AD25" s="11"/>
      <c r="AE25" s="11"/>
      <c r="AF25" s="11"/>
      <c r="AG25" s="11"/>
      <c r="AH25" s="11"/>
      <c r="AI25" s="11"/>
      <c r="AJ25" s="11"/>
      <c r="AK25" s="11"/>
      <c r="AL25" s="11"/>
      <c r="AM25" s="11"/>
      <c r="AN25" s="11"/>
      <c r="AO25" s="11"/>
      <c r="AP25" s="11"/>
      <c r="AQ25" s="11"/>
      <c r="AR25" s="11"/>
      <c r="AS25" s="11"/>
      <c r="AT25" s="11"/>
      <c r="AU25" s="11"/>
    </row>
    <row r="26" spans="1:47" s="12" customFormat="1" ht="13.5" thickBot="1" x14ac:dyDescent="0.25">
      <c r="A26" s="993" t="s">
        <v>17</v>
      </c>
      <c r="B26" s="993"/>
      <c r="C26" s="993"/>
      <c r="D26" s="993"/>
      <c r="E26" s="993"/>
      <c r="F26" s="993"/>
      <c r="G26" s="993"/>
      <c r="H26" s="993"/>
      <c r="I26" s="993"/>
      <c r="J26" s="993"/>
      <c r="K26" s="993"/>
      <c r="L26" s="993"/>
      <c r="M26" s="993"/>
      <c r="N26" s="993"/>
      <c r="O26" s="112"/>
      <c r="P26" s="112"/>
      <c r="Q26" s="112"/>
      <c r="R26" s="112"/>
      <c r="S26" s="112"/>
      <c r="T26" s="112"/>
      <c r="U26" s="112"/>
      <c r="V26" s="112"/>
      <c r="W26" s="112"/>
      <c r="X26" s="112"/>
      <c r="Y26" s="2"/>
      <c r="Z26" s="2"/>
      <c r="AA26" s="11"/>
      <c r="AB26" s="11"/>
      <c r="AC26" s="11"/>
      <c r="AD26" s="11"/>
      <c r="AE26" s="11"/>
      <c r="AF26" s="11"/>
      <c r="AG26" s="11"/>
      <c r="AH26" s="11"/>
      <c r="AI26" s="11"/>
      <c r="AJ26" s="11"/>
      <c r="AK26" s="11"/>
      <c r="AL26" s="11"/>
      <c r="AM26" s="11"/>
      <c r="AN26" s="11"/>
      <c r="AO26" s="11"/>
      <c r="AP26" s="11"/>
      <c r="AQ26" s="11"/>
      <c r="AR26" s="11"/>
      <c r="AS26" s="11"/>
      <c r="AT26" s="11"/>
      <c r="AU26" s="11"/>
    </row>
    <row r="27" spans="1:47" ht="13.5" thickBot="1" x14ac:dyDescent="0.25">
      <c r="A27" s="1030" t="s">
        <v>13</v>
      </c>
      <c r="B27" s="1031"/>
      <c r="C27" s="1031"/>
      <c r="D27" s="1031"/>
      <c r="E27" s="1031"/>
      <c r="F27" s="1031"/>
      <c r="G27" s="1031"/>
      <c r="H27" s="1031"/>
      <c r="I27" s="1031"/>
      <c r="J27" s="1032"/>
      <c r="K27" s="1030" t="s">
        <v>111</v>
      </c>
      <c r="L27" s="1031"/>
      <c r="M27" s="1031"/>
      <c r="N27" s="1032"/>
      <c r="O27" s="1340" t="s">
        <v>163</v>
      </c>
      <c r="P27" s="1341"/>
      <c r="Q27" s="1341"/>
      <c r="R27" s="1342"/>
      <c r="S27" s="1340" t="s">
        <v>164</v>
      </c>
      <c r="T27" s="1341"/>
      <c r="U27" s="1341"/>
      <c r="V27" s="1342"/>
      <c r="W27" s="167"/>
      <c r="X27" s="167"/>
      <c r="Y27" s="17"/>
    </row>
    <row r="28" spans="1:47" x14ac:dyDescent="0.2">
      <c r="A28" s="990" t="s">
        <v>18</v>
      </c>
      <c r="B28" s="991"/>
      <c r="C28" s="991"/>
      <c r="D28" s="991"/>
      <c r="E28" s="991"/>
      <c r="F28" s="991"/>
      <c r="G28" s="991"/>
      <c r="H28" s="991"/>
      <c r="I28" s="991"/>
      <c r="J28" s="992"/>
      <c r="K28" s="1351">
        <f>SUM(K29:N34)</f>
        <v>203892</v>
      </c>
      <c r="L28" s="1352"/>
      <c r="M28" s="1352"/>
      <c r="N28" s="1353"/>
      <c r="O28" s="1351">
        <f>SUM(O29:R34)</f>
        <v>226535</v>
      </c>
      <c r="P28" s="1352"/>
      <c r="Q28" s="1352"/>
      <c r="R28" s="1353"/>
      <c r="S28" s="1351">
        <f>SUM(S29:V34)</f>
        <v>0</v>
      </c>
      <c r="T28" s="1352"/>
      <c r="U28" s="1352"/>
      <c r="V28" s="1353"/>
      <c r="W28" s="168"/>
      <c r="X28" s="168"/>
      <c r="Y28" s="17"/>
    </row>
    <row r="29" spans="1:47" x14ac:dyDescent="0.2">
      <c r="A29" s="1354" t="s">
        <v>24</v>
      </c>
      <c r="B29" s="1355"/>
      <c r="C29" s="1355"/>
      <c r="D29" s="1355"/>
      <c r="E29" s="1355"/>
      <c r="F29" s="1355"/>
      <c r="G29" s="1355"/>
      <c r="H29" s="1355"/>
      <c r="I29" s="1355"/>
      <c r="J29" s="1356"/>
      <c r="K29" s="1357">
        <f>SUMIF(J14:J23,"sb",K14:K23)</f>
        <v>203892</v>
      </c>
      <c r="L29" s="1358"/>
      <c r="M29" s="1358"/>
      <c r="N29" s="1359"/>
      <c r="O29" s="1357">
        <f>SUMIF(J14:J23,"sb",O14:O23)</f>
        <v>226535</v>
      </c>
      <c r="P29" s="1358"/>
      <c r="Q29" s="1358"/>
      <c r="R29" s="1359"/>
      <c r="S29" s="1357">
        <f>SUMIF(R14:R23,"sb",S14:S23)</f>
        <v>0</v>
      </c>
      <c r="T29" s="1358"/>
      <c r="U29" s="1358"/>
      <c r="V29" s="1359"/>
      <c r="W29" s="169"/>
      <c r="X29" s="169"/>
      <c r="Y29" s="23"/>
    </row>
    <row r="30" spans="1:47" x14ac:dyDescent="0.2">
      <c r="A30" s="953" t="s">
        <v>25</v>
      </c>
      <c r="B30" s="954"/>
      <c r="C30" s="954"/>
      <c r="D30" s="954"/>
      <c r="E30" s="954"/>
      <c r="F30" s="954"/>
      <c r="G30" s="954"/>
      <c r="H30" s="954"/>
      <c r="I30" s="954"/>
      <c r="J30" s="955"/>
      <c r="K30" s="1357">
        <f>SUMIF(J14:J23,"SB(SP)",K14:K23)</f>
        <v>0</v>
      </c>
      <c r="L30" s="1358"/>
      <c r="M30" s="1358"/>
      <c r="N30" s="1359"/>
      <c r="O30" s="1357">
        <f>SUMIF(N14:N23,"SB(SP)",O14:O23)</f>
        <v>0</v>
      </c>
      <c r="P30" s="1358"/>
      <c r="Q30" s="1358"/>
      <c r="R30" s="1359"/>
      <c r="S30" s="1357">
        <f>SUMIF(R14:R23,"SB(SP)",S14:S23)</f>
        <v>0</v>
      </c>
      <c r="T30" s="1358"/>
      <c r="U30" s="1358"/>
      <c r="V30" s="1359"/>
      <c r="W30" s="169"/>
      <c r="X30" s="169"/>
    </row>
    <row r="31" spans="1:47" x14ac:dyDescent="0.2">
      <c r="A31" s="953" t="s">
        <v>167</v>
      </c>
      <c r="B31" s="954"/>
      <c r="C31" s="954"/>
      <c r="D31" s="954"/>
      <c r="E31" s="954"/>
      <c r="F31" s="954"/>
      <c r="G31" s="954"/>
      <c r="H31" s="954"/>
      <c r="I31" s="954"/>
      <c r="J31" s="955"/>
      <c r="K31" s="1357">
        <f>SUMIF(J14:J23,"SB(SPL)",K14:K23)</f>
        <v>0</v>
      </c>
      <c r="L31" s="1358"/>
      <c r="M31" s="1358"/>
      <c r="N31" s="1359"/>
      <c r="O31" s="1357">
        <f>SUMIF(N14:N23,"SB(SPL)",O14:O23)</f>
        <v>0</v>
      </c>
      <c r="P31" s="1358"/>
      <c r="Q31" s="1358"/>
      <c r="R31" s="1359"/>
      <c r="S31" s="1357">
        <f>SUMIF(R14:R23,"SB(SPL)",S14:S23)</f>
        <v>0</v>
      </c>
      <c r="T31" s="1358"/>
      <c r="U31" s="1358"/>
      <c r="V31" s="1359"/>
      <c r="W31" s="169"/>
      <c r="X31" s="169"/>
      <c r="Y31" s="19"/>
      <c r="Z31" s="1"/>
      <c r="AA31" s="1"/>
      <c r="AB31" s="1"/>
    </row>
    <row r="32" spans="1:47" x14ac:dyDescent="0.2">
      <c r="A32" s="953" t="s">
        <v>168</v>
      </c>
      <c r="B32" s="954"/>
      <c r="C32" s="954"/>
      <c r="D32" s="954"/>
      <c r="E32" s="954"/>
      <c r="F32" s="954"/>
      <c r="G32" s="954"/>
      <c r="H32" s="954"/>
      <c r="I32" s="954"/>
      <c r="J32" s="955"/>
      <c r="K32" s="1357">
        <f>SUMIF(J14:J21,"SB(L)",K14:K21)</f>
        <v>0</v>
      </c>
      <c r="L32" s="1358"/>
      <c r="M32" s="1358"/>
      <c r="N32" s="1359"/>
      <c r="O32" s="1357">
        <f>SUMIF(N14:N21,"SB(L)",O14:O21)</f>
        <v>0</v>
      </c>
      <c r="P32" s="1358"/>
      <c r="Q32" s="1358"/>
      <c r="R32" s="1359"/>
      <c r="S32" s="1357">
        <f>SUMIF(R14:R21,"SB(L)",S14:S21)</f>
        <v>0</v>
      </c>
      <c r="T32" s="1358"/>
      <c r="U32" s="1358"/>
      <c r="V32" s="1359"/>
      <c r="W32" s="169"/>
      <c r="X32" s="169"/>
      <c r="Y32" s="19"/>
      <c r="Z32" s="1"/>
      <c r="AA32" s="1"/>
      <c r="AB32" s="1"/>
    </row>
    <row r="33" spans="1:28" x14ac:dyDescent="0.2">
      <c r="A33" s="953" t="s">
        <v>93</v>
      </c>
      <c r="B33" s="1360"/>
      <c r="C33" s="1360"/>
      <c r="D33" s="1360"/>
      <c r="E33" s="1360"/>
      <c r="F33" s="1360"/>
      <c r="G33" s="1360"/>
      <c r="H33" s="1360"/>
      <c r="I33" s="1360"/>
      <c r="J33" s="1361"/>
      <c r="K33" s="1357">
        <f>SUMIF(J14:J21,"SB(VR)",K14:K21)</f>
        <v>0</v>
      </c>
      <c r="L33" s="1358"/>
      <c r="M33" s="1358"/>
      <c r="N33" s="1359"/>
      <c r="O33" s="1357">
        <f>SUMIF(N14:N21,"SB(VR)",O14:O21)</f>
        <v>0</v>
      </c>
      <c r="P33" s="1358"/>
      <c r="Q33" s="1358"/>
      <c r="R33" s="1359"/>
      <c r="S33" s="1357">
        <f>SUMIF(R14:R21,"SB(VR)",S14:S21)</f>
        <v>0</v>
      </c>
      <c r="T33" s="1358"/>
      <c r="U33" s="1358"/>
      <c r="V33" s="1359"/>
      <c r="W33" s="169"/>
      <c r="X33" s="169"/>
      <c r="Y33" s="19"/>
      <c r="Z33" s="1"/>
      <c r="AA33" s="1"/>
      <c r="AB33" s="1"/>
    </row>
    <row r="34" spans="1:28" x14ac:dyDescent="0.2">
      <c r="A34" s="953" t="s">
        <v>26</v>
      </c>
      <c r="B34" s="954"/>
      <c r="C34" s="954"/>
      <c r="D34" s="954"/>
      <c r="E34" s="954"/>
      <c r="F34" s="954"/>
      <c r="G34" s="954"/>
      <c r="H34" s="954"/>
      <c r="I34" s="954"/>
      <c r="J34" s="955"/>
      <c r="K34" s="1357">
        <f>SUMIF(J14:J23,"SB(P)",K14:K23)</f>
        <v>0</v>
      </c>
      <c r="L34" s="1358"/>
      <c r="M34" s="1358"/>
      <c r="N34" s="1359"/>
      <c r="O34" s="1357">
        <f>SUMIF(N14:N23,"SB(P)",O14:O23)</f>
        <v>0</v>
      </c>
      <c r="P34" s="1358"/>
      <c r="Q34" s="1358"/>
      <c r="R34" s="1359"/>
      <c r="S34" s="1357">
        <f>SUMIF(R14:R23,"SB(P)",S14:S23)</f>
        <v>0</v>
      </c>
      <c r="T34" s="1358"/>
      <c r="U34" s="1358"/>
      <c r="V34" s="1359"/>
      <c r="W34" s="169"/>
      <c r="X34" s="169"/>
      <c r="Y34" s="184"/>
    </row>
    <row r="35" spans="1:28" x14ac:dyDescent="0.2">
      <c r="A35" s="1066" t="s">
        <v>19</v>
      </c>
      <c r="B35" s="1067"/>
      <c r="C35" s="1067"/>
      <c r="D35" s="1067"/>
      <c r="E35" s="1067"/>
      <c r="F35" s="1067"/>
      <c r="G35" s="1067"/>
      <c r="H35" s="1067"/>
      <c r="I35" s="1067"/>
      <c r="J35" s="1068"/>
      <c r="K35" s="1365">
        <f>SUM(K36:N39)</f>
        <v>0</v>
      </c>
      <c r="L35" s="1366"/>
      <c r="M35" s="1366"/>
      <c r="N35" s="1367"/>
      <c r="O35" s="1365">
        <f>SUM(O36:R39)</f>
        <v>0</v>
      </c>
      <c r="P35" s="1366"/>
      <c r="Q35" s="1366"/>
      <c r="R35" s="1367"/>
      <c r="S35" s="1365">
        <f>SUM(S36:V39)</f>
        <v>0</v>
      </c>
      <c r="T35" s="1366"/>
      <c r="U35" s="1366"/>
      <c r="V35" s="1367"/>
      <c r="W35" s="168"/>
      <c r="X35" s="168"/>
    </row>
    <row r="36" spans="1:28" x14ac:dyDescent="0.2">
      <c r="A36" s="1060" t="s">
        <v>27</v>
      </c>
      <c r="B36" s="1061"/>
      <c r="C36" s="1061"/>
      <c r="D36" s="1061"/>
      <c r="E36" s="1061"/>
      <c r="F36" s="1061"/>
      <c r="G36" s="1061"/>
      <c r="H36" s="1061"/>
      <c r="I36" s="1061"/>
      <c r="J36" s="1062"/>
      <c r="K36" s="1357">
        <f>SUMIF(J14:J23,"ES",K14:K23)</f>
        <v>0</v>
      </c>
      <c r="L36" s="1358"/>
      <c r="M36" s="1358"/>
      <c r="N36" s="1359"/>
      <c r="O36" s="1357">
        <f>SUMIF(N14:N23,"ES",O14:O23)</f>
        <v>0</v>
      </c>
      <c r="P36" s="1358"/>
      <c r="Q36" s="1358"/>
      <c r="R36" s="1359"/>
      <c r="S36" s="1357">
        <f>SUMIF(R14:R23,"ES",S14:S23)</f>
        <v>0</v>
      </c>
      <c r="T36" s="1358"/>
      <c r="U36" s="1358"/>
      <c r="V36" s="1359"/>
      <c r="W36" s="169"/>
      <c r="X36" s="169"/>
    </row>
    <row r="37" spans="1:28" x14ac:dyDescent="0.2">
      <c r="A37" s="1362" t="s">
        <v>28</v>
      </c>
      <c r="B37" s="1363"/>
      <c r="C37" s="1363"/>
      <c r="D37" s="1363"/>
      <c r="E37" s="1363"/>
      <c r="F37" s="1363"/>
      <c r="G37" s="1363"/>
      <c r="H37" s="1363"/>
      <c r="I37" s="1363"/>
      <c r="J37" s="1364"/>
      <c r="K37" s="1357">
        <f>SUMIF(J14:J23,"KPP",K14:K23)</f>
        <v>0</v>
      </c>
      <c r="L37" s="1358"/>
      <c r="M37" s="1358"/>
      <c r="N37" s="1359"/>
      <c r="O37" s="1357">
        <f>SUMIF(N14:N23,"KPP",O14:O23)</f>
        <v>0</v>
      </c>
      <c r="P37" s="1358"/>
      <c r="Q37" s="1358"/>
      <c r="R37" s="1359"/>
      <c r="S37" s="1357">
        <f>SUMIF(R14:R23,"KPP",S14:S23)</f>
        <v>0</v>
      </c>
      <c r="T37" s="1358"/>
      <c r="U37" s="1358"/>
      <c r="V37" s="1359"/>
      <c r="W37" s="169"/>
      <c r="X37" s="169"/>
    </row>
    <row r="38" spans="1:28" x14ac:dyDescent="0.2">
      <c r="A38" s="953" t="s">
        <v>29</v>
      </c>
      <c r="B38" s="954"/>
      <c r="C38" s="954"/>
      <c r="D38" s="954"/>
      <c r="E38" s="954"/>
      <c r="F38" s="954"/>
      <c r="G38" s="954"/>
      <c r="H38" s="954"/>
      <c r="I38" s="954"/>
      <c r="J38" s="955"/>
      <c r="K38" s="1357">
        <f>SUMIF(J14:J23,"LRVB",K14:K23)</f>
        <v>0</v>
      </c>
      <c r="L38" s="1358"/>
      <c r="M38" s="1358"/>
      <c r="N38" s="1359"/>
      <c r="O38" s="1357">
        <f>SUMIF(N14:N23,"LRVB",O14:O23)</f>
        <v>0</v>
      </c>
      <c r="P38" s="1358"/>
      <c r="Q38" s="1358"/>
      <c r="R38" s="1359"/>
      <c r="S38" s="1357">
        <f>SUMIF(R14:R23,"LRVB",S14:S23)</f>
        <v>0</v>
      </c>
      <c r="T38" s="1358"/>
      <c r="U38" s="1358"/>
      <c r="V38" s="1359"/>
      <c r="W38" s="169"/>
      <c r="X38" s="169"/>
    </row>
    <row r="39" spans="1:28" x14ac:dyDescent="0.2">
      <c r="A39" s="953" t="s">
        <v>30</v>
      </c>
      <c r="B39" s="954"/>
      <c r="C39" s="954"/>
      <c r="D39" s="954"/>
      <c r="E39" s="954"/>
      <c r="F39" s="954"/>
      <c r="G39" s="954"/>
      <c r="H39" s="954"/>
      <c r="I39" s="954"/>
      <c r="J39" s="955"/>
      <c r="K39" s="1357">
        <f>SUMIF(J14:J23,"Kt",K14:K23)</f>
        <v>0</v>
      </c>
      <c r="L39" s="1358"/>
      <c r="M39" s="1358"/>
      <c r="N39" s="1359"/>
      <c r="O39" s="1357">
        <f>SUMIF(N14:N23,"Kt",O14:O23)</f>
        <v>0</v>
      </c>
      <c r="P39" s="1358"/>
      <c r="Q39" s="1358"/>
      <c r="R39" s="1359"/>
      <c r="S39" s="1357">
        <f>SUMIF(R14:R23,"Kt",S14:S23)</f>
        <v>0</v>
      </c>
      <c r="T39" s="1358"/>
      <c r="U39" s="1358"/>
      <c r="V39" s="1359"/>
      <c r="W39" s="169"/>
      <c r="X39" s="169"/>
      <c r="Z39" s="3"/>
    </row>
    <row r="40" spans="1:28" ht="13.5" thickBot="1" x14ac:dyDescent="0.25">
      <c r="A40" s="1037" t="s">
        <v>20</v>
      </c>
      <c r="B40" s="1038"/>
      <c r="C40" s="1038"/>
      <c r="D40" s="1038"/>
      <c r="E40" s="1038"/>
      <c r="F40" s="1038"/>
      <c r="G40" s="1038"/>
      <c r="H40" s="1038"/>
      <c r="I40" s="1038"/>
      <c r="J40" s="1039"/>
      <c r="K40" s="1368">
        <f>SUM(K28,K35)</f>
        <v>203892</v>
      </c>
      <c r="L40" s="1369"/>
      <c r="M40" s="1369"/>
      <c r="N40" s="1370"/>
      <c r="O40" s="1368">
        <f>SUM(O28,O35)</f>
        <v>226535</v>
      </c>
      <c r="P40" s="1369"/>
      <c r="Q40" s="1369"/>
      <c r="R40" s="1370"/>
      <c r="S40" s="1368">
        <f>SUM(S28,S35)</f>
        <v>0</v>
      </c>
      <c r="T40" s="1369"/>
      <c r="U40" s="1369"/>
      <c r="V40" s="1370"/>
      <c r="W40" s="170"/>
      <c r="X40" s="170"/>
      <c r="Z40" s="3"/>
    </row>
    <row r="41" spans="1:28" x14ac:dyDescent="0.2">
      <c r="Y41" s="18"/>
      <c r="Z41" s="3"/>
    </row>
    <row r="42" spans="1:28" x14ac:dyDescent="0.2">
      <c r="L42" s="38"/>
      <c r="M42" s="38"/>
      <c r="N42" s="38"/>
      <c r="O42" s="38"/>
      <c r="P42" s="38"/>
      <c r="Q42" s="38"/>
      <c r="R42" s="38"/>
      <c r="S42" s="38"/>
      <c r="T42" s="38"/>
      <c r="U42" s="38"/>
      <c r="V42" s="38"/>
      <c r="W42" s="38"/>
      <c r="X42" s="38"/>
      <c r="Y42" s="23"/>
      <c r="Z42" s="3"/>
    </row>
    <row r="43" spans="1:28" x14ac:dyDescent="0.2">
      <c r="L43" s="23"/>
      <c r="M43" s="23"/>
      <c r="Z43" s="3"/>
    </row>
    <row r="44" spans="1:28" x14ac:dyDescent="0.2">
      <c r="L44" s="38"/>
      <c r="Z44" s="3"/>
    </row>
  </sheetData>
  <mergeCells count="109">
    <mergeCell ref="A40:J40"/>
    <mergeCell ref="K40:N40"/>
    <mergeCell ref="O40:R40"/>
    <mergeCell ref="S40:V40"/>
    <mergeCell ref="A38:J38"/>
    <mergeCell ref="K38:N38"/>
    <mergeCell ref="O38:R38"/>
    <mergeCell ref="S38:V38"/>
    <mergeCell ref="A39:J39"/>
    <mergeCell ref="K39:N39"/>
    <mergeCell ref="O39:R39"/>
    <mergeCell ref="S39:V39"/>
    <mergeCell ref="A36:J36"/>
    <mergeCell ref="K36:N36"/>
    <mergeCell ref="O36:R36"/>
    <mergeCell ref="S36:V36"/>
    <mergeCell ref="A37:J37"/>
    <mergeCell ref="K37:N37"/>
    <mergeCell ref="O37:R37"/>
    <mergeCell ref="S37:V37"/>
    <mergeCell ref="A34:J34"/>
    <mergeCell ref="K34:N34"/>
    <mergeCell ref="O34:R34"/>
    <mergeCell ref="S34:V34"/>
    <mergeCell ref="A35:J35"/>
    <mergeCell ref="K35:N35"/>
    <mergeCell ref="O35:R35"/>
    <mergeCell ref="S35:V35"/>
    <mergeCell ref="A32:J32"/>
    <mergeCell ref="K32:N32"/>
    <mergeCell ref="O32:R32"/>
    <mergeCell ref="S32:V32"/>
    <mergeCell ref="A33:J33"/>
    <mergeCell ref="K33:N33"/>
    <mergeCell ref="O33:R33"/>
    <mergeCell ref="S33:V33"/>
    <mergeCell ref="A30:J30"/>
    <mergeCell ref="K30:N30"/>
    <mergeCell ref="O30:R30"/>
    <mergeCell ref="S30:V30"/>
    <mergeCell ref="A31:J31"/>
    <mergeCell ref="K31:N31"/>
    <mergeCell ref="O31:R31"/>
    <mergeCell ref="S31:V31"/>
    <mergeCell ref="A28:J28"/>
    <mergeCell ref="K28:N28"/>
    <mergeCell ref="O28:R28"/>
    <mergeCell ref="S28:V28"/>
    <mergeCell ref="A29:J29"/>
    <mergeCell ref="K29:N29"/>
    <mergeCell ref="O29:R29"/>
    <mergeCell ref="S29:V29"/>
    <mergeCell ref="B23:J23"/>
    <mergeCell ref="Y23:AB23"/>
    <mergeCell ref="A24:Z24"/>
    <mergeCell ref="A25:Z25"/>
    <mergeCell ref="A26:N26"/>
    <mergeCell ref="A27:J27"/>
    <mergeCell ref="K27:N27"/>
    <mergeCell ref="O27:R27"/>
    <mergeCell ref="S27:V27"/>
    <mergeCell ref="H14:H20"/>
    <mergeCell ref="I14:I16"/>
    <mergeCell ref="Y14:Y15"/>
    <mergeCell ref="C21:J21"/>
    <mergeCell ref="B22:J22"/>
    <mergeCell ref="Y22:AB22"/>
    <mergeCell ref="A11:AB11"/>
    <mergeCell ref="B12:AB12"/>
    <mergeCell ref="C13:AB13"/>
    <mergeCell ref="A14:A20"/>
    <mergeCell ref="B14:B20"/>
    <mergeCell ref="C14:C20"/>
    <mergeCell ref="D14:D20"/>
    <mergeCell ref="E14:E20"/>
    <mergeCell ref="F14:F20"/>
    <mergeCell ref="G14:G20"/>
    <mergeCell ref="A10:AB10"/>
    <mergeCell ref="S7:V7"/>
    <mergeCell ref="W7:W9"/>
    <mergeCell ref="X7:X9"/>
    <mergeCell ref="Y7:AB7"/>
    <mergeCell ref="K8:K9"/>
    <mergeCell ref="L8:M8"/>
    <mergeCell ref="N8:N9"/>
    <mergeCell ref="O8:O9"/>
    <mergeCell ref="P8:Q8"/>
    <mergeCell ref="R8:R9"/>
    <mergeCell ref="G7:G9"/>
    <mergeCell ref="H7:H9"/>
    <mergeCell ref="I7:I9"/>
    <mergeCell ref="J7:J9"/>
    <mergeCell ref="K7:N7"/>
    <mergeCell ref="O7:R7"/>
    <mergeCell ref="Y1:AB1"/>
    <mergeCell ref="A3:Z3"/>
    <mergeCell ref="A4:Z4"/>
    <mergeCell ref="A5:Z5"/>
    <mergeCell ref="A7:A9"/>
    <mergeCell ref="B7:B9"/>
    <mergeCell ref="C7:C9"/>
    <mergeCell ref="D7:D9"/>
    <mergeCell ref="E7:E9"/>
    <mergeCell ref="F7:F9"/>
    <mergeCell ref="S8:S9"/>
    <mergeCell ref="T8:U8"/>
    <mergeCell ref="V8:V9"/>
    <mergeCell ref="Y8:Y9"/>
    <mergeCell ref="Z8:A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2016 MVP</vt:lpstr>
      <vt:lpstr>Lyginamasis variantas</vt:lpstr>
      <vt:lpstr>Viešoji tvarka</vt:lpstr>
      <vt:lpstr>'2016 MVP'!Print_Area</vt:lpstr>
      <vt:lpstr>'Lyginamasis variantas'!Print_Area</vt:lpstr>
      <vt:lpstr>'2016 MVP'!Print_Titles</vt:lpstr>
      <vt:lpstr>'Lyginamasis variantas'!Print_Titles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2016-08-11T11:27:15Z</cp:lastPrinted>
  <dcterms:created xsi:type="dcterms:W3CDTF">2007-07-27T10:32:34Z</dcterms:created>
  <dcterms:modified xsi:type="dcterms:W3CDTF">2016-12-05T07:57:42Z</dcterms:modified>
</cp:coreProperties>
</file>