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4065" windowWidth="15480" windowHeight="7320"/>
  </bookViews>
  <sheets>
    <sheet name="7 programa" sheetId="16" r:id="rId1"/>
    <sheet name="Lyginamasis variantas" sheetId="17" state="hidden" r:id="rId2"/>
    <sheet name="Aiškinamoji lentelė" sheetId="10" state="hidden" r:id="rId3"/>
  </sheets>
  <definedNames>
    <definedName name="_xlnm.Print_Area" localSheetId="0">'7 programa'!$A$1:$N$226</definedName>
    <definedName name="_xlnm.Print_Area" localSheetId="2">'Aiškinamoji lentelė'!$A$1:$U$237</definedName>
    <definedName name="_xlnm.Print_Area" localSheetId="1">'Lyginamasis variantas'!$A$1:$U$227</definedName>
    <definedName name="_xlnm.Print_Titles" localSheetId="0">'7 programa'!$5:$7</definedName>
    <definedName name="_xlnm.Print_Titles" localSheetId="2">'Aiškinamoji lentelė'!$6:$8</definedName>
    <definedName name="_xlnm.Print_Titles" localSheetId="1">'Lyginamasis variantas'!$6:$8</definedName>
  </definedNames>
  <calcPr calcId="145621" fullPrecision="0"/>
</workbook>
</file>

<file path=xl/calcChain.xml><?xml version="1.0" encoding="utf-8"?>
<calcChain xmlns="http://schemas.openxmlformats.org/spreadsheetml/2006/main">
  <c r="J62" i="17" l="1"/>
  <c r="I38" i="17"/>
  <c r="I178" i="17"/>
  <c r="J178" i="17" s="1"/>
  <c r="I60" i="16" l="1"/>
  <c r="L59" i="17" l="1"/>
  <c r="M59" i="17" s="1"/>
  <c r="H60" i="16" l="1"/>
  <c r="I59" i="17"/>
  <c r="J59" i="17" s="1"/>
  <c r="H179" i="16" l="1"/>
  <c r="J181" i="17"/>
  <c r="H49" i="16" l="1"/>
  <c r="I48" i="17"/>
  <c r="L34" i="17" l="1"/>
  <c r="I34" i="17"/>
  <c r="H106" i="16" l="1"/>
  <c r="I117" i="17"/>
  <c r="L117" i="17"/>
  <c r="I38" i="16" l="1"/>
  <c r="H13" i="16" l="1"/>
  <c r="I14" i="17"/>
  <c r="I32" i="17"/>
  <c r="J32" i="17" s="1"/>
  <c r="I30" i="17"/>
  <c r="J30" i="17" s="1"/>
  <c r="L38" i="17" l="1"/>
  <c r="M38" i="17" s="1"/>
  <c r="I226" i="17" l="1"/>
  <c r="M113" i="17" l="1"/>
  <c r="J113" i="17"/>
  <c r="M109" i="17"/>
  <c r="J109" i="17"/>
  <c r="M105" i="17" l="1"/>
  <c r="J105" i="17"/>
  <c r="J38" i="17" l="1"/>
  <c r="K177" i="17" l="1"/>
  <c r="N218" i="17"/>
  <c r="N217" i="17"/>
  <c r="N215" i="17"/>
  <c r="N213" i="17"/>
  <c r="N226" i="17"/>
  <c r="N224" i="17"/>
  <c r="N223" i="17"/>
  <c r="O226" i="17"/>
  <c r="O225" i="17"/>
  <c r="O224" i="17"/>
  <c r="O223" i="17"/>
  <c r="O221" i="17"/>
  <c r="O220" i="17"/>
  <c r="O219" i="17"/>
  <c r="O218" i="17"/>
  <c r="O217" i="17"/>
  <c r="O216" i="17"/>
  <c r="O215" i="17"/>
  <c r="O214" i="17"/>
  <c r="O213" i="17"/>
  <c r="N221" i="17"/>
  <c r="N220" i="17"/>
  <c r="N219" i="17"/>
  <c r="N216" i="17"/>
  <c r="N214" i="17"/>
  <c r="K170" i="17"/>
  <c r="K155" i="17"/>
  <c r="K134" i="17"/>
  <c r="K101" i="17"/>
  <c r="K47" i="17"/>
  <c r="K85" i="17"/>
  <c r="L47" i="17"/>
  <c r="M47" i="17"/>
  <c r="N47" i="17"/>
  <c r="O47" i="17"/>
  <c r="P47" i="17"/>
  <c r="L218" i="17"/>
  <c r="L213" i="17"/>
  <c r="L226" i="17"/>
  <c r="K226" i="17"/>
  <c r="K224" i="17"/>
  <c r="L223" i="17"/>
  <c r="K223" i="17"/>
  <c r="L221" i="17"/>
  <c r="K221" i="17"/>
  <c r="K219" i="17"/>
  <c r="K218" i="17"/>
  <c r="L217" i="17"/>
  <c r="K217" i="17"/>
  <c r="L216" i="17"/>
  <c r="K214" i="17"/>
  <c r="K213" i="17"/>
  <c r="L225" i="17"/>
  <c r="L224" i="17"/>
  <c r="L220" i="17"/>
  <c r="L219" i="17"/>
  <c r="L215" i="17"/>
  <c r="L214" i="17"/>
  <c r="K220" i="17"/>
  <c r="K216" i="17"/>
  <c r="K215" i="17"/>
  <c r="P172" i="17"/>
  <c r="P170" i="17"/>
  <c r="P155" i="17"/>
  <c r="P156" i="17" s="1"/>
  <c r="P120" i="17"/>
  <c r="P117" i="17"/>
  <c r="P103" i="17"/>
  <c r="P88" i="17"/>
  <c r="P87" i="17"/>
  <c r="P86" i="17"/>
  <c r="P63" i="17"/>
  <c r="P85" i="17" s="1"/>
  <c r="P58" i="17"/>
  <c r="O187" i="17"/>
  <c r="O184" i="17"/>
  <c r="O181" i="17"/>
  <c r="O177" i="17"/>
  <c r="O172" i="17"/>
  <c r="O170" i="17"/>
  <c r="O155" i="17"/>
  <c r="O156" i="17" s="1"/>
  <c r="O134" i="17"/>
  <c r="O103" i="17"/>
  <c r="O101" i="17"/>
  <c r="O85" i="17"/>
  <c r="O48" i="17"/>
  <c r="M185" i="17"/>
  <c r="M172" i="17"/>
  <c r="M170" i="17"/>
  <c r="M155" i="17"/>
  <c r="M156" i="17" s="1"/>
  <c r="M120" i="17"/>
  <c r="M117" i="17"/>
  <c r="M103" i="17"/>
  <c r="M88" i="17"/>
  <c r="M87" i="17"/>
  <c r="M86" i="17"/>
  <c r="M63" i="17"/>
  <c r="M85" i="17" s="1"/>
  <c r="M58" i="17"/>
  <c r="L187" i="17"/>
  <c r="L201" i="17" s="1"/>
  <c r="L202" i="17" s="1"/>
  <c r="L184" i="17"/>
  <c r="L181" i="17"/>
  <c r="L177" i="17"/>
  <c r="L172" i="17"/>
  <c r="L170" i="17"/>
  <c r="L155" i="17"/>
  <c r="L156" i="17" s="1"/>
  <c r="L134" i="17"/>
  <c r="L103" i="17"/>
  <c r="L101" i="17"/>
  <c r="L85" i="17"/>
  <c r="L48" i="17"/>
  <c r="L58" i="17" s="1"/>
  <c r="H187" i="17"/>
  <c r="H175" i="17"/>
  <c r="H88" i="17"/>
  <c r="H86" i="17"/>
  <c r="H48" i="17"/>
  <c r="J48" i="17" s="1"/>
  <c r="H14" i="17"/>
  <c r="J14" i="17" s="1"/>
  <c r="J47" i="17" s="1"/>
  <c r="O173" i="17" l="1"/>
  <c r="P101" i="17"/>
  <c r="P134" i="17"/>
  <c r="P135" i="17" s="1"/>
  <c r="O212" i="17"/>
  <c r="M216" i="17"/>
  <c r="M213" i="17"/>
  <c r="M214" i="17"/>
  <c r="M173" i="17"/>
  <c r="M215" i="17"/>
  <c r="M218" i="17"/>
  <c r="L185" i="17"/>
  <c r="M217" i="17"/>
  <c r="M101" i="17"/>
  <c r="M134" i="17"/>
  <c r="M135" i="17" s="1"/>
  <c r="O222" i="17"/>
  <c r="N222" i="17"/>
  <c r="K222" i="17"/>
  <c r="O58" i="17"/>
  <c r="O135" i="17" s="1"/>
  <c r="L173" i="17"/>
  <c r="O185" i="17"/>
  <c r="L222" i="17"/>
  <c r="L212" i="17"/>
  <c r="O201" i="17"/>
  <c r="O202" i="17" s="1"/>
  <c r="P173" i="17"/>
  <c r="P185" i="17"/>
  <c r="L135" i="17"/>
  <c r="H176" i="16"/>
  <c r="I175" i="17"/>
  <c r="L211" i="17" l="1"/>
  <c r="L210" i="17" s="1"/>
  <c r="L227" i="17" s="1"/>
  <c r="O203" i="17"/>
  <c r="O204" i="17" s="1"/>
  <c r="L203" i="17"/>
  <c r="L204" i="17" s="1"/>
  <c r="I88" i="17"/>
  <c r="J88" i="17" s="1"/>
  <c r="I86" i="17" l="1"/>
  <c r="I101" i="17" s="1"/>
  <c r="N48" i="17"/>
  <c r="K48" i="17"/>
  <c r="H188" i="16"/>
  <c r="I187" i="17"/>
  <c r="K58" i="17" l="1"/>
  <c r="O211" i="17"/>
  <c r="O210" i="17" s="1"/>
  <c r="O227" i="17" s="1"/>
  <c r="I201" i="17"/>
  <c r="I188" i="16" l="1"/>
  <c r="I202" i="16" s="1"/>
  <c r="J188" i="16"/>
  <c r="K187" i="17"/>
  <c r="N187" i="17"/>
  <c r="N201" i="17" l="1"/>
  <c r="P187" i="17"/>
  <c r="N212" i="17"/>
  <c r="N211" i="17" s="1"/>
  <c r="N210" i="17" s="1"/>
  <c r="N227" i="17" s="1"/>
  <c r="K201" i="17"/>
  <c r="M187" i="17"/>
  <c r="K212" i="17"/>
  <c r="H87" i="16"/>
  <c r="K211" i="17" l="1"/>
  <c r="K210" i="17" s="1"/>
  <c r="K227" i="17" s="1"/>
  <c r="M212" i="17"/>
  <c r="P201" i="17"/>
  <c r="P202" i="17" s="1"/>
  <c r="P203" i="17" s="1"/>
  <c r="P204" i="17" s="1"/>
  <c r="M201" i="17"/>
  <c r="M202" i="17" s="1"/>
  <c r="H202" i="16"/>
  <c r="M203" i="17" l="1"/>
  <c r="M204" i="17" s="1"/>
  <c r="P225" i="17"/>
  <c r="P212" i="17"/>
  <c r="P213" i="17"/>
  <c r="P214" i="17"/>
  <c r="P219" i="17"/>
  <c r="P224" i="17" l="1"/>
  <c r="P218" i="17"/>
  <c r="P216" i="17"/>
  <c r="P215" i="17"/>
  <c r="P221" i="17"/>
  <c r="P217" i="17"/>
  <c r="P223" i="17"/>
  <c r="P226" i="17"/>
  <c r="P220" i="17"/>
  <c r="J187" i="17"/>
  <c r="J87" i="17"/>
  <c r="P211" i="17" l="1"/>
  <c r="P210" i="17" s="1"/>
  <c r="P222" i="17"/>
  <c r="H102" i="16"/>
  <c r="H171" i="16"/>
  <c r="J49" i="16"/>
  <c r="I49" i="16"/>
  <c r="H59" i="16"/>
  <c r="P227" i="17" l="1"/>
  <c r="I171" i="16"/>
  <c r="I170" i="17"/>
  <c r="H58" i="17" l="1"/>
  <c r="I58" i="17"/>
  <c r="J86" i="17" l="1"/>
  <c r="J101" i="17" s="1"/>
  <c r="H224" i="16" l="1"/>
  <c r="J225" i="17"/>
  <c r="I225" i="17"/>
  <c r="J170" i="17"/>
  <c r="J201" i="17" l="1"/>
  <c r="N202" i="17" l="1"/>
  <c r="N184" i="17"/>
  <c r="K184" i="17"/>
  <c r="N181" i="17"/>
  <c r="K181" i="17"/>
  <c r="N177" i="17"/>
  <c r="N172" i="17"/>
  <c r="N170" i="17"/>
  <c r="J155" i="17"/>
  <c r="K156" i="17"/>
  <c r="N155" i="17"/>
  <c r="N156" i="17" s="1"/>
  <c r="N134" i="17"/>
  <c r="N103" i="17"/>
  <c r="N101" i="17"/>
  <c r="N85" i="17"/>
  <c r="N58" i="17"/>
  <c r="K202" i="17"/>
  <c r="K172" i="17"/>
  <c r="K103" i="17"/>
  <c r="K185" i="17" l="1"/>
  <c r="N185" i="17"/>
  <c r="N173" i="17"/>
  <c r="K135" i="17"/>
  <c r="K203" i="17" s="1"/>
  <c r="N135" i="17"/>
  <c r="K173" i="17"/>
  <c r="N203" i="17" l="1"/>
  <c r="N204" i="17" s="1"/>
  <c r="K204" i="17"/>
  <c r="H135" i="16"/>
  <c r="J117" i="17"/>
  <c r="J120" i="17"/>
  <c r="I212" i="17" l="1"/>
  <c r="H48" i="16"/>
  <c r="I182" i="17"/>
  <c r="I48" i="16" l="1"/>
  <c r="I86" i="16"/>
  <c r="J86" i="16"/>
  <c r="H86" i="16"/>
  <c r="J63" i="17"/>
  <c r="I47" i="17" l="1"/>
  <c r="I184" i="17" l="1"/>
  <c r="J226" i="17"/>
  <c r="H226" i="17"/>
  <c r="J224" i="17"/>
  <c r="I224" i="17"/>
  <c r="H224" i="17"/>
  <c r="J223" i="17"/>
  <c r="I223" i="17"/>
  <c r="H223" i="17"/>
  <c r="J221" i="17"/>
  <c r="I221" i="17"/>
  <c r="H221" i="17"/>
  <c r="J220" i="17"/>
  <c r="I220" i="17"/>
  <c r="H220" i="17"/>
  <c r="J219" i="17"/>
  <c r="I219" i="17"/>
  <c r="H219" i="17"/>
  <c r="J218" i="17"/>
  <c r="I218" i="17"/>
  <c r="H218" i="17"/>
  <c r="J217" i="17"/>
  <c r="I217" i="17"/>
  <c r="H217" i="17"/>
  <c r="J216" i="17"/>
  <c r="I216" i="17"/>
  <c r="H216" i="17"/>
  <c r="J215" i="17"/>
  <c r="I215" i="17"/>
  <c r="H215" i="17"/>
  <c r="J214" i="17"/>
  <c r="I214" i="17"/>
  <c r="H214" i="17"/>
  <c r="J213" i="17"/>
  <c r="I213" i="17"/>
  <c r="H213" i="17"/>
  <c r="J212" i="17"/>
  <c r="H212" i="17"/>
  <c r="I202" i="17"/>
  <c r="H201" i="17"/>
  <c r="H202" i="17" s="1"/>
  <c r="H184" i="17"/>
  <c r="I181" i="17"/>
  <c r="H181" i="17"/>
  <c r="I177" i="17"/>
  <c r="H177" i="17"/>
  <c r="J172" i="17"/>
  <c r="I172" i="17"/>
  <c r="H172" i="17"/>
  <c r="H170" i="17"/>
  <c r="J156" i="17"/>
  <c r="I155" i="17"/>
  <c r="I156" i="17" s="1"/>
  <c r="H155" i="17"/>
  <c r="H156" i="17" s="1"/>
  <c r="J134" i="17"/>
  <c r="I134" i="17"/>
  <c r="H134" i="17"/>
  <c r="J103" i="17"/>
  <c r="I103" i="17"/>
  <c r="H103" i="17"/>
  <c r="H101" i="17"/>
  <c r="J85" i="17"/>
  <c r="I85" i="17"/>
  <c r="H85" i="17"/>
  <c r="J58" i="17"/>
  <c r="H47" i="17"/>
  <c r="H211" i="17" l="1"/>
  <c r="H210" i="17" s="1"/>
  <c r="J222" i="17"/>
  <c r="I211" i="17"/>
  <c r="I210" i="17" s="1"/>
  <c r="J211" i="17"/>
  <c r="J210" i="17" s="1"/>
  <c r="H185" i="17"/>
  <c r="I222" i="17"/>
  <c r="I185" i="17"/>
  <c r="J185" i="17"/>
  <c r="J135" i="17"/>
  <c r="I173" i="17"/>
  <c r="H173" i="17"/>
  <c r="H222" i="17"/>
  <c r="H135" i="17"/>
  <c r="J173" i="17"/>
  <c r="I135" i="17"/>
  <c r="I203" i="17" s="1"/>
  <c r="L74" i="10"/>
  <c r="O74" i="10"/>
  <c r="H227" i="17" l="1"/>
  <c r="H203" i="17"/>
  <c r="I204" i="17"/>
  <c r="J227" i="17"/>
  <c r="I227" i="17"/>
  <c r="I102" i="16"/>
  <c r="H204" i="17" l="1"/>
  <c r="J48" i="16"/>
  <c r="L65" i="10" l="1"/>
  <c r="L69" i="10"/>
  <c r="L95" i="10" l="1"/>
  <c r="J213" i="16"/>
  <c r="I213" i="16"/>
  <c r="J202" i="16"/>
  <c r="J171" i="16"/>
  <c r="L58" i="10"/>
  <c r="I156" i="16"/>
  <c r="J156" i="16"/>
  <c r="H156" i="16"/>
  <c r="Q150" i="10"/>
  <c r="P150" i="10"/>
  <c r="I135" i="16"/>
  <c r="J135" i="16"/>
  <c r="L139" i="10" l="1"/>
  <c r="P139" i="10"/>
  <c r="J102" i="16"/>
  <c r="Q96" i="10"/>
  <c r="P96" i="10"/>
  <c r="I59" i="16" l="1"/>
  <c r="J59" i="16"/>
  <c r="J225" i="16" l="1"/>
  <c r="I225" i="16"/>
  <c r="H225" i="16"/>
  <c r="J223" i="16"/>
  <c r="I223" i="16"/>
  <c r="H223" i="16"/>
  <c r="J222" i="16"/>
  <c r="I222" i="16"/>
  <c r="H222" i="16"/>
  <c r="J220" i="16"/>
  <c r="I220" i="16"/>
  <c r="H220" i="16"/>
  <c r="J219" i="16"/>
  <c r="I219" i="16"/>
  <c r="H219" i="16"/>
  <c r="J218" i="16"/>
  <c r="I218" i="16"/>
  <c r="H218" i="16"/>
  <c r="J217" i="16"/>
  <c r="I217" i="16"/>
  <c r="H217" i="16"/>
  <c r="J216" i="16"/>
  <c r="I216" i="16"/>
  <c r="H216" i="16"/>
  <c r="J215" i="16"/>
  <c r="I215" i="16"/>
  <c r="H215" i="16"/>
  <c r="I214" i="16"/>
  <c r="H214" i="16"/>
  <c r="H213" i="16"/>
  <c r="J212" i="16"/>
  <c r="I212" i="16"/>
  <c r="H212" i="16"/>
  <c r="J203" i="16"/>
  <c r="I203" i="16"/>
  <c r="J185" i="16"/>
  <c r="I185" i="16"/>
  <c r="H185" i="16"/>
  <c r="J182" i="16"/>
  <c r="I182" i="16"/>
  <c r="H182" i="16"/>
  <c r="J178" i="16"/>
  <c r="I178" i="16"/>
  <c r="H178" i="16"/>
  <c r="J173" i="16"/>
  <c r="I173" i="16"/>
  <c r="I174" i="16" s="1"/>
  <c r="H173" i="16"/>
  <c r="H174" i="16" s="1"/>
  <c r="J157" i="16"/>
  <c r="I157" i="16"/>
  <c r="J104" i="16"/>
  <c r="J136" i="16" s="1"/>
  <c r="I104" i="16"/>
  <c r="I136" i="16" s="1"/>
  <c r="H104" i="16"/>
  <c r="H136" i="16" s="1"/>
  <c r="J214" i="16"/>
  <c r="H221" i="16" l="1"/>
  <c r="H186" i="16"/>
  <c r="I186" i="16"/>
  <c r="I204" i="16" s="1"/>
  <c r="I205" i="16" s="1"/>
  <c r="J186" i="16"/>
  <c r="J221" i="16"/>
  <c r="I221" i="16"/>
  <c r="H157" i="16"/>
  <c r="J174" i="16"/>
  <c r="H203" i="16"/>
  <c r="I211" i="16"/>
  <c r="I210" i="16" s="1"/>
  <c r="I209" i="16" s="1"/>
  <c r="J211" i="16"/>
  <c r="J210" i="16" s="1"/>
  <c r="J209" i="16" s="1"/>
  <c r="H211" i="16"/>
  <c r="H210" i="16" s="1"/>
  <c r="H209" i="16" s="1"/>
  <c r="H204" i="16" l="1"/>
  <c r="H205" i="16" s="1"/>
  <c r="I226" i="16"/>
  <c r="H226" i="16"/>
  <c r="J204" i="16"/>
  <c r="J205" i="16" s="1"/>
  <c r="J226" i="16" l="1"/>
  <c r="P58" i="10"/>
  <c r="P108" i="10"/>
  <c r="Q139" i="10"/>
  <c r="Q171" i="10"/>
  <c r="Q174" i="10" s="1"/>
  <c r="P171" i="10"/>
  <c r="P174" i="10" s="1"/>
  <c r="P214" i="10"/>
  <c r="P226" i="10"/>
  <c r="L157" i="10" l="1"/>
  <c r="O157" i="10"/>
  <c r="O124" i="10" l="1"/>
  <c r="P179" i="10" l="1"/>
  <c r="M179" i="10"/>
  <c r="L50" i="10" l="1"/>
  <c r="M50" i="10"/>
  <c r="N50" i="10"/>
  <c r="O50" i="10"/>
  <c r="L211" i="10" l="1"/>
  <c r="L210" i="10"/>
  <c r="L209" i="10"/>
  <c r="L208" i="10"/>
  <c r="L207" i="10"/>
  <c r="L98" i="10"/>
  <c r="L108" i="10" s="1"/>
  <c r="L204" i="10" l="1"/>
  <c r="L96" i="10"/>
  <c r="M68" i="10"/>
  <c r="P68" i="10" s="1"/>
  <c r="Q68" i="10" l="1"/>
  <c r="P69" i="10"/>
  <c r="P64" i="10"/>
  <c r="Q61" i="10"/>
  <c r="Q64" i="10" l="1"/>
  <c r="Q95" i="10" l="1"/>
  <c r="Q50" i="10" l="1"/>
  <c r="Q201" i="10" l="1"/>
  <c r="P201" i="10"/>
  <c r="P35" i="10" l="1"/>
  <c r="P50" i="10" s="1"/>
  <c r="M95" i="10" l="1"/>
  <c r="N95" i="10"/>
  <c r="O95" i="10"/>
  <c r="L198" i="10" l="1"/>
  <c r="Q198" i="10"/>
  <c r="P198" i="10"/>
  <c r="O198" i="10"/>
  <c r="P95" i="10" l="1"/>
  <c r="M171" i="10"/>
  <c r="N171" i="10"/>
  <c r="O171" i="10"/>
  <c r="L155" i="10" l="1"/>
  <c r="L171" i="10" l="1"/>
  <c r="L174" i="10" s="1"/>
  <c r="L150" i="10"/>
  <c r="L110" i="10"/>
  <c r="M190" i="10" l="1"/>
  <c r="N190" i="10"/>
  <c r="O190" i="10"/>
  <c r="P190" i="10"/>
  <c r="Q190" i="10"/>
  <c r="L190" i="10"/>
  <c r="J155" i="10"/>
  <c r="J171" i="10" s="1"/>
  <c r="J174" i="10" s="1"/>
  <c r="K155" i="10"/>
  <c r="K83" i="10" l="1"/>
  <c r="J83" i="10"/>
  <c r="J95" i="10" s="1"/>
  <c r="L236" i="10" l="1"/>
  <c r="L229" i="10" l="1"/>
  <c r="P229" i="10"/>
  <c r="M110" i="10" l="1"/>
  <c r="N110" i="10"/>
  <c r="O110" i="10"/>
  <c r="P110" i="10"/>
  <c r="Q110" i="10"/>
  <c r="P188" i="10" l="1"/>
  <c r="P191" i="10" s="1"/>
  <c r="O188" i="10"/>
  <c r="O191" i="10" s="1"/>
  <c r="K188" i="10"/>
  <c r="K191" i="10" s="1"/>
  <c r="J110" i="10"/>
  <c r="P223" i="10" l="1"/>
  <c r="P224" i="10"/>
  <c r="P225" i="10"/>
  <c r="P227" i="10"/>
  <c r="P228" i="10"/>
  <c r="P231" i="10"/>
  <c r="Q232" i="10"/>
  <c r="P232" i="10"/>
  <c r="Q234" i="10"/>
  <c r="P234" i="10"/>
  <c r="P235" i="10"/>
  <c r="Q235" i="10"/>
  <c r="Q236" i="10"/>
  <c r="P236" i="10"/>
  <c r="Q188" i="10"/>
  <c r="Q191" i="10" s="1"/>
  <c r="Q214" i="10"/>
  <c r="Q229" i="10"/>
  <c r="P222" i="10" l="1"/>
  <c r="L234" i="10"/>
  <c r="L235" i="10"/>
  <c r="L232" i="10"/>
  <c r="L231" i="10"/>
  <c r="L230" i="10"/>
  <c r="L228" i="10"/>
  <c r="L227" i="10"/>
  <c r="L226" i="10"/>
  <c r="M214" i="10"/>
  <c r="N214" i="10"/>
  <c r="O214" i="10"/>
  <c r="J214" i="10"/>
  <c r="L233" i="10" l="1"/>
  <c r="J215" i="10"/>
  <c r="M188" i="10"/>
  <c r="M191" i="10" s="1"/>
  <c r="N188" i="10"/>
  <c r="N191" i="10" s="1"/>
  <c r="M108" i="10"/>
  <c r="N108" i="10"/>
  <c r="O108" i="10"/>
  <c r="Q108" i="10"/>
  <c r="J108" i="10"/>
  <c r="K100" i="10"/>
  <c r="K101" i="10"/>
  <c r="M201" i="10"/>
  <c r="L201" i="10"/>
  <c r="M58" i="10"/>
  <c r="N58" i="10"/>
  <c r="O58" i="10"/>
  <c r="Q58" i="10"/>
  <c r="J58" i="10"/>
  <c r="K50" i="10"/>
  <c r="J50" i="10"/>
  <c r="K108" i="10" l="1"/>
  <c r="K210" i="10"/>
  <c r="K95" i="10"/>
  <c r="K211" i="10"/>
  <c r="K209" i="10"/>
  <c r="K208" i="10"/>
  <c r="K207" i="10"/>
  <c r="K214" i="10" l="1"/>
  <c r="K152" i="10"/>
  <c r="K171" i="10" s="1"/>
  <c r="K174" i="10" s="1"/>
  <c r="K141" i="10"/>
  <c r="K147" i="10" s="1"/>
  <c r="K52" i="10"/>
  <c r="K58" i="10" s="1"/>
  <c r="K223" i="10" l="1"/>
  <c r="K110" i="10" l="1"/>
  <c r="L195" i="10"/>
  <c r="L202" i="10" s="1"/>
  <c r="K139" i="10"/>
  <c r="M139" i="10"/>
  <c r="N139" i="10"/>
  <c r="O139" i="10"/>
  <c r="J139" i="10"/>
  <c r="K148" i="10" l="1"/>
  <c r="J147" i="10"/>
  <c r="Q147" i="10"/>
  <c r="P147" i="10"/>
  <c r="P148" i="10" s="1"/>
  <c r="O147" i="10"/>
  <c r="N147" i="10"/>
  <c r="M147" i="10"/>
  <c r="L147" i="10"/>
  <c r="L148" i="10" s="1"/>
  <c r="L187" i="10" l="1"/>
  <c r="J187" i="10"/>
  <c r="J188" i="10" s="1"/>
  <c r="J191" i="10" s="1"/>
  <c r="L188" i="10" l="1"/>
  <c r="L191" i="10" s="1"/>
  <c r="L223" i="10"/>
  <c r="J148" i="10"/>
  <c r="M174" i="10" l="1"/>
  <c r="N174" i="10"/>
  <c r="O174" i="10"/>
  <c r="Q231" i="10" l="1"/>
  <c r="K231" i="10"/>
  <c r="J231" i="10"/>
  <c r="Q228" i="10" l="1"/>
  <c r="K228" i="10"/>
  <c r="J228" i="10"/>
  <c r="K195" i="10"/>
  <c r="K202" i="10" s="1"/>
  <c r="Q230" i="10" l="1"/>
  <c r="P230" i="10"/>
  <c r="P221" i="10" s="1"/>
  <c r="K236" i="10"/>
  <c r="K235" i="10"/>
  <c r="K234" i="10"/>
  <c r="K232" i="10"/>
  <c r="K230" i="10"/>
  <c r="K227" i="10"/>
  <c r="K226" i="10"/>
  <c r="K225" i="10"/>
  <c r="K224" i="10"/>
  <c r="K233" i="10" l="1"/>
  <c r="K222" i="10"/>
  <c r="K215" i="10"/>
  <c r="J232" i="10"/>
  <c r="J230" i="10"/>
  <c r="J227" i="10"/>
  <c r="J224" i="10"/>
  <c r="J223" i="10"/>
  <c r="J225" i="10"/>
  <c r="J226" i="10"/>
  <c r="J234" i="10"/>
  <c r="J235" i="10"/>
  <c r="J236" i="10"/>
  <c r="K216" i="10" l="1"/>
  <c r="J222" i="10"/>
  <c r="J221" i="10" s="1"/>
  <c r="K221" i="10"/>
  <c r="K237" i="10" s="1"/>
  <c r="J233" i="10"/>
  <c r="K217" i="10" l="1"/>
  <c r="J237" i="10"/>
  <c r="Q226" i="10" l="1"/>
  <c r="Q215" i="10" l="1"/>
  <c r="P215" i="10"/>
  <c r="O215" i="10"/>
  <c r="M215" i="10"/>
  <c r="N215" i="10" l="1"/>
  <c r="J195" i="10"/>
  <c r="J202" i="10" s="1"/>
  <c r="M195" i="10"/>
  <c r="M202" i="10" s="1"/>
  <c r="N195" i="10"/>
  <c r="N202" i="10" s="1"/>
  <c r="O195" i="10"/>
  <c r="O202" i="10" s="1"/>
  <c r="P195" i="10"/>
  <c r="P202" i="10" s="1"/>
  <c r="Q195" i="10"/>
  <c r="Q202" i="10" s="1"/>
  <c r="M148" i="10" l="1"/>
  <c r="N148" i="10"/>
  <c r="O148" i="10"/>
  <c r="Q227" i="10" l="1"/>
  <c r="Q224" i="10"/>
  <c r="Q148" i="10"/>
  <c r="L224" i="10"/>
  <c r="L225" i="10" l="1"/>
  <c r="L222" i="10" s="1"/>
  <c r="L221" i="10" s="1"/>
  <c r="L214" i="10"/>
  <c r="L215" i="10" s="1"/>
  <c r="N216" i="10"/>
  <c r="N217" i="10" s="1"/>
  <c r="O216" i="10"/>
  <c r="O217" i="10" s="1"/>
  <c r="P233" i="10"/>
  <c r="M216" i="10"/>
  <c r="P216" i="10"/>
  <c r="Q216" i="10"/>
  <c r="Q233" i="10"/>
  <c r="Q223" i="10"/>
  <c r="M217" i="10" l="1"/>
  <c r="P217" i="10"/>
  <c r="P237" i="10"/>
  <c r="Q217" i="10"/>
  <c r="L237" i="10" l="1"/>
  <c r="J216" i="10" l="1"/>
  <c r="J217" i="10" s="1"/>
  <c r="Q225" i="10" l="1"/>
  <c r="Q222" i="10" s="1"/>
  <c r="Q221" i="10" s="1"/>
  <c r="Q237" i="10" s="1"/>
  <c r="L216" i="10" l="1"/>
  <c r="L217" i="10" s="1"/>
  <c r="J202" i="17" l="1"/>
  <c r="J203" i="17" s="1"/>
  <c r="J204" i="17" l="1"/>
  <c r="M223" i="17"/>
  <c r="M221" i="17"/>
  <c r="M219" i="17"/>
  <c r="M225" i="17"/>
  <c r="M226" i="17"/>
  <c r="M220" i="17"/>
  <c r="M224" i="17"/>
  <c r="M222" i="17" l="1"/>
  <c r="M211" i="17"/>
  <c r="M210" i="17" s="1"/>
  <c r="M227" i="17" l="1"/>
</calcChain>
</file>

<file path=xl/comments1.xml><?xml version="1.0" encoding="utf-8"?>
<comments xmlns="http://schemas.openxmlformats.org/spreadsheetml/2006/main">
  <authors>
    <author>Audra Cepiene</author>
    <author>Indre Buteniene</author>
  </authors>
  <commentList>
    <comment ref="E15"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15" authorId="0">
      <text>
        <r>
          <rPr>
            <sz val="9"/>
            <color indexed="81"/>
            <rFont val="Tahoma"/>
            <family val="2"/>
            <charset val="186"/>
          </rPr>
          <t xml:space="preserve">Eksplotuojami  fontanai: "Taravos Anikė" ir "Laivelis" Meridiano skvere. Nuo 2016 m. - Debreceno aikštės fontanas.
</t>
        </r>
      </text>
    </comment>
    <comment ref="K23" authorId="0">
      <text>
        <r>
          <rPr>
            <sz val="9"/>
            <color indexed="81"/>
            <rFont val="Tahoma"/>
            <family val="2"/>
            <charset val="186"/>
          </rPr>
          <t xml:space="preserve">Iš viso mieste yra 1,1 tūkst. vnt. suoliukų
</t>
        </r>
      </text>
    </comment>
    <comment ref="K25" authorId="0">
      <text>
        <r>
          <rPr>
            <sz val="9"/>
            <color indexed="81"/>
            <rFont val="Tahoma"/>
            <family val="2"/>
            <charset val="186"/>
          </rPr>
          <t>Iš viso mieste yra 1,5 tūkst. vnt. šiukšliadėžių</t>
        </r>
      </text>
    </comment>
    <comment ref="E27"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1"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G35" authorId="1">
      <text>
        <r>
          <rPr>
            <sz val="9"/>
            <color indexed="81"/>
            <rFont val="Tahoma"/>
            <family val="2"/>
            <charset val="186"/>
          </rPr>
          <t>VšĮ PSPC prisidėjimas</t>
        </r>
      </text>
    </comment>
    <comment ref="E3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38"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43"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60" authorId="0">
      <text>
        <r>
          <rPr>
            <b/>
            <sz val="9"/>
            <color indexed="81"/>
            <rFont val="Tahoma"/>
            <family val="2"/>
            <charset val="186"/>
          </rPr>
          <t>2.4.2.8</t>
        </r>
        <r>
          <rPr>
            <sz val="9"/>
            <color indexed="81"/>
            <rFont val="Tahoma"/>
            <family val="2"/>
            <charset val="186"/>
          </rPr>
          <t xml:space="preserve">
Diegti aukšto lygio paslaugų ir infrastruktūros parametrus miesto paplūdimiuose ir kitose poilsio zonose</t>
        </r>
      </text>
    </comment>
    <comment ref="E87"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101" author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106"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0" authorId="0">
      <text>
        <r>
          <rPr>
            <b/>
            <sz val="9"/>
            <color indexed="81"/>
            <rFont val="Tahoma"/>
            <family val="2"/>
            <charset val="186"/>
          </rPr>
          <t>KSP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14"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8"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1" authorId="0">
      <text>
        <r>
          <rPr>
            <b/>
            <sz val="9"/>
            <color indexed="81"/>
            <rFont val="Tahoma"/>
            <family val="2"/>
            <charset val="186"/>
          </rPr>
          <t>KSP 2.1.3.13</t>
        </r>
        <r>
          <rPr>
            <sz val="9"/>
            <color indexed="81"/>
            <rFont val="Tahoma"/>
            <family val="2"/>
            <charset val="186"/>
          </rPr>
          <t xml:space="preserve">
Plėsti lietaus nuotakyno sistemas, rekonstruoti senus ir įrengti naujus nuotekų surinkimo ir valymo įrenginius</t>
        </r>
      </text>
    </comment>
    <comment ref="E124" author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27"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0"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3" author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D198" authorId="0">
      <text>
        <r>
          <rPr>
            <sz val="9"/>
            <color indexed="81"/>
            <rFont val="Tahoma"/>
            <family val="2"/>
            <charset val="186"/>
          </rPr>
          <t xml:space="preserve">pagal LR Aplinkos ministro 2016 m. vasario 22 d. įsakymo Nr. D1-130 "Dėl klimato kaitos specialiosios programos lėšų naudojimo 2016 m. sąmatos patvirtinimo" </t>
        </r>
        <r>
          <rPr>
            <b/>
            <sz val="9"/>
            <color indexed="81"/>
            <rFont val="Tahoma"/>
            <family val="2"/>
            <charset val="186"/>
          </rPr>
          <t>1.2.1. priemonę</t>
        </r>
        <r>
          <rPr>
            <sz val="9"/>
            <color indexed="81"/>
            <rFont val="Tahoma"/>
            <family val="2"/>
            <charset val="186"/>
          </rPr>
          <t xml:space="preserve"> "Atsinaujinančių energijos išteklių  (saulės, vėjo, geoterminės energijos ar kitų, išskyrus biokuro) panaudojimas visuomeninės paskirties pastatuose bei viešųjų erdvių teritorijose ir (ar) aplinkai palankių technologijų diegimas  ūkinę komercinę veiklą vykdančiose įmonėse bei ekologiško viešojo transporto ir infrastruktūros plėtra"
</t>
        </r>
      </text>
    </comment>
    <comment ref="K198" authorId="0">
      <text>
        <r>
          <rPr>
            <sz val="9"/>
            <color indexed="81"/>
            <rFont val="Tahoma"/>
            <family val="2"/>
            <charset val="186"/>
          </rPr>
          <t>Iš viso projektas kainuos 382 000 Eur</t>
        </r>
      </text>
    </comment>
    <comment ref="D201" authorId="0">
      <text>
        <r>
          <rPr>
            <sz val="9"/>
            <color indexed="81"/>
            <rFont val="Tahoma"/>
            <family val="2"/>
            <charset val="186"/>
          </rPr>
          <t>pagal ES finansuojamą priemonę "Savivaldybių viešųjų pastatų modernizavimo skatinimas"</t>
        </r>
      </text>
    </comment>
  </commentList>
</comments>
</file>

<file path=xl/comments2.xml><?xml version="1.0" encoding="utf-8"?>
<comments xmlns="http://schemas.openxmlformats.org/spreadsheetml/2006/main">
  <authors>
    <author>Audra Cepiene</author>
    <author>Indre Buteniene</author>
  </authors>
  <commentList>
    <comment ref="E16"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Q16" authorId="0">
      <text>
        <r>
          <rPr>
            <sz val="9"/>
            <color indexed="81"/>
            <rFont val="Tahoma"/>
            <family val="2"/>
            <charset val="186"/>
          </rPr>
          <t xml:space="preserve">Eksplotuojami  fontanai: "Taravos Anikė" ir "Laivelis" Meridiano skvere. Nuo 2016 m. - Debreceno aikštės fontanas.
</t>
        </r>
      </text>
    </comment>
    <comment ref="Q24" authorId="0">
      <text>
        <r>
          <rPr>
            <sz val="9"/>
            <color indexed="81"/>
            <rFont val="Tahoma"/>
            <family val="2"/>
            <charset val="186"/>
          </rPr>
          <t xml:space="preserve">Iš viso mieste yra 1,1 tūkst. vnt. suoliukų
</t>
        </r>
      </text>
    </comment>
    <comment ref="Q26" authorId="0">
      <text>
        <r>
          <rPr>
            <sz val="9"/>
            <color indexed="81"/>
            <rFont val="Tahoma"/>
            <family val="2"/>
            <charset val="186"/>
          </rPr>
          <t>Iš viso mieste yra 1,5 tūkst. vnt. šiukšliadėžių</t>
        </r>
      </text>
    </comment>
    <comment ref="E28"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1"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G35" authorId="1">
      <text>
        <r>
          <rPr>
            <sz val="9"/>
            <color indexed="81"/>
            <rFont val="Tahoma"/>
            <family val="2"/>
            <charset val="186"/>
          </rPr>
          <t>VšĮ PSPC prisidėjimas</t>
        </r>
      </text>
    </comment>
    <comment ref="E3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38"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43"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5"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9" authorId="0">
      <text>
        <r>
          <rPr>
            <b/>
            <sz val="9"/>
            <color indexed="81"/>
            <rFont val="Tahoma"/>
            <family val="2"/>
            <charset val="186"/>
          </rPr>
          <t>2.4.2.8</t>
        </r>
        <r>
          <rPr>
            <sz val="9"/>
            <color indexed="81"/>
            <rFont val="Tahoma"/>
            <family val="2"/>
            <charset val="186"/>
          </rPr>
          <t xml:space="preserve">
Diegti aukšto lygio paslaugų ir infrastruktūros parametrus miesto paplūdimiuose ir kitose poilsio zonose</t>
        </r>
      </text>
    </comment>
    <comment ref="E86"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100" author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105"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09" authorId="0">
      <text>
        <r>
          <rPr>
            <b/>
            <sz val="9"/>
            <color indexed="81"/>
            <rFont val="Tahoma"/>
            <family val="2"/>
            <charset val="186"/>
          </rPr>
          <t>KSP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13"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7"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0" authorId="0">
      <text>
        <r>
          <rPr>
            <b/>
            <sz val="9"/>
            <color indexed="81"/>
            <rFont val="Tahoma"/>
            <family val="2"/>
            <charset val="186"/>
          </rPr>
          <t>KSP 2.1.3.13</t>
        </r>
        <r>
          <rPr>
            <sz val="9"/>
            <color indexed="81"/>
            <rFont val="Tahoma"/>
            <family val="2"/>
            <charset val="186"/>
          </rPr>
          <t xml:space="preserve">
Plėsti lietaus nuotakyno sistemas, rekonstruoti senus ir įrengti naujus nuotekų surinkimo ir valymo įrenginius</t>
        </r>
      </text>
    </comment>
    <comment ref="E123" author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26"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9"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2" author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D197" authorId="0">
      <text>
        <r>
          <rPr>
            <sz val="9"/>
            <color indexed="81"/>
            <rFont val="Tahoma"/>
            <family val="2"/>
            <charset val="186"/>
          </rPr>
          <t xml:space="preserve">pagal LR Aplinkos ministro 2016 m. vasario 22 d. įsakymo Nr. D1-130 "Dėl klimato kaitos specialiosios programos lėšų naudojimo 2016 m. sąmatos patvirtinimo" </t>
        </r>
        <r>
          <rPr>
            <b/>
            <sz val="9"/>
            <color indexed="81"/>
            <rFont val="Tahoma"/>
            <family val="2"/>
            <charset val="186"/>
          </rPr>
          <t>1.2.1. priemonę</t>
        </r>
        <r>
          <rPr>
            <sz val="9"/>
            <color indexed="81"/>
            <rFont val="Tahoma"/>
            <family val="2"/>
            <charset val="186"/>
          </rPr>
          <t xml:space="preserve"> "Atsinaujinančių energijos išteklių  (saulės, vėjo, geoterminės energijos ar kitų, išskyrus biokuro) panaudojimas visuomeninės paskirties pastatuose bei viešųjų erdvių teritorijose ir (ar) aplinkai palankių technologijų diegimas  ūkinę komercinę veiklą vykdančiose įmonėse bei ekologiško viešojo transporto ir infrastruktūros plėtra"
</t>
        </r>
      </text>
    </comment>
    <comment ref="Q197" authorId="0">
      <text>
        <r>
          <rPr>
            <sz val="9"/>
            <color indexed="81"/>
            <rFont val="Tahoma"/>
            <family val="2"/>
            <charset val="186"/>
          </rPr>
          <t>Iš viso projektas kainuos 382 000 Eur</t>
        </r>
      </text>
    </comment>
    <comment ref="D200" authorId="0">
      <text>
        <r>
          <rPr>
            <sz val="9"/>
            <color indexed="81"/>
            <rFont val="Tahoma"/>
            <family val="2"/>
            <charset val="186"/>
          </rPr>
          <t>pagal ES finansuojamą priemonę "Savivaldybių viešųjų pastatų modernizavimo skatinimas"</t>
        </r>
      </text>
    </comment>
    <comment ref="G200" authorId="0">
      <text>
        <r>
          <rPr>
            <sz val="9"/>
            <color indexed="81"/>
            <rFont val="Tahoma"/>
            <family val="2"/>
            <charset val="186"/>
          </rPr>
          <t xml:space="preserve">VšĮ Būsto energijos taupymo agentūra </t>
        </r>
      </text>
    </comment>
    <comment ref="H211" authorId="0">
      <text>
        <r>
          <rPr>
            <b/>
            <sz val="9"/>
            <color indexed="81"/>
            <rFont val="Tahoma"/>
            <family val="2"/>
            <charset val="186"/>
          </rPr>
          <t xml:space="preserve">11844,1
</t>
        </r>
        <r>
          <rPr>
            <sz val="9"/>
            <color indexed="81"/>
            <rFont val="Tahoma"/>
            <family val="2"/>
            <charset val="186"/>
          </rPr>
          <t xml:space="preserve">
</t>
        </r>
      </text>
    </comment>
    <comment ref="I211" authorId="0">
      <text>
        <r>
          <rPr>
            <sz val="9"/>
            <color indexed="81"/>
            <rFont val="Tahoma"/>
            <family val="2"/>
            <charset val="186"/>
          </rPr>
          <t xml:space="preserve">
11799,8
</t>
        </r>
      </text>
    </comment>
  </commentList>
</comments>
</file>

<file path=xl/comments3.xml><?xml version="1.0" encoding="utf-8"?>
<comments xmlns="http://schemas.openxmlformats.org/spreadsheetml/2006/main">
  <authors>
    <author>Audra Cepiene</author>
    <author>Indre Buteniene</author>
  </authors>
  <commentList>
    <comment ref="F16"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R16" authorId="0">
      <text>
        <r>
          <rPr>
            <sz val="9"/>
            <color indexed="81"/>
            <rFont val="Tahoma"/>
            <family val="2"/>
            <charset val="186"/>
          </rPr>
          <t xml:space="preserve">Eksplotuojami  fontanai: "Taravos Anikė" ir "Laivelis" Meridiano skvere. Nuo 2016 m. - Debreceno aikštės fontanas.
</t>
        </r>
      </text>
    </comment>
    <comment ref="R23" authorId="0">
      <text>
        <r>
          <rPr>
            <sz val="9"/>
            <color indexed="81"/>
            <rFont val="Tahoma"/>
            <family val="2"/>
            <charset val="186"/>
          </rPr>
          <t xml:space="preserve">Iš viso mieste yra 1,1 tūkst. vnt. suoliukų
</t>
        </r>
      </text>
    </comment>
    <comment ref="R25" authorId="0">
      <text>
        <r>
          <rPr>
            <sz val="9"/>
            <color indexed="81"/>
            <rFont val="Tahoma"/>
            <family val="2"/>
            <charset val="186"/>
          </rPr>
          <t>Iš viso mieste yra 1,5 tūkst. vnt. šiukšliadėžių</t>
        </r>
      </text>
    </comment>
    <comment ref="F2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O27" authorId="0">
      <text>
        <r>
          <rPr>
            <b/>
            <sz val="9"/>
            <color indexed="81"/>
            <rFont val="Tahoma"/>
            <family val="2"/>
            <charset val="186"/>
          </rPr>
          <t>Audra Cepiene:</t>
        </r>
        <r>
          <rPr>
            <sz val="9"/>
            <color indexed="81"/>
            <rFont val="Tahoma"/>
            <family val="2"/>
            <charset val="186"/>
          </rPr>
          <t xml:space="preserve">
Ingos koregavimas</t>
        </r>
      </text>
    </comment>
    <comment ref="F31"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I36" authorId="1">
      <text>
        <r>
          <rPr>
            <b/>
            <sz val="9"/>
            <color indexed="81"/>
            <rFont val="Tahoma"/>
            <family val="2"/>
            <charset val="186"/>
          </rPr>
          <t>Indre Buteniene:</t>
        </r>
        <r>
          <rPr>
            <sz val="9"/>
            <color indexed="81"/>
            <rFont val="Tahoma"/>
            <family val="2"/>
            <charset val="186"/>
          </rPr>
          <t xml:space="preserve">
VšĮ PSPC prisidėjimas</t>
        </r>
      </text>
    </comment>
    <comment ref="F37"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H40" authorId="1">
      <text>
        <r>
          <rPr>
            <sz val="9"/>
            <color indexed="81"/>
            <rFont val="Tahoma"/>
            <family val="2"/>
            <charset val="186"/>
          </rPr>
          <t>Vykdys vienuolynas, asignavimai - savivaldybės biudžete</t>
        </r>
      </text>
    </comment>
    <comment ref="F42"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44"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R44" authorId="0">
      <text>
        <r>
          <rPr>
            <sz val="9"/>
            <color indexed="81"/>
            <rFont val="Tahoma"/>
            <family val="2"/>
            <charset val="186"/>
          </rPr>
          <t xml:space="preserve">Nauja priemonė.  2015-08-03 raštu TAR2 kreipėsi Vaišvila dėl 2015-2019 prioritetų
</t>
        </r>
      </text>
    </comment>
    <comment ref="F47"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K49" authorId="0">
      <text>
        <r>
          <rPr>
            <sz val="9"/>
            <color indexed="81"/>
            <rFont val="Tahoma"/>
            <family val="2"/>
            <charset val="186"/>
          </rPr>
          <t xml:space="preserve">Aikštė sutvarkyta per 6 programos priemonę "Pėsčiųjų, šaligatvių bei privažiuojamųjų kelių remonto bei įrengimo darbai". Lėšos nuimtos 2015-09-24 tarybos sprendimu. 
</t>
        </r>
      </text>
    </comment>
    <comment ref="R53" authorId="0">
      <text>
        <r>
          <rPr>
            <b/>
            <sz val="9"/>
            <color indexed="81"/>
            <rFont val="Tahoma"/>
            <family val="2"/>
            <charset val="186"/>
          </rPr>
          <t>Priemonė. Želdynų ir želdinių apsaugos, tvarkymo ir kūrimo valdymas savivaldybėse</t>
        </r>
        <r>
          <rPr>
            <sz val="9"/>
            <color indexed="81"/>
            <rFont val="Tahoma"/>
            <family val="2"/>
            <charset val="186"/>
          </rPr>
          <t xml:space="preserve">
</t>
        </r>
      </text>
    </comment>
    <comment ref="E56" authorId="0">
      <text>
        <r>
          <rPr>
            <sz val="9"/>
            <color indexed="81"/>
            <rFont val="Tahoma"/>
            <family val="2"/>
            <charset val="186"/>
          </rPr>
          <t xml:space="preserve">Sutarties objektas – </t>
        </r>
        <r>
          <rPr>
            <b/>
            <sz val="9"/>
            <color indexed="81"/>
            <rFont val="Tahoma"/>
            <family val="2"/>
            <charset val="186"/>
          </rPr>
          <t>gyvūnų gaudymo, surinkimo, priežiūros, karantinavimo, eutanazijos ir utilizavimo paslauga</t>
        </r>
      </text>
    </comment>
    <comment ref="F59" authorId="0">
      <text>
        <r>
          <rPr>
            <sz val="9"/>
            <color indexed="81"/>
            <rFont val="Tahoma"/>
            <family val="2"/>
            <charset val="186"/>
          </rPr>
          <t>2.4.2.8
Diegti aukšto lygio paslaugų ir infrastruktūros parametrus miesto paplūdimiuose ir kitose poilsio zonose</t>
        </r>
      </text>
    </comment>
    <comment ref="J60" authorId="0">
      <text>
        <r>
          <rPr>
            <b/>
            <sz val="9"/>
            <color indexed="81"/>
            <rFont val="Tahoma"/>
            <family val="2"/>
            <charset val="186"/>
          </rPr>
          <t>Audra Cepiene:</t>
        </r>
        <r>
          <rPr>
            <sz val="9"/>
            <color indexed="81"/>
            <rFont val="Tahoma"/>
            <family val="2"/>
            <charset val="186"/>
          </rPr>
          <t xml:space="preserve">
Paplūdimių elektrifikacijos ir radiofikacijos linijų eksploatacija ir remontas</t>
        </r>
      </text>
    </comment>
    <comment ref="E74" author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K82" authorId="0">
      <text>
        <r>
          <rPr>
            <b/>
            <sz val="9"/>
            <color indexed="81"/>
            <rFont val="Tahoma"/>
            <family val="2"/>
            <charset val="186"/>
          </rPr>
          <t>Audra Cepiene:</t>
        </r>
        <r>
          <rPr>
            <sz val="9"/>
            <color indexed="81"/>
            <rFont val="Tahoma"/>
            <family val="2"/>
            <charset val="186"/>
          </rPr>
          <t xml:space="preserve">
suma didėja, nes 2015 m. buvo skirta 25000 Eur aplinkai</t>
        </r>
      </text>
    </comment>
    <comment ref="J83" authorId="0">
      <text>
        <r>
          <rPr>
            <sz val="9"/>
            <color indexed="81"/>
            <rFont val="Tahoma"/>
            <family val="2"/>
            <charset val="186"/>
          </rPr>
          <t>Vaikų žaidimų aikštelių paplūdimiuose įrengimas (2896 Eur) ir Reklaminiai ir informaciniai stendai (6951 Eur), dušų įrengimas paplūdimiuose (6951 Eur)</t>
        </r>
      </text>
    </comment>
    <comment ref="R89" authorId="0">
      <text>
        <r>
          <rPr>
            <sz val="9"/>
            <color indexed="81"/>
            <rFont val="Tahoma"/>
            <family val="2"/>
            <charset val="186"/>
          </rPr>
          <t>Viešieji tualetai: Stovyklų g. 4 –21,79 m2; Kopų g. 1A (I Melnragė) – 87,25 m2;</t>
        </r>
      </text>
    </comment>
    <comment ref="F96"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I102" authorId="1">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04" author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106" authorId="0">
      <text>
        <r>
          <rPr>
            <b/>
            <sz val="9"/>
            <color indexed="81"/>
            <rFont val="Tahoma"/>
            <family val="2"/>
            <charset val="186"/>
          </rPr>
          <t>Audra Cepiene:</t>
        </r>
        <r>
          <rPr>
            <sz val="9"/>
            <color indexed="81"/>
            <rFont val="Tahoma"/>
            <family val="2"/>
            <charset val="186"/>
          </rPr>
          <t xml:space="preserve">
Atlikta apšvietimo įrengimo Stovyklos g. Giruliuose darbų; Atlikta žemėlapio, esančio aikštelėje prie įvažiavimo į Klaipėdą iš šiaurinės pusės, apšvietimo įrengimo darbų; Atlikta apšvietimo įrengimo gatvių ruožuose — Janonio g., H. Manto g., S. Daukanto g., Naujoji Uosto g. kvartalo (I. Kanto g. 9-17 teritorija) darbų; Atlikta apšvietimo įrengimo gatvių ruožuose — Šiltnamių g., Senvagės g., Panevėžio g., Liepojos g. kvartalo (praėjimas ties Liepojos g. 56) darbų; Atlikta apšvietimo įrengimo gatvių ruožuose – M. Mažvydo al. 9, 9A, 11, Šaulių g. 14, 16, 20, 22, S. Daukanto g. 20, J. Karoso g. 21 darbų; atlikta K. Donelaičio g. ir  K. Donelaičio aikštės metalinių gatvių apšvietimo atramų keitimo į dekoratyvines  atramas su šviestuvais darbų,  </t>
        </r>
      </text>
    </comment>
    <comment ref="F113"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16" authorId="0">
      <text>
        <r>
          <rPr>
            <sz val="9"/>
            <color indexed="81"/>
            <rFont val="Tahoma"/>
            <family val="2"/>
            <charset val="186"/>
          </rPr>
          <t>2.4.1.2. KSP Sutvarkyti ir pritaikyti visuomenės arba rekreaciniams poreikiams Danės upės slėnio ir žiočių teritorijas; Danės upę pritaikyti laivybai, rekonstruoti Danės upės krantines nuo Biržos tilto iki Mokyklos gatvės tilto:</t>
        </r>
      </text>
    </comment>
    <comment ref="F120"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4"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30" author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33"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0" author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F144" authorId="0">
      <text>
        <r>
          <rPr>
            <sz val="9"/>
            <color indexed="81"/>
            <rFont val="Tahoma"/>
            <family val="2"/>
            <charset val="186"/>
          </rPr>
          <t>1.6.3.3 . Pertvarkyti futbolo mokyklos ir baseino pastatus (taikant modernias technologijas ir atsinaujinančius energijos šaltinius), įkuriant sporto paslaugų kompleksą, skirtą įvairioms amžiaus grupėms</t>
        </r>
        <r>
          <rPr>
            <b/>
            <sz val="9"/>
            <color indexed="81"/>
            <rFont val="Tahoma"/>
            <family val="2"/>
            <charset val="186"/>
          </rPr>
          <t xml:space="preserve">
 </t>
        </r>
      </text>
    </comment>
    <comment ref="F146" author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E172" authorId="0">
      <text>
        <r>
          <rPr>
            <sz val="9"/>
            <color indexed="81"/>
            <rFont val="Tahoma"/>
            <family val="2"/>
            <charset val="186"/>
          </rPr>
          <t>2015-09-21 SPG protokolas STR3-18, tverti segmentine tvora, pateikite poreikį</t>
        </r>
      </text>
    </comment>
    <comment ref="R189" authorId="0">
      <text>
        <r>
          <rPr>
            <sz val="9"/>
            <color indexed="81"/>
            <rFont val="Tahoma"/>
            <family val="2"/>
            <charset val="186"/>
          </rPr>
          <t xml:space="preserve">
Iš viso iki 2018 m. reiks 10550 Eur</t>
        </r>
      </text>
    </comment>
    <comment ref="K194" authorId="0">
      <text>
        <r>
          <rPr>
            <sz val="9"/>
            <color indexed="81"/>
            <rFont val="Tahoma"/>
            <family val="2"/>
            <charset val="186"/>
          </rPr>
          <t>Lietaus nuotekų tinklų statyba  J. Karoso g. 21 ir M. Mažvydo al. 11 namų kiemuose ir jų prieigose 45 m.</t>
        </r>
      </text>
    </comment>
    <comment ref="R197" authorId="0">
      <text>
        <r>
          <rPr>
            <sz val="9"/>
            <color indexed="81"/>
            <rFont val="Tahoma"/>
            <family val="2"/>
            <charset val="186"/>
          </rPr>
          <t>*Pušyno g. 23/Sportininkų g. 28 kiemas apsemiamas (problema ta, kad artimiausi tinklai yra už 150 m Viršutinėje g. , o per tokį atstumą neužteks nuolydžio, kad pajungti į esamą tinklą.);  Kareivinių g. 4 apsemiamas kiemas ir mašinų stovėjimo aikštelė, nes nėra lietaus nuotekų tinklų; *Liepų gatvė nuo J.Karoso iki H.Manto (stipriai pažeista korozijos betoninių vamzdžių linija. Būtina perkloti liniją. Bet kada gali atsirasti įgriuvos.);</t>
        </r>
      </text>
    </comment>
    <comment ref="E212" authorId="1">
      <text>
        <r>
          <rPr>
            <b/>
            <sz val="9"/>
            <color indexed="81"/>
            <rFont val="Tahoma"/>
            <family val="2"/>
            <charset val="186"/>
          </rPr>
          <t>Indre Buteniene:</t>
        </r>
        <r>
          <rPr>
            <sz val="9"/>
            <color indexed="81"/>
            <rFont val="Tahoma"/>
            <family val="2"/>
            <charset val="186"/>
          </rPr>
          <t xml:space="preserve">
Gembutienė</t>
        </r>
      </text>
    </comment>
    <comment ref="J222" authorId="0">
      <text>
        <r>
          <rPr>
            <sz val="9"/>
            <color indexed="81"/>
            <rFont val="Tahoma"/>
            <family val="2"/>
            <charset val="186"/>
          </rPr>
          <t xml:space="preserve">pirminis biudžetas:
10.169.663 Eur
</t>
        </r>
      </text>
    </comment>
  </commentList>
</comments>
</file>

<file path=xl/sharedStrings.xml><?xml version="1.0" encoding="utf-8"?>
<sst xmlns="http://schemas.openxmlformats.org/spreadsheetml/2006/main" count="1569" uniqueCount="400">
  <si>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</si>
  <si>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</si>
  <si>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</si>
  <si>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</si>
  <si>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</si>
  <si>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</si>
  <si>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</si>
  <si>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</si>
  <si>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</si>
  <si>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</si>
  <si>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</si>
  <si>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</si>
  <si>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</si>
  <si>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</si>
  <si>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</si>
  <si>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</si>
  <si>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</si>
  <si>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</si>
  <si>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</si>
  <si>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</si>
  <si>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</si>
  <si>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</si>
  <si>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</si>
  <si>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</si>
  <si>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</si>
  <si>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</si>
  <si>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</si>
  <si>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</si>
  <si>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</si>
  <si>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</si>
  <si>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</si>
  <si>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</si>
  <si>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</si>
  <si>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</si>
  <si>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10</t>
  </si>
  <si>
    <t>08</t>
  </si>
  <si>
    <t>Gėlynų atnaujinimas ir įrengimas</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</si>
  <si>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</si>
  <si>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</si>
  <si>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</si>
  <si>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</si>
  <si>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</si>
  <si>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</si>
  <si>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</si>
  <si>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</si>
  <si>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</si>
  <si>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</si>
  <si>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</si>
  <si>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Sezoninių darbuotojų skaičius, vnt.</t>
  </si>
  <si>
    <t>Nuolatinių darbuotojų skaičius, vnt.</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</si>
  <si>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</si>
  <si>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</si>
  <si>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</si>
  <si>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</si>
  <si>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Išvežta mirusiųjų iš įvykio vietos, vnt.</t>
  </si>
  <si>
    <t>Mirusiųjų palaikų laikinas laikymas (saugojimas), vnt.</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</si>
  <si>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</si>
  <si>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</si>
  <si>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</si>
  <si>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</si>
  <si>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</si>
  <si>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5</t>
  </si>
  <si>
    <t>I</t>
  </si>
  <si>
    <t>ES</t>
  </si>
  <si>
    <t>LRVB</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</si>
  <si>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</si>
  <si>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</si>
  <si>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</si>
  <si>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</si>
  <si>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 xml:space="preserve">05 </t>
  </si>
  <si>
    <t>Racionaliai ir taupiai naudoti energetinius išteklius savivaldybės biudžetinėse įstaigose</t>
  </si>
  <si>
    <t>Švaros ir tvarkos užtikrinimas bendro naudojimo teritorijose:</t>
  </si>
  <si>
    <t>Miesto paplūdimių priežiūros organizavimas:</t>
  </si>
  <si>
    <t>Miesto viešųjų erdvių ir gatvių apšvietimo užtikrinimas:</t>
  </si>
  <si>
    <t>Biudžetinių įstaigų patalpų šildymas:</t>
  </si>
  <si>
    <t xml:space="preserve">Kultūros įstaigų </t>
  </si>
  <si>
    <t xml:space="preserve">Sporto įstaigų </t>
  </si>
  <si>
    <t xml:space="preserve">Socialinių įstaigų </t>
  </si>
  <si>
    <t xml:space="preserve">Švietimo įstaigų </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</si>
  <si>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</si>
  <si>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</si>
  <si>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</si>
  <si>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</si>
  <si>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</si>
  <si>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</si>
  <si>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</si>
  <si>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2016-ieji metai</t>
  </si>
  <si>
    <t>Pirties paslaugų teikimas Smiltynės paplūdimyje</t>
  </si>
  <si>
    <t>Atsinaujinančių energijos šaltinių panaudojimo plėtros plano parengimas</t>
  </si>
  <si>
    <r>
      <t>Valoma teritorija, km</t>
    </r>
    <r>
      <rPr>
        <vertAlign val="superscript"/>
        <sz val="10"/>
        <rFont val="Times New Roman"/>
        <family val="1"/>
        <charset val="186"/>
      </rPr>
      <t>2</t>
    </r>
  </si>
  <si>
    <t>09</t>
  </si>
  <si>
    <t>P2.4.1.2</t>
  </si>
  <si>
    <t>P2.4.2.8</t>
  </si>
  <si>
    <t>P3.2.1.7</t>
  </si>
  <si>
    <t>Tikslinės teritorijos gyvenamųjų teritorijų ir gretimų visuomeninių erdvių tvarkymo galimybių studija</t>
  </si>
  <si>
    <r>
      <t xml:space="preserve">Vietinių rinkliavų lėšos </t>
    </r>
    <r>
      <rPr>
        <b/>
        <sz val="10"/>
        <rFont val="Times New Roman"/>
        <family val="1"/>
        <charset val="186"/>
      </rPr>
      <t>SB(VR)</t>
    </r>
  </si>
  <si>
    <t>SB(VR)</t>
  </si>
  <si>
    <t>P1.4.3.8</t>
  </si>
  <si>
    <t>P2</t>
  </si>
  <si>
    <t>Savivaldybei priskirtų teritorijų sanitarinis valymas, parkų, skverų, žaliųjų plotų želdinimas ir aplinkotvarka</t>
  </si>
  <si>
    <t>Nuomojama kilnojamųjų tualetų švenčių metu, vnt.</t>
  </si>
  <si>
    <t>Eksploatuojama šviestuvų, tūkst. vnt.</t>
  </si>
  <si>
    <t>3</t>
  </si>
  <si>
    <t>Papriemonės kodas</t>
  </si>
  <si>
    <t>Vykdytojas (skyrius / asmuo)</t>
  </si>
  <si>
    <t xml:space="preserve">MŪD Miesto tvarkymo skyrius </t>
  </si>
  <si>
    <t>Iš viso priemonei:</t>
  </si>
  <si>
    <t>MŪD Miesto tvarkymo skyrius</t>
  </si>
  <si>
    <r>
      <t>Prižiūrima želdynų,  km</t>
    </r>
    <r>
      <rPr>
        <vertAlign val="superscript"/>
        <sz val="10"/>
        <rFont val="Times New Roman"/>
        <family val="1"/>
        <charset val="186"/>
      </rPr>
      <t>2</t>
    </r>
  </si>
  <si>
    <t>Viešosios tvarkos skyrius</t>
  </si>
  <si>
    <t>IED Projektų skyrius</t>
  </si>
  <si>
    <t xml:space="preserve">IED Projektų skyrius  </t>
  </si>
  <si>
    <t>MŪD Miesto tvarkymo  sk.</t>
  </si>
  <si>
    <t>MŪD  Socialinės infrastruktūros skyrius</t>
  </si>
  <si>
    <t>2017-ųjų metų lėšų projektas</t>
  </si>
  <si>
    <t>2017-ieji metai</t>
  </si>
  <si>
    <t>2017-ųjų m. lėšų poreikis</t>
  </si>
  <si>
    <t xml:space="preserve">Debreceno aikštės atnaujinimas </t>
  </si>
  <si>
    <t>Pempininkų aikštės atnaujinimas</t>
  </si>
  <si>
    <t xml:space="preserve">MŪD Miesto tvarkymo sk. </t>
  </si>
  <si>
    <t>MŪD Kapinių priežiūros skyrius</t>
  </si>
  <si>
    <t>MŪD  Socialinės infrastrukt.  sk.</t>
  </si>
  <si>
    <t xml:space="preserve">MŪD BĮ "Klaipėdos paplūdimiai" </t>
  </si>
  <si>
    <t>Atskiro nulinio laido įrengimas pagal LESTO reikalavimą gatvių apšvietimo tinklams</t>
  </si>
  <si>
    <t xml:space="preserve">Joniškės kapinių tvoros remontas </t>
  </si>
  <si>
    <t>Laidojimo paslaugų teikimas ir kapinių priežiūros organizavimas:</t>
  </si>
  <si>
    <t>P2.4.2.4</t>
  </si>
  <si>
    <t>P2.4.2.5</t>
  </si>
  <si>
    <t>80</t>
  </si>
  <si>
    <t>Projekto „Danės upės krantinės pritaikymas centrinėje Klaipėdos miesto dalyje“ įgyvendinimas</t>
  </si>
  <si>
    <t xml:space="preserve">Integruotos stebėjimo sistemos viešose vietose nuoma ir retransliuojamo vaizdo stebėjimo paslaugos pirkimas </t>
  </si>
  <si>
    <t>Žardininkų gyvenamojo kvartalo viešosios erdvės (aikštės) šalia Taikos pr. atnaujinimas</t>
  </si>
  <si>
    <t>Prižiūrima gertuvių Poilsio parke, vnt.</t>
  </si>
  <si>
    <t>Karlskronos aikštės atnaujinimas</t>
  </si>
  <si>
    <t xml:space="preserve">Paminklo 1923 m. sukilėliams senosiose miesto kapinėse (Skulptūrų parke) restauravimas </t>
  </si>
  <si>
    <t>1015</t>
  </si>
  <si>
    <t>1010</t>
  </si>
  <si>
    <t>P1.6.3.3</t>
  </si>
  <si>
    <t>2.3.2.5</t>
  </si>
  <si>
    <t xml:space="preserve">2.3.2.1 </t>
  </si>
  <si>
    <t>Klaipėdos miesto integruotos tikslinės teritorijos vystymo programos bei joje esančių kultūros objektų rinkodaros planų parengimas</t>
  </si>
  <si>
    <t>Eur</t>
  </si>
  <si>
    <t>Planas</t>
  </si>
  <si>
    <t xml:space="preserve"> Herkaus Manto gatvėje esančios mūrinės sienos remontas</t>
  </si>
  <si>
    <t xml:space="preserve">Šîldoma įstaigų, skaičius </t>
  </si>
  <si>
    <t xml:space="preserve">Šîldoma įstaigų, skaičius  </t>
  </si>
  <si>
    <t xml:space="preserve">Prižiūrima konteinerinių tualetų, skaičius </t>
  </si>
  <si>
    <t xml:space="preserve">Įsigyta keturračių, skaičius </t>
  </si>
  <si>
    <t xml:space="preserve">Eksploatuojama kamerų, skaičius </t>
  </si>
  <si>
    <t xml:space="preserve">Palaidota mirusiųjų, skaičius </t>
  </si>
  <si>
    <t>BĮ „Klaipėdos paplūdimiai“ veiklos organizavimas</t>
  </si>
  <si>
    <t>Galimybių studijos, pritaikant II vandenvietę švietimo, sporto, saviraiškos reikmėms, parengimas</t>
  </si>
  <si>
    <t xml:space="preserve">Įsigyta kompiuterių, skaičius </t>
  </si>
  <si>
    <t xml:space="preserve">Sezoniniai darbuotojai, etatų skaičius </t>
  </si>
  <si>
    <t xml:space="preserve"> 2015–2018 M. KLAIPĖDOS MIESTO SAVIVALDYBĖS</t>
  </si>
  <si>
    <t>SB(SPL)</t>
  </si>
  <si>
    <t>SB(VRL)</t>
  </si>
  <si>
    <t>2015 m. asignavimų planas</t>
  </si>
  <si>
    <t>2015 m. asignavimų plano pakeitimas</t>
  </si>
  <si>
    <t>Lėšų poreikis biudžetiniams 
2016-iesiems metams</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</si>
  <si>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</si>
  <si>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</si>
  <si>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</si>
  <si>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</si>
  <si>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</si>
  <si>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2015 m. asignavimų plano keitimas</t>
  </si>
  <si>
    <t>2018-ųjų m. lėšų poreikis</t>
  </si>
  <si>
    <t>SB(VB)</t>
  </si>
  <si>
    <r>
      <t xml:space="preserve">Valstybės biudžeto specialiosios tikslinės dotacijos lėšos </t>
    </r>
    <r>
      <rPr>
        <b/>
        <sz val="10"/>
        <rFont val="Times New Roman"/>
        <family val="1"/>
        <charset val="186"/>
      </rPr>
      <t>SB(VB)</t>
    </r>
  </si>
  <si>
    <t>Lėšų poreikis biudžetiniams 
2016-iesiems metams*</t>
  </si>
  <si>
    <t>SB(ŽPL)</t>
  </si>
  <si>
    <r>
      <t xml:space="preserve">Žemės pardavimų likučio lėšos </t>
    </r>
    <r>
      <rPr>
        <b/>
        <sz val="10"/>
        <rFont val="Times New Roman"/>
        <family val="1"/>
        <charset val="186"/>
      </rPr>
      <t>SB(ŽPL)</t>
    </r>
  </si>
  <si>
    <r>
      <t>Tvarkomų gėlynų plotas, tūkst. m</t>
    </r>
    <r>
      <rPr>
        <vertAlign val="superscript"/>
        <sz val="10"/>
        <rFont val="Times New Roman"/>
        <family val="1"/>
        <charset val="186"/>
      </rPr>
      <t xml:space="preserve">2 </t>
    </r>
  </si>
  <si>
    <t>SB(KPP)</t>
  </si>
  <si>
    <t>30</t>
  </si>
  <si>
    <t xml:space="preserve">Prižiūrimų tūrinių gėlinių/kitų gėlinių skaičius, vnt. </t>
  </si>
  <si>
    <t>23/299</t>
  </si>
  <si>
    <t>29/304</t>
  </si>
  <si>
    <t>32/308</t>
  </si>
  <si>
    <t>Parengtas projektas, vnt.</t>
  </si>
  <si>
    <t>Parengta techn. projektas, vnt.</t>
  </si>
  <si>
    <t>Miesto aikščių, skverų ir kitų bendro naudojimo teritorijų atnaujinimas ir priežiūra:</t>
  </si>
  <si>
    <t>II Melnragėje gelbėjimo stotyje esančios kavinės nuoma</t>
  </si>
  <si>
    <t>Viešojo tualeto ir dušinės paslaugų teikimas Melnragės paplūdimyje</t>
  </si>
  <si>
    <t xml:space="preserve"> </t>
  </si>
  <si>
    <t>Parengta planų, vnt.</t>
  </si>
  <si>
    <t>Daugiabučių namų atnaujinimo (modernizavimo) energinio naudingumo sertifikatų bei investicijų planų parengimas</t>
  </si>
  <si>
    <t>Prengta galimybių studija, vnt.</t>
  </si>
  <si>
    <t>2016-ųjų metų asignavimų planas</t>
  </si>
  <si>
    <t>Asfalto dangos remontas;</t>
  </si>
  <si>
    <t>Šaligatvių remontas;</t>
  </si>
  <si>
    <t>Medžių genėjimas;</t>
  </si>
  <si>
    <t>MŪD Butų ir energetikos posk.</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</si>
  <si>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</si>
  <si>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</si>
  <si>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</si>
  <si>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</si>
  <si>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</si>
  <si>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</si>
  <si>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</si>
  <si>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</si>
  <si>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</si>
  <si>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</si>
  <si>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</si>
  <si>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t>11</t>
  </si>
  <si>
    <r>
      <t xml:space="preserve">Valstybės biudžeto specialiosios tikslinės dotacijos lėšos </t>
    </r>
    <r>
      <rPr>
        <b/>
        <sz val="10"/>
        <rFont val="Times New Roman"/>
        <family val="1"/>
        <charset val="186"/>
      </rPr>
      <t>SB(KPP)</t>
    </r>
  </si>
  <si>
    <t>12</t>
  </si>
  <si>
    <t>Atlikta rekonstrukcija, proc.</t>
  </si>
  <si>
    <t xml:space="preserve">IED </t>
  </si>
  <si>
    <t>Beglobių  gyvūnų gaudymas, surinkimas, karantinavimas, eutanazija ir utilizavimas</t>
  </si>
  <si>
    <t>Mėlynosios vėliavos programos koordinavimo paslaugų įsigijimas</t>
  </si>
  <si>
    <t>Įrengta elektros įvadų (žemyninės dalies paplūdimiuose), vnt.</t>
  </si>
  <si>
    <t>Viešųjų erdvių (šviesoforų, fontanų tualetų ir kt.)  apšvietimo tinklų ir įrangos eksploatacija</t>
  </si>
  <si>
    <t>Gatvių ir viešųjų erdvių apšvietimo organizavimo funkcijos įgyvendinimas</t>
  </si>
  <si>
    <t>Įdiegta radijo modulių, vnt.</t>
  </si>
  <si>
    <t xml:space="preserve">Parengtas planas, vnt. </t>
  </si>
  <si>
    <t>Danės upės krantinių rekonstrukcija palei Danę (nuo Biržos tilto), skatinant verslumą (turizmą, smulkiąją žvejybą ir pan.), ir prieigų sutvarkymas (Danės skveras su fontanais) (dangų keitimas, mažosios architektūros objektų įrengimas, želdynų sutvarkymas ir t.t.)</t>
  </si>
  <si>
    <t>Atgimimo aikštės sutvarkymas, didinant patrauklumą investicijoms, skatinant lankytojų srautus (dangų keitimas, mažosios architektūros objektų įrengimas, želdynų sutvarkymas, automobilių stovėjimo vietų įrengimas)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</si>
  <si>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</si>
  <si>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Turgaus aikštės su prieigomis sutvarkymas, pritaikant verslo, turizmo, bendruomenės poreikiams (aikštės ir į aikštę vedančių gatvelių (Šaltkalvių, Artojų, Skerdėjų) sutvarkymas, taikant universalaus dizaino principus)</t>
  </si>
  <si>
    <t>Kompleksinis kiemų tvarkymas (automobilių stovėjimo vietų, vaikų žaidimų aikštelių ir pan. įrengimas), prioritetą teikiant renovaciją atliekantiems (atlikusiems) namams</t>
  </si>
  <si>
    <t>Įrengta vandens siurblio dažnio keitiklių, vnt.</t>
  </si>
  <si>
    <t>Suremontuota vandentiekio vamzdynų  Joniškės ir Lėbartų kapinėse, m</t>
  </si>
  <si>
    <t>Trinyčių tvenkinio teritorijos sutvarkymas, gerinant gamtinę aplinką ir skatinant lankytojų srautus (atnaujinamos dangos, sutvarkomi želdiniai, įrengiama mažoji architektūra)</t>
  </si>
  <si>
    <t>IED Statybos ir infrastruktūros plėtros sk.</t>
  </si>
  <si>
    <t>MŪD AKS</t>
  </si>
  <si>
    <t>BĮ "Klaipėdos paplūdimiai"</t>
  </si>
  <si>
    <t>Suženklinta automobilių stovėjimo aikštelių (prie kapinių), vnt.</t>
  </si>
  <si>
    <t>Suremontuota Joniškės kapinių takų, m</t>
  </si>
  <si>
    <t>Nudažytos Viešojo tualeto prie Lėbartų kapinių vidaus patalpos ir prijungta elektra, proc.</t>
  </si>
  <si>
    <t>Parengtas Joniškės kapinių želdinimo aprašas, vnt.</t>
  </si>
  <si>
    <r>
      <t>Suremontuota asfalto dangos, tūkst. m</t>
    </r>
    <r>
      <rPr>
        <vertAlign val="superscript"/>
        <sz val="10"/>
        <rFont val="Times New Roman"/>
        <family val="1"/>
        <charset val="186"/>
      </rPr>
      <t>2</t>
    </r>
  </si>
  <si>
    <r>
      <t>Suremontuota šaligatvių, tūkst. m</t>
    </r>
    <r>
      <rPr>
        <vertAlign val="superscript"/>
        <sz val="10"/>
        <rFont val="Times New Roman"/>
        <family val="1"/>
        <charset val="186"/>
      </rPr>
      <t>2</t>
    </r>
  </si>
  <si>
    <t>Apgenėta medžių, vnt.</t>
  </si>
  <si>
    <t>Automobilių stovėjimo vietų įrengimas;</t>
  </si>
  <si>
    <t xml:space="preserve">Apšvietimo atnaujinimas kiemuose; </t>
  </si>
  <si>
    <t>Įrengta automobilių stovėjimo vietų, vnt.</t>
  </si>
  <si>
    <t>Atstatyta vandens kolonėlių Joniškės ir Lėbartų kapinėse, vnt.</t>
  </si>
  <si>
    <t>Atlikta geriamo vandens tyrimų Lėbartų k., vnt</t>
  </si>
  <si>
    <t>Įrengta užtvarų Joniškės ir Lėbartų kapinėse, vnt.</t>
  </si>
  <si>
    <t>Automatizuotos šilumos punkto  kontrolės ir valdymo sistemų aptarnavimas savivaldybės biudžetinių įstaigų pastatuose</t>
  </si>
  <si>
    <t>Atliktas Garažų g. 6 nenaudojamo pastato stogo, langų užsandarinimas, proc.</t>
  </si>
  <si>
    <t>Teritorijos šalia pastato Taikos pr.76 sutvarkymas ir privažiuojamųjų kelių rekonstrukcija pritaikant neįgaliesiems</t>
  </si>
  <si>
    <t>Klaipėdos paplūdimių</t>
  </si>
  <si>
    <t>Lengvojo automobilio veiklos nuoma, vnt</t>
  </si>
  <si>
    <t>Įsigytas krovininis automobilis, vnt</t>
  </si>
  <si>
    <t>Įsigyta vandens motociklų, vnt.</t>
  </si>
  <si>
    <t>Parengtas investicijų projektas, vnt.</t>
  </si>
  <si>
    <t>9</t>
  </si>
  <si>
    <t>65</t>
  </si>
  <si>
    <t>70</t>
  </si>
  <si>
    <t xml:space="preserve">BĮ "Klaipėdos paplūdimiai" </t>
  </si>
  <si>
    <t>I, P2.4.2.4</t>
  </si>
  <si>
    <t xml:space="preserve"> 2016–2018 M. KLAIPĖDOS MIESTO SAVIVALDYBĖS</t>
  </si>
  <si>
    <t>tūkst. Eur</t>
  </si>
  <si>
    <t>P2.1.3.13</t>
  </si>
  <si>
    <t>Vaikų žaidimo aikštelių atnaujinimas</t>
  </si>
  <si>
    <t>2016-ųjų m. asignavimų planas</t>
  </si>
  <si>
    <r>
      <t xml:space="preserve">Pėsčiųjų tako tarp Gedminų g. ir Taikos pr. (nuo Nr. 99) rekonstravimas ir keleivių išlaipinimo aikštelių įrengimas </t>
    </r>
    <r>
      <rPr>
        <i/>
        <sz val="10"/>
        <rFont val="Times New Roman"/>
        <family val="1"/>
        <charset val="186"/>
      </rPr>
      <t>(Debreceno mikrorajonas)</t>
    </r>
  </si>
  <si>
    <r>
      <t xml:space="preserve">Pėsčiųjų tako tarp Gedminų g. ir Taikos pr. (nuo Nr. 109) atnaujinimas </t>
    </r>
    <r>
      <rPr>
        <i/>
        <sz val="10"/>
        <rFont val="Times New Roman"/>
        <family val="1"/>
        <charset val="186"/>
      </rPr>
      <t>(Debreceno mikrorajonas)</t>
    </r>
  </si>
  <si>
    <t>Įrengta kalėdinės eglės ir papuošimo elementų, vnt.</t>
  </si>
  <si>
    <t xml:space="preserve">Įsigyta medžių kamienų ir šaknų dekoratyvinių apsaugų, vnt. </t>
  </si>
  <si>
    <t>Įsigyta suoliukų autobusų stotelėse, vnt.</t>
  </si>
  <si>
    <t>Prižiūrėta ir remontuota suoliukų, tūkst. vnt.</t>
  </si>
  <si>
    <t>Prižiūrėta ir remontuota šiukšliadėžių, tūkst. vnt.</t>
  </si>
  <si>
    <t>Parengta projektų, vnt.</t>
  </si>
  <si>
    <t>Parengta  projektų, vnt.</t>
  </si>
  <si>
    <t xml:space="preserve">Įsigyta gėlinių, vnt. </t>
  </si>
  <si>
    <t xml:space="preserve">Įsigyta mobilių gelbėjimo stočių, vnt. </t>
  </si>
  <si>
    <t>Įsigyta mobilių stebėjimo bokštelių, vnt.</t>
  </si>
  <si>
    <t>Darbuotojų skaičius, vnt.</t>
  </si>
  <si>
    <t>Įsigyta paslaugų, vnt.</t>
  </si>
  <si>
    <t>Gatvių ir kiemų apšvietimo valdymo spintų radijo modulių įdiegimas</t>
  </si>
  <si>
    <t>Atlikta viešųjų erdvių sutvarkymo darbų, proc.</t>
  </si>
  <si>
    <t>Atlikta pėsčiųjų tako sutvarkymo darbų, proc.</t>
  </si>
  <si>
    <t>Atlikta krantinių ir prieigų sutvarkymo darbų, proc.</t>
  </si>
  <si>
    <t>Atlikta teritorijos sutvarkymo darbų, proc.</t>
  </si>
  <si>
    <t xml:space="preserve">Atlikta aikštės ir jos prieigų sutvarkymo darbų, proc. </t>
  </si>
  <si>
    <t>Atlikta aikštės sutvarkymo darbų, proc.</t>
  </si>
  <si>
    <t xml:space="preserve">Atlikta fontano remonto darbų, proc. </t>
  </si>
  <si>
    <t>Atlikta skvero atnaujinimo darbų, proc.</t>
  </si>
  <si>
    <t>Atlikta pėsčiųjų tako rekonstrukcijos ir aikštelių įrengimo darbų, proc.</t>
  </si>
  <si>
    <t>Atlikta Garažų g. 6 nenaudojamo pastato stogo, langų užsandarinimo darbų, proc.</t>
  </si>
  <si>
    <t xml:space="preserve">Prižiūrima kapinių  (įskaitant senąsias kapinaites), vnt. </t>
  </si>
  <si>
    <t xml:space="preserve">Atlikta vandentiekio tinklų  įrengimo prie viešojo tualeto Lėbartų kapinėse ir viešojo tualeto patalpų remonto darbų, proc. </t>
  </si>
  <si>
    <t>Atlikti Joniškės kapinių vartų ir vartelių, pakeitimo darbai, proc.</t>
  </si>
  <si>
    <t>Atlikta Joniškės kapinių želdinių tvarkymo darbų pagal aprašą, proc.</t>
  </si>
  <si>
    <t>Parengta galimybių studija, vnt.</t>
  </si>
  <si>
    <t xml:space="preserve">47,4 ha Medelyno gyvenamojo rajono infrastruktūros išvystymas (2016 m. -galimybių studijos su investicijų projektu parengimas)
</t>
  </si>
  <si>
    <t xml:space="preserve">Atlikta sienos (apie 200 m²) remonto darbų, proc.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</si>
  <si>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</si>
  <si>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Atsinaujinančių energijos šaltinių panaudojimo plėtros plano parengimas </t>
  </si>
  <si>
    <t>Akmenos-Danės upės vidaus vandens kelio administravimas, darbuotojų skaičius, vnt.</t>
  </si>
  <si>
    <t>Vingio mikrorajono aikštės atnaujinimas</t>
  </si>
  <si>
    <t>Teritorijos šalia pastato Taikos pr. 76 sutvarkymas ir privažiuojamųjų kelių rekonstrukcija pritaikant neįgaliesiems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</si>
  <si>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</si>
  <si>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Asfalto dangos remontas</t>
  </si>
  <si>
    <t>Šaligatvių remontas</t>
  </si>
  <si>
    <t>Medžių genėjimas</t>
  </si>
  <si>
    <t xml:space="preserve">Apšvietimo atnaujinimas kiemuose </t>
  </si>
  <si>
    <t>Automobilių stovėjimo vietų įrengimas</t>
  </si>
  <si>
    <t xml:space="preserve">Prižiūrimų tūrinių gėlinių / kitų gėlinių skaičius, vnt.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</si>
  <si>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</si>
  <si>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Įsigyta transporto priemonių (vandens motociklai, keturračiai ir kt.), skaičius </t>
  </si>
  <si>
    <t>Aiškinamojo rašto priedas Nr.3</t>
  </si>
  <si>
    <t xml:space="preserve"> TIKSLŲ, UŽDAVINIŲ, PRIEMONIŲ, PRIEMONIŲ IŠLAIDŲ IR PRODUKTO KRITERIJŲ DETALI SUVESTINĖ</t>
  </si>
  <si>
    <t>Sutvarkyta Smiltynės paplūdimio prie centrinės gelbėtojų stoties infrastruktūra pagal Mėlynosios vėliavos programos reikalavimus, proc.</t>
  </si>
  <si>
    <t>Sutvarkyta Antrosios Melnragės paplūdimio infrastruktūra pagal Mėlynosios vėliavos programos reikalavimus, proc.</t>
  </si>
  <si>
    <t>Sutvarkyta Neįgaliųjų, Melnragės, Girulių ir Smiltynės prie Naujosios perkėlos  paplūdimių infrastruktūra, proc.</t>
  </si>
  <si>
    <t>Įrengta tualetų (2016 m. – konteinerinis tualetas prie moterų paplūdimio Melnragėje), vnt.</t>
  </si>
  <si>
    <t>Paplūdimiams tvarkyti reikalingų transporto priemonių ir  inventoriaus įsigijimas</t>
  </si>
  <si>
    <t>Prižiūrima stacionarių tualetų, skaičius</t>
  </si>
  <si>
    <t>Biudžetinių įstaigų kiemų apšvietimo tinklų plėtra ir įrengimas</t>
  </si>
  <si>
    <t>Kiemų, kuriose išplėsti, įrengti apšvietimo tinklai, skaičius, vnt.</t>
  </si>
  <si>
    <t>Klaipėdos miesto  2014–2020 m. integruotų investicijų programos projektų įgyvendinimas</t>
  </si>
  <si>
    <t>Viešosios erdvės prie buvusio „Vaidilos“ kino teatro konversija (dangų keitimas, mažosios architektūros objektų įrengimas, baseino sutvarkymas, poilsio aikštelių ir žaliųjų plotų įrengimas ir t. t.)</t>
  </si>
  <si>
    <t>Rekonstruota viešoji erdvė (4335), m²</t>
  </si>
  <si>
    <t>Kapinių priežiūra (valymas, apsauga, administravimas, elektros energijos pirkimas, vandens įrenginių priežiūra, kvartalinių žymeklių įrengimas, kapinių inventorizavimas, kapaviečių ženklų  įrengimas, dėžių smėliui laikyti atnaujinimas)</t>
  </si>
  <si>
    <t>Nudažyta Kopgalio kapinių tvora senosiose kapinaitėse, proc.</t>
  </si>
  <si>
    <t>Projekto „Saugus kaimynas – saugus aš“ įgyvendinimas kartu su Klaipėdos apskrities VPK</t>
  </si>
  <si>
    <t>Atnaujinta žaidimų aikštelių, skaičius</t>
  </si>
  <si>
    <t>Atnaujintas apšvietimas kiemuose, kiemų skaičius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</si>
  <si>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</si>
  <si>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</si>
  <si>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</si>
  <si>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 xml:space="preserve">Pušyno g. 23, Sportininkų g. 28 kieme; Kareivinių g. 4 kieme ir mašinų stovėjimo aikštelėje; Liepų gatvėje nuo J. Karoso iki H. Manto, m. </t>
  </si>
  <si>
    <t>Aptarnaujamų įstaigų skaičius, skaičius</t>
  </si>
  <si>
    <t>Prižiūrima ir remontuojama informacinės sistemos objektų (nuorodos, stendai), vnt.</t>
  </si>
  <si>
    <t>Neringos skvero (prie Senojo turgaus) inventoriaus remontas ir apšvietimo atnaujinimas</t>
  </si>
  <si>
    <t xml:space="preserve">Atlikta aikštės atnaujinimo III etapo (teritorijoje nuo automobilių stovėjimo aikštelės iki Naujakiemio g.) darbų, proc. </t>
  </si>
  <si>
    <t>Pakoreguota projektų, vnt.</t>
  </si>
  <si>
    <t>Projekto „Mažesniųjų brolių ordino Lietuvos šv. Kazimiero provincijos Klaipėdos šv. Pranciškaus Asyžiečio vienuolyno kultūros ir socialinės veiklos centro – klasterio „Vilties miestas“ aplinkos sutvarkymas“ įgyvendinimas</t>
  </si>
  <si>
    <t>Atlikta aplinkos sutvarkymo darbų, proc.</t>
  </si>
  <si>
    <t xml:space="preserve">Paimtų, sugautų gyvūnų skaičius, vnt. </t>
  </si>
  <si>
    <t>Klaipėdos miesto paplūdimių sutvarkymo priemonių 2016–2019 metų plano įgyvendinimas</t>
  </si>
  <si>
    <t>Klaipėdos miesto 2014–2020 m. integruotų investicijų programos projektų įgyvendinimas</t>
  </si>
  <si>
    <r>
      <t>Rekonstruota viešoji erdvė (4335), m</t>
    </r>
    <r>
      <rPr>
        <sz val="10"/>
        <rFont val="SimSun"/>
      </rPr>
      <t>²</t>
    </r>
  </si>
  <si>
    <t>Rekonstruota, nutiesta lietaus nuotekų tinklų, m</t>
  </si>
  <si>
    <t xml:space="preserve">47,4 ha Medelyno gyvenamojo rajono infrastruktūros išvystymas (2016 m. – galimybių studijos su investicijų projektu parengimas)
</t>
  </si>
  <si>
    <r>
      <t>Gėlynų atnaujinimas ir įrengimas</t>
    </r>
    <r>
      <rPr>
        <i/>
        <sz val="10"/>
        <rFont val="Times New Roman"/>
        <family val="1"/>
        <charset val="186"/>
      </rPr>
      <t xml:space="preserve"> </t>
    </r>
  </si>
  <si>
    <t>Lyginamasis variantas</t>
  </si>
  <si>
    <t>Siūlomas keisti 2016-ųjų metų asignavimų planas</t>
  </si>
  <si>
    <t>Skirtumas</t>
  </si>
  <si>
    <t>Prižiūrėta ir remontuota suoliukų, vnt.</t>
  </si>
  <si>
    <t>Prižiūrėta ir remontuota šiukšliadėžių, vnt.</t>
  </si>
  <si>
    <t>Atlikta žemėlapio, esančio aikštelėje prie įvažiavimo į Klaipėdą iš šiaurinės pusės, apšvietimo įrengimo darbų, proc.</t>
  </si>
  <si>
    <t>Atlikta apšvietimo įrengimo kieme I. Kanto g. 9-17 darbų, proc.</t>
  </si>
  <si>
    <t>Atlikta apšvietimo įrengimo Lėbartų kapinių autobusų stotelės darbų, proc.</t>
  </si>
  <si>
    <t>Atlikta apšvietimo įrengimo Lėbartų kapinių autobusų stotelėje darbų, proc.</t>
  </si>
  <si>
    <t>Parengtas tvarkybos projektas, vnt.</t>
  </si>
  <si>
    <t>Projekto „Socialinio kultūrinio klasterio „Vilties miestas“ Klaipėdos aplinkos ir gerbūvio sutvarkymas“ įgyvendinimas</t>
  </si>
  <si>
    <t>Viešojo ir privataus sektorių partnerystės modelio sukūrimas, įgyvendinant projektą  „Atgimimo aikštės sutvarkymas, didinant patrauklumą investicijoms, skatinant lankytojų srautus“</t>
  </si>
  <si>
    <t>Siūlomas keisti 2017-ųjų   metų asignavimų planas</t>
  </si>
  <si>
    <t>Siūlomas keisti 2018-ųjų   metų asignavimų planas</t>
  </si>
  <si>
    <t>Herkaus Manto gatvėje esančios mūrinės sienos remontas</t>
  </si>
  <si>
    <t xml:space="preserve">Atlikta aikštės sutvarkymo darbų, proc. Atlikta fontano remonto darbų, proc. </t>
  </si>
  <si>
    <t>100 100</t>
  </si>
  <si>
    <t>Aptarnaujamų įstaigų skaičius, vnt.</t>
  </si>
  <si>
    <t>Atsinaujinančių energijos išteklių  panaudojimas savivaldybės biudžetinių įstaigų pastatuose</t>
  </si>
  <si>
    <r>
      <t xml:space="preserve">Klaipėdos valstybinio jūrų uosto direkcijos lėšos </t>
    </r>
    <r>
      <rPr>
        <b/>
        <sz val="10"/>
        <rFont val="Times New Roman"/>
        <family val="1"/>
        <charset val="186"/>
      </rPr>
      <t>KVJUD</t>
    </r>
  </si>
  <si>
    <t>500</t>
  </si>
  <si>
    <t>Atliktų beglobių kačių sterilizacijų, vnt.</t>
  </si>
  <si>
    <t>5+5</t>
  </si>
  <si>
    <t>4+4</t>
  </si>
  <si>
    <t>10+10</t>
  </si>
  <si>
    <t>Parengta techninių darbo projektų, vnt.</t>
  </si>
  <si>
    <t>Atnaujintas apšvietimas kiemuose, kiemų skaičius;</t>
  </si>
  <si>
    <t>Įrengta lauko namelių gyvūnams ir ženklų su užrašu „Kačių šėrimo vieta“, vnt.</t>
  </si>
  <si>
    <t>Įsigyta suoliukų, vnt.</t>
  </si>
  <si>
    <t>20</t>
  </si>
  <si>
    <t>Parengta paraiškų, vnt.</t>
  </si>
  <si>
    <t>Atlikta beglobių kačių sterilizacijų, vnt.</t>
  </si>
  <si>
    <t>Beglobių gyvūnų gerovės ir apsaugos priemonių įgyvendinimas (gyvūnų gaudymas, surinkimas, sterilizacija, karantinavimas, eutanazija ir kt.)</t>
  </si>
  <si>
    <t xml:space="preserve">Savivaldybės biudžetinės įstaigos bandomojo energijos vartojimo efektyvumo didinimo investicijų projekto parengimas </t>
  </si>
  <si>
    <t>Pastatų, kuriuose įrengtos saulės (fotovoltinės) elektrinės, skaičius</t>
  </si>
  <si>
    <t>Įstaigų, kuriose diegiamos automatizuotos šilumos punkto  kontrolės ir valdymo sistemos, skaičius</t>
  </si>
  <si>
    <t>Viešųjų erdvių (šviesoforų, fontanų tualetų ir kt.) apšvietimo tinklų ir įrangos eksploatacija</t>
  </si>
  <si>
    <t>Įrengtas drenažas Sąjūdžio parko dalyje (1,50 ha plote). Užbaigtumas, proc.</t>
  </si>
  <si>
    <t>Savivaldybei priskirtų valyti ir prižiūrėti teritorijų plotas, km²</t>
  </si>
  <si>
    <t xml:space="preserve">Atnaujinta apšvietimo atramų S. Daukanto g. (nuo H. Manto g. iki S. Nėries g.)  ir  Gintaro g. (nuo I. Kanto iki Karklų g.), proc. </t>
  </si>
  <si>
    <t>Parengtas apšvietimo įrengimo Smiltynėje pagrindiniame take link Gelbėjimo stoties projektas (vnt.)  ir atlikta darbų, proc.</t>
  </si>
  <si>
    <t xml:space="preserve">Atnaujinta apšvietimo atramų S. Daukanto g. (nuo H. Manto g. iki S. Nėries g.) ir Gintaro g. (nuo I. Kanto iki Karklų g.), proc. </t>
  </si>
  <si>
    <t>Atnaujintas apšvietimas daugiabučių namų kiemuose (Švyturio g. 8, 10, Malūnininkų g. 2, J. Janonio g. 26, 28, Smilties Pylimo g. 3), skaičius</t>
  </si>
  <si>
    <t xml:space="preserve">Atlikta sienos (apie 450 m²) remonto darbų, proc. </t>
  </si>
  <si>
    <t>PAAIŠKINIMAS</t>
  </si>
  <si>
    <t>Automatizuotos šilumos punkto  kontrolės ir valdymo sistemų įdiegimas ir aptarnavimas savivaldybės biudžetinių įstaigų pastatuose</t>
  </si>
  <si>
    <t>Įsigyta suoliukų,vnt.</t>
  </si>
  <si>
    <t>25</t>
  </si>
  <si>
    <t>Parengtas projektas ir nutiesta paviršinių nuotekų tinklų (650 m) Barškių gatvėje. Užbaigtumas, proc.</t>
  </si>
  <si>
    <r>
      <t>Danės upės krantinių rekonstrukcija palei Danę (nuo Biržos tilto), skatinant verslumą (turizmą, smulkiąją žvejybą ir pan.), ir prieigų sutvarkymas (Danės skveras su fontanais) (dangų keitimas, mažosios architektūros objektų įrengimas, želdynų sutvarkymas ir t. t.) (bendra projekto vertė –</t>
    </r>
    <r>
      <rPr>
        <strike/>
        <sz val="10"/>
        <rFont val="Times New Roman"/>
        <family val="1"/>
        <charset val="186"/>
      </rPr>
      <t xml:space="preserve"> 1 448 000</t>
    </r>
    <r>
      <rPr>
        <sz val="10"/>
        <rFont val="Times New Roman"/>
        <family val="1"/>
        <charset val="186"/>
      </rPr>
      <t xml:space="preserve">  </t>
    </r>
    <r>
      <rPr>
        <sz val="10"/>
        <color rgb="FFFF0000"/>
        <rFont val="Times New Roman"/>
        <family val="1"/>
        <charset val="186"/>
      </rPr>
      <t>4 097 570</t>
    </r>
    <r>
      <rPr>
        <sz val="10"/>
        <rFont val="Times New Roman"/>
        <family val="1"/>
        <charset val="186"/>
      </rPr>
      <t xml:space="preserve"> Eur, iš jų: ES lėšos – </t>
    </r>
    <r>
      <rPr>
        <strike/>
        <sz val="10"/>
        <rFont val="Times New Roman"/>
        <family val="1"/>
        <charset val="186"/>
      </rPr>
      <t>1 158 480</t>
    </r>
    <r>
      <rPr>
        <sz val="10"/>
        <rFont val="Times New Roman"/>
        <family val="1"/>
        <charset val="186"/>
      </rPr>
      <t xml:space="preserve"> </t>
    </r>
    <r>
      <rPr>
        <sz val="10"/>
        <color rgb="FFFF0000"/>
        <rFont val="Times New Roman"/>
        <family val="1"/>
        <charset val="186"/>
      </rPr>
      <t xml:space="preserve">3 482 680 </t>
    </r>
    <r>
      <rPr>
        <sz val="10"/>
        <rFont val="Times New Roman"/>
        <family val="1"/>
        <charset val="186"/>
      </rPr>
      <t>Eur,</t>
    </r>
    <r>
      <rPr>
        <sz val="10"/>
        <color rgb="FFFF0000"/>
        <rFont val="Times New Roman"/>
        <family val="1"/>
        <charset val="186"/>
      </rPr>
      <t xml:space="preserve"> VB lėšos </t>
    </r>
    <r>
      <rPr>
        <sz val="10"/>
        <rFont val="Times New Roman"/>
        <family val="1"/>
        <charset val="186"/>
      </rPr>
      <t xml:space="preserve">– </t>
    </r>
    <r>
      <rPr>
        <strike/>
        <sz val="10"/>
        <rFont val="Times New Roman"/>
        <family val="1"/>
        <charset val="186"/>
      </rPr>
      <t>102 218,82</t>
    </r>
    <r>
      <rPr>
        <sz val="10"/>
        <rFont val="Times New Roman"/>
        <family val="1"/>
        <charset val="186"/>
      </rPr>
      <t xml:space="preserve"> </t>
    </r>
    <r>
      <rPr>
        <sz val="10"/>
        <color rgb="FFFF0000"/>
        <rFont val="Times New Roman"/>
        <family val="1"/>
        <charset val="186"/>
      </rPr>
      <t xml:space="preserve">307 295,30 </t>
    </r>
    <r>
      <rPr>
        <sz val="10"/>
        <rFont val="Times New Roman"/>
        <family val="1"/>
        <charset val="186"/>
      </rPr>
      <t xml:space="preserve">Eur, SB lėšos – </t>
    </r>
    <r>
      <rPr>
        <strike/>
        <sz val="10"/>
        <rFont val="Times New Roman"/>
        <family val="1"/>
        <charset val="186"/>
      </rPr>
      <t xml:space="preserve">187 301,18 </t>
    </r>
    <r>
      <rPr>
        <sz val="10"/>
        <color rgb="FFFF0000"/>
        <rFont val="Times New Roman"/>
        <family val="1"/>
        <charset val="186"/>
      </rPr>
      <t xml:space="preserve">307 594,7 </t>
    </r>
    <r>
      <rPr>
        <sz val="10"/>
        <rFont val="Times New Roman"/>
        <family val="1"/>
        <charset val="186"/>
      </rPr>
      <t>Eur)</t>
    </r>
  </si>
  <si>
    <t>Danės upės krantinių rekonstrukcija palei Danę (nuo Biržos tilto), skatinant verslumą (turizmą, smulkiąją žvejybą ir pan.), ir prieigų sutvarkymas (Danės skveras su fontanais) (dangų keitimas, mažosios architektūros objektų įrengimas, želdynų sutvarkymas ir t. t.) (bendra projekto vertė –  4 097 570 Eur, iš jų: ES lėšos – 3 482 680 Eur, VB lėšos –  307 295,3 Eur, SB lėšos – 307 594,7 Eur)</t>
  </si>
  <si>
    <t>Įrengta gatvių šventinio papuošimo elementų, vnt.</t>
  </si>
  <si>
    <t>Siūloma didinti papriemonės "Miesto viešų teritorijų inventoriaus priežiūra, įrengimas ir įsigijimas" finansinę apimtį, įtraukti naują vertinimo kriterijų, tikslinti vertinimo kriterijų reikšmes dėl šių priežasčių:  1) siūloma įsigyti naujus kalėdinės eglės ir miesto gatvių šventinius papuošimus (šventiniu laikotarpiu mieste planuojama puošti dvi kalėdines egles - vieną Teatro a., kitą - Atgimimo a., kalėdiniai papuošimai bus perkami naujai suremontuotoms viešosioms erdvėms papuošti), 2) siūloma suremontuoti daugiau miesto inventoriaus, 3) siūloma suremontuoti  J. Janonio g./H. Manto g. sankryžoje esančias kolonas.</t>
  </si>
  <si>
    <t>Siūloma mažinti šių papriemonių finansines apimtis, nes darbai (Debreceno ir Pempininkų aikščių atnaujinimas) nupirkti pigiau nei planuota anksčiau.</t>
  </si>
  <si>
    <t>Siūloma tikslinti vertinimo kriterijaus reikšmę bei atitinkamai mažinti papriemonės finansinę apimtį 2017 m. ir  koreguoti finansinę apimtį 2017 m. Dėl užsitęsusių derinimo procedūrų projekto darbai nevyksta taip, kaip planuota anksčiau. 2016 m. bus atlikta tik techninio projekto korektūra, rekonstrukcijos darbai pradėti nebus. Darbų pradžia planuojama 2017 m.</t>
  </si>
  <si>
    <t>Siūloma mažinti papriemonės "Beglobių gyvūnų gerovės ir apsaugos priemonių įgyvendinimas (gyvūnų gaudymas, surinkimas, sterilizacija, karantinavimas, eutanazija ir kt.)" finansinę apimtį 2016 m., nes paslauga nupirkta pigiau nei planuota</t>
  </si>
  <si>
    <t xml:space="preserve">Siūloma mažinti papriemonės "Klaipėdos miesto paplūdimių sutvarkymo priemonių 2016–2019 metų plano įgyvendinimas" finansinę apimtį 2016 m. ir koreguoti finansavimo apimtį 2017 m. dėl šių priežasčių: 1) Vykdant viešųjų pirkimų procedūras dėl konteinerinio tualeto įrengimo Melnragėje prie moterų paplūdimio, paaiškėjo, tiekėjų pasiūlyta kaina buvo per didelė, todėl paslaugos pirkimas sustabdytas. Pirkimo procedūros bus vykdomos ir tualetą planuojama įrengti 2017 m. 29,8 tūkst. Eur, kurie liko nepanaudoti 2016 m., siūloma skirti kitoms priemonėms įgyvendinti. </t>
  </si>
  <si>
    <t xml:space="preserve">Siūloma papildyti  nauju vertinimo kriterijumi ir nutiesti Barškių gatvėje paviršinius nuotekų tinklus, taip pat siūloma sumažinti priemonės finansinę apimtį 2016 m., nes aukščiau paminėti darbai nekainuos visos anksčiau planuotos lėšų sumos. Nepanaudotas lėšas siūloma skirti kitų priemonių įgyvendinimui. </t>
  </si>
  <si>
    <t>2) Įvykdžius viešųjų pirkimų procedūras dėl atraminių-apsauginių sienų remonto ties įėjimais  į paplūdimius projektų parengimo, paslauga nupirkta pigiau nei planuota ( sutaupyta 9 tūkst. Eur).</t>
  </si>
  <si>
    <t xml:space="preserve">Teikiant projektų paraiškas ES lėšoms gauti yra reikalaujama atitikties savivaldybių strateginiams veiklos planams, juose turi matytis bendra projekto vertė, atitinkanti paraiškose nurodomą vertę. Siūloma patikslinti projekto vertę, įrašyti ją teisingą  ir  taip ištaisyti techninę klaidą, kuri buvo padaryta tikslinant Klaipėdos m. savivaldybės  2016-2018  m. strateginį veiklos planą 2016 m. liepos mėn.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</si>
</sst>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u/>
      <sz val="10"/>
      <name val="Times New Roman"/>
      <family val="1"/>
      <charset val="186"/>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Times New Roman"/>
      <family val="1"/>
    </font>
    <font>
      <sz val="7"/>
      <name val="Times New Roman"/>
      <family val="1"/>
      <charset val="186"/>
    </font>
    <font>
      <b/>
      <sz val="9"/>
      <color indexed="81"/>
      <name val="Tahoma"/>
      <family val="2"/>
      <charset val="186"/>
    </font>
    <font>
      <b/>
      <sz val="10"/>
      <name val="Arial"/>
      <family val="2"/>
      <charset val="186"/>
    </font>
    <font>
      <sz val="11"/>
      <name val="Calibri"/>
      <family val="2"/>
      <charset val="186"/>
    </font>
    <font>
      <b/>
      <sz val="9"/>
      <name val="Times New Roman"/>
      <family val="1"/>
    </font>
    <font>
      <i/>
      <sz val="10"/>
      <name val="Times New Roman"/>
      <family val="1"/>
      <charset val="186"/>
    </font>
    <font>
      <sz val="10"/>
      <name val="SimSun"/>
    </font>
    <font>
      <b/>
      <i/>
      <sz val="12"/>
      <name val="Times New Roman"/>
      <family val="1"/>
      <charset val="186"/>
    </font>
    <font>
      <b/>
      <i/>
      <sz val="12"/>
      <name val="Arial"/>
      <family val="2"/>
      <charset val="186"/>
    </font>
    <font>
      <sz val="10"/>
      <color rgb="FFFF0000"/>
      <name val="Times New Roman"/>
      <family val="1"/>
      <charset val="186"/>
    </font>
    <font>
      <sz val="10"/>
      <name val="Cambria"/>
      <family val="1"/>
      <charset val="186"/>
    </font>
    <font>
      <strike/>
      <sz val="10"/>
      <name val="Times New Roman"/>
      <family val="1"/>
      <charset val="186"/>
    </font>
    <font>
      <sz val="10"/>
      <color rgb="FFFF0000"/>
      <name val="Arial"/>
      <family val="2"/>
      <charset val="186"/>
    </font>
    <font>
      <strike/>
      <sz val="10"/>
      <color rgb="FFFF0000"/>
      <name val="Times New Roman"/>
      <family val="1"/>
      <charset val="186"/>
    </font>
    <font>
      <sz val="10"/>
      <color rgb="FFFF0000"/>
      <name val="Times New Roman"/>
      <family val="1"/>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rgb="FFFFFFFF"/>
        <bgColor indexed="64"/>
      </patternFill>
    </fill>
    <fill>
      <patternFill patternType="solid">
        <fgColor rgb="FFFFFF99"/>
        <bgColor indexed="64"/>
      </patternFill>
    </fill>
  </fills>
  <borders count="132">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2636">
    <xf numFmtId="0" fontId="0" fillId="0" borderId="0" xfId="0"/>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pplyAlignment="1">
      <alignment vertical="top"/>
    </xf>
    <xf numFmtId="0" fontId="3" fillId="2" borderId="0" xfId="0" applyFont="1" applyFill="1" applyAlignment="1">
      <alignment vertical="top"/>
    </xf>
    <xf numFmtId="0" fontId="3" fillId="0" borderId="22" xfId="0" applyFont="1" applyFill="1" applyBorder="1" applyAlignment="1">
      <alignment horizontal="center" vertical="top" wrapText="1"/>
    </xf>
    <xf numFmtId="0" fontId="8" fillId="0" borderId="24" xfId="0" applyFont="1" applyBorder="1" applyAlignment="1">
      <alignment horizontal="center" vertical="center" wrapText="1"/>
    </xf>
    <xf numFmtId="0" fontId="7" fillId="0" borderId="0" xfId="0" applyFont="1"/>
    <xf numFmtId="0" fontId="3" fillId="0" borderId="0" xfId="0" applyFont="1" applyAlignment="1">
      <alignment vertical="center"/>
    </xf>
    <xf numFmtId="0" fontId="11" fillId="0" borderId="0" xfId="0" applyFont="1" applyBorder="1" applyAlignment="1">
      <alignment vertical="top"/>
    </xf>
    <xf numFmtId="0" fontId="5" fillId="0" borderId="0" xfId="0" applyFont="1" applyAlignment="1">
      <alignment horizontal="left" vertical="top"/>
    </xf>
    <xf numFmtId="165" fontId="3" fillId="0" borderId="0" xfId="0" applyNumberFormat="1" applyFont="1" applyAlignment="1">
      <alignment horizontal="left" vertical="top"/>
    </xf>
    <xf numFmtId="0" fontId="3" fillId="0" borderId="30" xfId="0"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49" fontId="5" fillId="2" borderId="17" xfId="0" applyNumberFormat="1" applyFont="1" applyFill="1" applyBorder="1" applyAlignment="1">
      <alignment horizontal="center" vertical="top"/>
    </xf>
    <xf numFmtId="164" fontId="3" fillId="0" borderId="0" xfId="0" applyNumberFormat="1" applyFont="1" applyBorder="1" applyAlignment="1">
      <alignment horizontal="left" vertical="top"/>
    </xf>
    <xf numFmtId="0" fontId="9" fillId="0" borderId="27" xfId="0" applyFont="1" applyFill="1" applyBorder="1" applyAlignment="1">
      <alignment horizontal="center" vertical="top" wrapText="1"/>
    </xf>
    <xf numFmtId="164" fontId="3" fillId="0" borderId="0" xfId="0" applyNumberFormat="1" applyFont="1" applyAlignment="1">
      <alignment vertical="top"/>
    </xf>
    <xf numFmtId="164" fontId="3" fillId="0" borderId="0" xfId="0" applyNumberFormat="1" applyFont="1" applyBorder="1" applyAlignment="1">
      <alignment vertical="top"/>
    </xf>
    <xf numFmtId="0" fontId="3" fillId="0" borderId="0" xfId="0" applyFont="1" applyAlignment="1">
      <alignment horizontal="center" vertical="top"/>
    </xf>
    <xf numFmtId="49" fontId="5" fillId="3" borderId="33" xfId="0" applyNumberFormat="1" applyFont="1" applyFill="1" applyBorder="1" applyAlignment="1">
      <alignment horizontal="center" vertical="top"/>
    </xf>
    <xf numFmtId="49" fontId="5" fillId="4" borderId="55" xfId="0" applyNumberFormat="1" applyFont="1" applyFill="1" applyBorder="1" applyAlignment="1">
      <alignment horizontal="center" vertical="top"/>
    </xf>
    <xf numFmtId="0" fontId="3" fillId="0" borderId="16" xfId="0" applyFont="1" applyFill="1" applyBorder="1" applyAlignment="1">
      <alignment vertical="top" wrapText="1"/>
    </xf>
    <xf numFmtId="0" fontId="3" fillId="2" borderId="36" xfId="0" applyFont="1" applyFill="1" applyBorder="1" applyAlignment="1">
      <alignment horizontal="left" vertical="top" wrapText="1"/>
    </xf>
    <xf numFmtId="3" fontId="3" fillId="0" borderId="2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0" borderId="39" xfId="1" applyFont="1" applyFill="1" applyBorder="1" applyAlignment="1">
      <alignment vertical="top" wrapText="1"/>
    </xf>
    <xf numFmtId="0" fontId="3" fillId="0" borderId="23" xfId="0" applyFont="1" applyFill="1" applyBorder="1" applyAlignment="1">
      <alignment horizontal="center" vertical="top" wrapText="1"/>
    </xf>
    <xf numFmtId="3" fontId="5" fillId="0" borderId="27" xfId="0" applyNumberFormat="1" applyFont="1" applyFill="1" applyBorder="1" applyAlignment="1">
      <alignment horizontal="center" vertical="top" wrapText="1"/>
    </xf>
    <xf numFmtId="3" fontId="3" fillId="0" borderId="33" xfId="1" applyNumberFormat="1" applyFont="1" applyFill="1" applyBorder="1" applyAlignment="1">
      <alignment horizontal="center" vertical="top"/>
    </xf>
    <xf numFmtId="3" fontId="3" fillId="0" borderId="17" xfId="0" applyNumberFormat="1" applyFont="1" applyFill="1" applyBorder="1" applyAlignment="1">
      <alignment vertical="top" wrapText="1"/>
    </xf>
    <xf numFmtId="0" fontId="5" fillId="8" borderId="59" xfId="0" applyFont="1" applyFill="1" applyBorder="1" applyAlignment="1">
      <alignment horizontal="center" vertical="top"/>
    </xf>
    <xf numFmtId="0" fontId="3" fillId="6" borderId="22" xfId="0" applyFont="1" applyFill="1" applyBorder="1" applyAlignment="1">
      <alignment horizontal="center" vertical="top"/>
    </xf>
    <xf numFmtId="0" fontId="5" fillId="8" borderId="64" xfId="0" applyFont="1" applyFill="1" applyBorder="1" applyAlignment="1">
      <alignment horizontal="center" vertical="top"/>
    </xf>
    <xf numFmtId="0" fontId="3" fillId="6" borderId="9"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6" borderId="9" xfId="0" applyFont="1" applyFill="1" applyBorder="1" applyAlignment="1">
      <alignment horizontal="center" vertical="top"/>
    </xf>
    <xf numFmtId="0" fontId="3" fillId="0" borderId="23" xfId="0" applyFont="1" applyBorder="1" applyAlignment="1">
      <alignment horizontal="center" vertical="top" wrapText="1"/>
    </xf>
    <xf numFmtId="0" fontId="3" fillId="0" borderId="45" xfId="0" applyFont="1" applyBorder="1" applyAlignment="1">
      <alignment horizontal="center" vertical="top" wrapText="1"/>
    </xf>
    <xf numFmtId="49" fontId="5" fillId="11" borderId="16" xfId="0" applyNumberFormat="1" applyFont="1" applyFill="1" applyBorder="1" applyAlignment="1">
      <alignment horizontal="center" vertical="top" wrapText="1"/>
    </xf>
    <xf numFmtId="49" fontId="5" fillId="11" borderId="39" xfId="0" applyNumberFormat="1" applyFont="1" applyFill="1" applyBorder="1" applyAlignment="1">
      <alignment horizontal="center" vertical="top"/>
    </xf>
    <xf numFmtId="49" fontId="5" fillId="11" borderId="34" xfId="0" applyNumberFormat="1" applyFont="1" applyFill="1" applyBorder="1" applyAlignment="1">
      <alignment horizontal="center" vertical="top"/>
    </xf>
    <xf numFmtId="49" fontId="5" fillId="11" borderId="55" xfId="0" applyNumberFormat="1" applyFont="1" applyFill="1" applyBorder="1" applyAlignment="1">
      <alignment horizontal="center" vertical="top"/>
    </xf>
    <xf numFmtId="49" fontId="5" fillId="11" borderId="61" xfId="0" applyNumberFormat="1" applyFont="1" applyFill="1" applyBorder="1" applyAlignment="1">
      <alignment horizontal="center" vertical="top"/>
    </xf>
    <xf numFmtId="49" fontId="5" fillId="11" borderId="8" xfId="0" applyNumberFormat="1" applyFont="1" applyFill="1" applyBorder="1" applyAlignment="1">
      <alignment horizontal="center" vertical="top" wrapText="1"/>
    </xf>
    <xf numFmtId="0" fontId="3" fillId="0" borderId="0" xfId="1" applyFont="1" applyFill="1" applyBorder="1" applyAlignment="1">
      <alignment vertical="top" wrapText="1"/>
    </xf>
    <xf numFmtId="49" fontId="5" fillId="10" borderId="60" xfId="0" applyNumberFormat="1" applyFont="1" applyFill="1" applyBorder="1" applyAlignment="1">
      <alignment vertical="top"/>
    </xf>
    <xf numFmtId="49" fontId="5" fillId="10" borderId="29" xfId="0" applyNumberFormat="1" applyFont="1" applyFill="1" applyBorder="1" applyAlignment="1">
      <alignment vertical="top"/>
    </xf>
    <xf numFmtId="0" fontId="3" fillId="10" borderId="29" xfId="0" applyFont="1" applyFill="1" applyBorder="1" applyAlignment="1">
      <alignment horizontal="left" vertical="top" wrapText="1"/>
    </xf>
    <xf numFmtId="0" fontId="3" fillId="10" borderId="29" xfId="0" applyFont="1" applyFill="1" applyBorder="1" applyAlignment="1">
      <alignment horizontal="center" vertical="center" textRotation="90" wrapText="1"/>
    </xf>
    <xf numFmtId="49" fontId="5" fillId="10" borderId="29" xfId="0" applyNumberFormat="1" applyFont="1" applyFill="1" applyBorder="1" applyAlignment="1">
      <alignment horizontal="center" vertical="top"/>
    </xf>
    <xf numFmtId="0" fontId="3" fillId="0" borderId="80" xfId="0" applyFont="1" applyFill="1" applyBorder="1" applyAlignment="1">
      <alignment horizontal="center" vertical="top" wrapText="1"/>
    </xf>
    <xf numFmtId="0" fontId="3" fillId="0" borderId="84" xfId="0" applyFont="1" applyFill="1" applyBorder="1" applyAlignment="1">
      <alignment horizontal="center" vertical="top" wrapText="1"/>
    </xf>
    <xf numFmtId="0" fontId="3" fillId="0" borderId="81" xfId="0" applyFont="1" applyFill="1" applyBorder="1" applyAlignment="1">
      <alignment horizontal="left" vertical="top" wrapText="1"/>
    </xf>
    <xf numFmtId="3" fontId="3" fillId="0" borderId="82" xfId="0" applyNumberFormat="1" applyFont="1" applyFill="1" applyBorder="1" applyAlignment="1">
      <alignment horizontal="center" vertical="top" wrapText="1"/>
    </xf>
    <xf numFmtId="3" fontId="3" fillId="0" borderId="90" xfId="0" applyNumberFormat="1" applyFont="1" applyFill="1" applyBorder="1" applyAlignment="1">
      <alignment horizontal="center" vertical="top" wrapText="1"/>
    </xf>
    <xf numFmtId="3" fontId="3" fillId="10" borderId="35" xfId="0" applyNumberFormat="1" applyFont="1" applyFill="1" applyBorder="1" applyAlignment="1">
      <alignment vertical="top" wrapText="1"/>
    </xf>
    <xf numFmtId="3" fontId="3" fillId="10" borderId="65" xfId="1" applyNumberFormat="1" applyFont="1" applyFill="1" applyBorder="1" applyAlignment="1">
      <alignment vertical="top"/>
    </xf>
    <xf numFmtId="3" fontId="3" fillId="10" borderId="65" xfId="0" applyNumberFormat="1" applyFont="1" applyFill="1" applyBorder="1" applyAlignment="1">
      <alignment vertical="top" wrapText="1"/>
    </xf>
    <xf numFmtId="3" fontId="3" fillId="10" borderId="29" xfId="1" applyNumberFormat="1" applyFont="1" applyFill="1" applyBorder="1" applyAlignment="1">
      <alignment vertical="top"/>
    </xf>
    <xf numFmtId="3" fontId="3" fillId="10" borderId="29" xfId="0" applyNumberFormat="1" applyFont="1" applyFill="1" applyBorder="1" applyAlignment="1">
      <alignment vertical="top" wrapText="1"/>
    </xf>
    <xf numFmtId="0" fontId="3" fillId="0" borderId="92" xfId="0" applyFont="1" applyFill="1" applyBorder="1" applyAlignment="1">
      <alignment horizontal="center" vertical="top" wrapText="1"/>
    </xf>
    <xf numFmtId="0" fontId="3" fillId="0" borderId="81" xfId="0" applyFont="1" applyFill="1" applyBorder="1" applyAlignment="1">
      <alignment vertical="top" wrapText="1"/>
    </xf>
    <xf numFmtId="0" fontId="3" fillId="0" borderId="34" xfId="0" applyFont="1" applyBorder="1" applyAlignment="1">
      <alignment vertical="top"/>
    </xf>
    <xf numFmtId="0" fontId="3" fillId="0" borderId="25" xfId="0" applyFont="1" applyBorder="1" applyAlignment="1">
      <alignment vertical="top"/>
    </xf>
    <xf numFmtId="0" fontId="3" fillId="0" borderId="60" xfId="0" applyFont="1" applyBorder="1" applyAlignment="1">
      <alignment vertical="top"/>
    </xf>
    <xf numFmtId="0" fontId="3" fillId="0" borderId="26" xfId="0" applyFont="1" applyBorder="1" applyAlignment="1">
      <alignment vertical="top"/>
    </xf>
    <xf numFmtId="3" fontId="3" fillId="0" borderId="82"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0" fontId="7" fillId="9" borderId="34" xfId="0" applyFont="1" applyFill="1" applyBorder="1" applyAlignment="1">
      <alignment vertical="top" wrapText="1"/>
    </xf>
    <xf numFmtId="3" fontId="3" fillId="0" borderId="25"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xf>
    <xf numFmtId="3" fontId="3" fillId="0" borderId="83" xfId="0" applyNumberFormat="1" applyFont="1" applyFill="1" applyBorder="1" applyAlignment="1">
      <alignment horizontal="center" vertical="top" wrapText="1"/>
    </xf>
    <xf numFmtId="49" fontId="5" fillId="3" borderId="0" xfId="0" applyNumberFormat="1" applyFont="1" applyFill="1" applyBorder="1" applyAlignment="1">
      <alignment horizontal="center" vertical="top"/>
    </xf>
    <xf numFmtId="0" fontId="3" fillId="0" borderId="18" xfId="0" applyFont="1" applyBorder="1" applyAlignment="1">
      <alignment vertical="top"/>
    </xf>
    <xf numFmtId="0" fontId="3" fillId="6" borderId="10" xfId="0" applyFont="1" applyFill="1" applyBorder="1" applyAlignment="1">
      <alignment vertical="top" wrapText="1"/>
    </xf>
    <xf numFmtId="3" fontId="3" fillId="0" borderId="1" xfId="0" applyNumberFormat="1" applyFont="1" applyFill="1" applyBorder="1" applyAlignment="1">
      <alignment horizontal="center" vertical="top" wrapText="1"/>
    </xf>
    <xf numFmtId="3" fontId="3" fillId="6" borderId="18" xfId="0" applyNumberFormat="1" applyFont="1" applyFill="1" applyBorder="1" applyAlignment="1">
      <alignment vertical="top" wrapText="1"/>
    </xf>
    <xf numFmtId="49" fontId="5" fillId="0" borderId="46" xfId="0" applyNumberFormat="1" applyFont="1" applyFill="1" applyBorder="1" applyAlignment="1">
      <alignment horizontal="center" vertical="top"/>
    </xf>
    <xf numFmtId="49" fontId="3" fillId="0" borderId="82" xfId="0" applyNumberFormat="1" applyFont="1" applyFill="1" applyBorder="1" applyAlignment="1">
      <alignment horizontal="center" vertical="top" wrapText="1"/>
    </xf>
    <xf numFmtId="49" fontId="3" fillId="0" borderId="90" xfId="0" applyNumberFormat="1" applyFont="1" applyFill="1" applyBorder="1" applyAlignment="1">
      <alignment horizontal="center" vertical="top" wrapText="1"/>
    </xf>
    <xf numFmtId="49" fontId="5" fillId="6" borderId="60" xfId="0" applyNumberFormat="1" applyFont="1" applyFill="1" applyBorder="1" applyAlignment="1">
      <alignment horizontal="center" vertical="top"/>
    </xf>
    <xf numFmtId="0" fontId="3" fillId="2" borderId="9" xfId="0"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49" fontId="3" fillId="0" borderId="23" xfId="0" applyNumberFormat="1" applyFont="1" applyFill="1" applyBorder="1" applyAlignment="1">
      <alignment horizontal="center" vertical="top"/>
    </xf>
    <xf numFmtId="0" fontId="3" fillId="6" borderId="30" xfId="0" applyFont="1" applyFill="1" applyBorder="1" applyAlignment="1">
      <alignment vertical="top" wrapText="1"/>
    </xf>
    <xf numFmtId="3" fontId="3" fillId="6" borderId="32" xfId="0" applyNumberFormat="1" applyFont="1" applyFill="1" applyBorder="1" applyAlignment="1">
      <alignment vertical="top" wrapText="1"/>
    </xf>
    <xf numFmtId="0" fontId="3" fillId="0" borderId="20" xfId="0" applyFont="1" applyFill="1" applyBorder="1" applyAlignment="1">
      <alignment vertical="top" wrapText="1"/>
    </xf>
    <xf numFmtId="3" fontId="3" fillId="0" borderId="33" xfId="0" applyNumberFormat="1" applyFont="1" applyFill="1" applyBorder="1" applyAlignment="1">
      <alignment vertical="top"/>
    </xf>
    <xf numFmtId="3" fontId="3" fillId="0" borderId="32" xfId="0" applyNumberFormat="1" applyFont="1" applyFill="1" applyBorder="1" applyAlignment="1">
      <alignment vertical="top"/>
    </xf>
    <xf numFmtId="0" fontId="3" fillId="6" borderId="43" xfId="0" applyFont="1" applyFill="1" applyBorder="1" applyAlignment="1">
      <alignment horizontal="center" vertical="center"/>
    </xf>
    <xf numFmtId="0" fontId="3" fillId="6" borderId="16" xfId="0" applyFont="1" applyFill="1" applyBorder="1" applyAlignment="1">
      <alignment vertical="top" wrapText="1"/>
    </xf>
    <xf numFmtId="0" fontId="3" fillId="0" borderId="9" xfId="0" applyFont="1" applyBorder="1" applyAlignment="1">
      <alignment horizontal="center" vertical="top"/>
    </xf>
    <xf numFmtId="3" fontId="3" fillId="6" borderId="2" xfId="0" applyNumberFormat="1" applyFont="1" applyFill="1" applyBorder="1" applyAlignment="1">
      <alignment horizontal="center" vertical="top" wrapText="1"/>
    </xf>
    <xf numFmtId="0" fontId="3" fillId="0" borderId="23" xfId="0" applyFont="1" applyBorder="1" applyAlignment="1">
      <alignment horizontal="center" vertical="top"/>
    </xf>
    <xf numFmtId="0" fontId="3" fillId="6" borderId="98" xfId="0" applyFont="1" applyFill="1" applyBorder="1" applyAlignment="1">
      <alignment horizontal="left" vertical="top" wrapText="1"/>
    </xf>
    <xf numFmtId="3" fontId="3" fillId="6" borderId="103" xfId="0" applyNumberFormat="1" applyFont="1" applyFill="1" applyBorder="1" applyAlignment="1">
      <alignment horizontal="center" vertical="top" wrapText="1"/>
    </xf>
    <xf numFmtId="3" fontId="3" fillId="6" borderId="49" xfId="1" applyNumberFormat="1" applyFont="1" applyFill="1" applyBorder="1" applyAlignment="1">
      <alignment horizontal="center" vertical="top"/>
    </xf>
    <xf numFmtId="3" fontId="3" fillId="6" borderId="19" xfId="0" applyNumberFormat="1" applyFont="1" applyFill="1" applyBorder="1" applyAlignment="1">
      <alignment vertical="top" wrapText="1"/>
    </xf>
    <xf numFmtId="0" fontId="3" fillId="6" borderId="16" xfId="1" applyFont="1" applyFill="1" applyBorder="1" applyAlignment="1">
      <alignment vertical="top" wrapText="1"/>
    </xf>
    <xf numFmtId="3" fontId="3" fillId="0" borderId="94" xfId="0" applyNumberFormat="1" applyFont="1" applyFill="1" applyBorder="1" applyAlignment="1">
      <alignment horizontal="center" vertical="top" wrapText="1"/>
    </xf>
    <xf numFmtId="3" fontId="3" fillId="0" borderId="95" xfId="0" applyNumberFormat="1" applyFont="1" applyFill="1" applyBorder="1" applyAlignment="1">
      <alignment horizontal="center" vertical="top" wrapText="1"/>
    </xf>
    <xf numFmtId="49" fontId="3" fillId="0" borderId="106" xfId="0" applyNumberFormat="1" applyFont="1" applyFill="1" applyBorder="1" applyAlignment="1">
      <alignment horizontal="center" vertical="top"/>
    </xf>
    <xf numFmtId="3" fontId="5" fillId="0" borderId="28" xfId="0" applyNumberFormat="1" applyFont="1" applyFill="1" applyBorder="1" applyAlignment="1">
      <alignment horizontal="center" vertical="top" wrapText="1"/>
    </xf>
    <xf numFmtId="49" fontId="3" fillId="6" borderId="2" xfId="0" applyNumberFormat="1" applyFont="1" applyFill="1" applyBorder="1" applyAlignment="1">
      <alignment horizontal="center" vertical="top" wrapText="1"/>
    </xf>
    <xf numFmtId="3" fontId="3" fillId="2" borderId="9" xfId="0" applyNumberFormat="1" applyFont="1" applyFill="1" applyBorder="1" applyAlignment="1">
      <alignment horizontal="right" vertical="top" wrapText="1"/>
    </xf>
    <xf numFmtId="3" fontId="3" fillId="2" borderId="9" xfId="0" applyNumberFormat="1" applyFont="1" applyFill="1" applyBorder="1" applyAlignment="1">
      <alignment horizontal="right" vertical="top"/>
    </xf>
    <xf numFmtId="3" fontId="5" fillId="2" borderId="9" xfId="0" applyNumberFormat="1" applyFont="1" applyFill="1" applyBorder="1" applyAlignment="1">
      <alignment horizontal="right" vertical="top"/>
    </xf>
    <xf numFmtId="3" fontId="3" fillId="2" borderId="106" xfId="0" applyNumberFormat="1" applyFont="1" applyFill="1" applyBorder="1" applyAlignment="1">
      <alignment horizontal="right" vertical="top"/>
    </xf>
    <xf numFmtId="3" fontId="5" fillId="2" borderId="106" xfId="0" applyNumberFormat="1" applyFont="1" applyFill="1" applyBorder="1" applyAlignment="1">
      <alignment horizontal="right" vertical="top"/>
    </xf>
    <xf numFmtId="3" fontId="3" fillId="2" borderId="23" xfId="0" applyNumberFormat="1" applyFont="1" applyFill="1" applyBorder="1" applyAlignment="1">
      <alignment horizontal="right" vertical="top"/>
    </xf>
    <xf numFmtId="3" fontId="5" fillId="2" borderId="23" xfId="0" applyNumberFormat="1" applyFont="1" applyFill="1" applyBorder="1" applyAlignment="1">
      <alignment horizontal="right" vertical="top"/>
    </xf>
    <xf numFmtId="3" fontId="3" fillId="6" borderId="22" xfId="0" applyNumberFormat="1" applyFont="1" applyFill="1" applyBorder="1" applyAlignment="1">
      <alignment horizontal="right" vertical="top"/>
    </xf>
    <xf numFmtId="3" fontId="3" fillId="0" borderId="23" xfId="0" applyNumberFormat="1" applyFont="1" applyFill="1" applyBorder="1" applyAlignment="1">
      <alignment horizontal="right" vertical="top"/>
    </xf>
    <xf numFmtId="3" fontId="3" fillId="2" borderId="23" xfId="0" applyNumberFormat="1" applyFont="1" applyFill="1" applyBorder="1" applyAlignment="1">
      <alignment horizontal="right" vertical="top" wrapText="1"/>
    </xf>
    <xf numFmtId="3" fontId="3" fillId="2" borderId="54" xfId="0" applyNumberFormat="1" applyFont="1" applyFill="1" applyBorder="1" applyAlignment="1">
      <alignment horizontal="right" vertical="top" wrapText="1"/>
    </xf>
    <xf numFmtId="3" fontId="3" fillId="2" borderId="0" xfId="0" applyNumberFormat="1" applyFont="1" applyFill="1" applyBorder="1" applyAlignment="1">
      <alignment horizontal="right" vertical="top" wrapText="1"/>
    </xf>
    <xf numFmtId="3" fontId="3" fillId="6" borderId="48"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wrapText="1"/>
    </xf>
    <xf numFmtId="3" fontId="3" fillId="2" borderId="45" xfId="0" applyNumberFormat="1" applyFont="1" applyFill="1" applyBorder="1" applyAlignment="1">
      <alignment horizontal="right" vertical="top" wrapText="1"/>
    </xf>
    <xf numFmtId="3" fontId="3" fillId="2" borderId="52" xfId="0" applyNumberFormat="1" applyFont="1" applyFill="1" applyBorder="1" applyAlignment="1">
      <alignment horizontal="right" vertical="top" wrapText="1"/>
    </xf>
    <xf numFmtId="3" fontId="5" fillId="8" borderId="59" xfId="0" applyNumberFormat="1" applyFont="1" applyFill="1" applyBorder="1" applyAlignment="1">
      <alignment horizontal="right" vertical="top"/>
    </xf>
    <xf numFmtId="3" fontId="5" fillId="8" borderId="57" xfId="0" applyNumberFormat="1" applyFont="1" applyFill="1" applyBorder="1" applyAlignment="1">
      <alignment horizontal="right" vertical="top"/>
    </xf>
    <xf numFmtId="3" fontId="3" fillId="2" borderId="40" xfId="0" applyNumberFormat="1" applyFont="1" applyFill="1" applyBorder="1" applyAlignment="1">
      <alignment horizontal="right" vertical="top" wrapText="1"/>
    </xf>
    <xf numFmtId="3" fontId="5" fillId="8" borderId="65" xfId="0" applyNumberFormat="1" applyFont="1" applyFill="1" applyBorder="1" applyAlignment="1">
      <alignment horizontal="right" vertical="top"/>
    </xf>
    <xf numFmtId="3" fontId="3" fillId="2" borderId="22" xfId="0" applyNumberFormat="1" applyFont="1" applyFill="1" applyBorder="1" applyAlignment="1">
      <alignment horizontal="right" vertical="top" wrapText="1"/>
    </xf>
    <xf numFmtId="3" fontId="5" fillId="6" borderId="9" xfId="0" applyNumberFormat="1" applyFont="1" applyFill="1" applyBorder="1" applyAlignment="1">
      <alignment horizontal="right" vertical="top"/>
    </xf>
    <xf numFmtId="3" fontId="5" fillId="3" borderId="24" xfId="0" applyNumberFormat="1" applyFont="1" applyFill="1" applyBorder="1" applyAlignment="1">
      <alignment horizontal="right" vertical="top"/>
    </xf>
    <xf numFmtId="3" fontId="5" fillId="8" borderId="62" xfId="0" applyNumberFormat="1" applyFont="1" applyFill="1" applyBorder="1" applyAlignment="1">
      <alignment horizontal="right" vertical="top"/>
    </xf>
    <xf numFmtId="3" fontId="5" fillId="8" borderId="64" xfId="0" applyNumberFormat="1" applyFont="1" applyFill="1" applyBorder="1" applyAlignment="1">
      <alignment horizontal="right" vertical="top"/>
    </xf>
    <xf numFmtId="3" fontId="5" fillId="4" borderId="7"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5" fillId="4" borderId="23" xfId="0" applyNumberFormat="1" applyFont="1" applyFill="1" applyBorder="1" applyAlignment="1">
      <alignment horizontal="right" vertical="top"/>
    </xf>
    <xf numFmtId="3" fontId="5" fillId="5" borderId="64" xfId="0" applyNumberFormat="1" applyFont="1" applyFill="1" applyBorder="1" applyAlignment="1">
      <alignment horizontal="right" vertical="top"/>
    </xf>
    <xf numFmtId="0" fontId="3" fillId="6" borderId="105" xfId="0" applyFont="1" applyFill="1" applyBorder="1" applyAlignment="1">
      <alignment vertical="top" wrapText="1"/>
    </xf>
    <xf numFmtId="3" fontId="5" fillId="2" borderId="22" xfId="0" applyNumberFormat="1" applyFont="1" applyFill="1" applyBorder="1" applyAlignment="1">
      <alignment horizontal="right" vertical="top"/>
    </xf>
    <xf numFmtId="3" fontId="3" fillId="8" borderId="74" xfId="0" applyNumberFormat="1" applyFont="1" applyFill="1" applyBorder="1" applyAlignment="1">
      <alignment horizontal="right" vertical="top" wrapText="1"/>
    </xf>
    <xf numFmtId="3" fontId="5" fillId="8" borderId="29" xfId="0" applyNumberFormat="1" applyFont="1" applyFill="1" applyBorder="1" applyAlignment="1">
      <alignment horizontal="right" vertical="top"/>
    </xf>
    <xf numFmtId="3" fontId="3" fillId="6" borderId="45" xfId="0" applyNumberFormat="1" applyFont="1" applyFill="1" applyBorder="1" applyAlignment="1">
      <alignment horizontal="right" vertical="top" wrapText="1"/>
    </xf>
    <xf numFmtId="3" fontId="3" fillId="6" borderId="6" xfId="0" applyNumberFormat="1" applyFont="1" applyFill="1" applyBorder="1" applyAlignment="1">
      <alignment horizontal="right" vertical="top" wrapText="1"/>
    </xf>
    <xf numFmtId="3" fontId="3" fillId="8" borderId="23" xfId="0" applyNumberFormat="1" applyFont="1" applyFill="1" applyBorder="1" applyAlignment="1">
      <alignment horizontal="right" vertical="top"/>
    </xf>
    <xf numFmtId="3" fontId="3" fillId="0" borderId="48" xfId="0" applyNumberFormat="1" applyFont="1" applyFill="1" applyBorder="1" applyAlignment="1">
      <alignment horizontal="right" vertical="top"/>
    </xf>
    <xf numFmtId="3" fontId="3" fillId="8" borderId="22" xfId="0" applyNumberFormat="1" applyFont="1" applyFill="1" applyBorder="1" applyAlignment="1">
      <alignment horizontal="right" vertical="top" wrapText="1"/>
    </xf>
    <xf numFmtId="3" fontId="3" fillId="6" borderId="7" xfId="0" applyNumberFormat="1" applyFont="1" applyFill="1" applyBorder="1" applyAlignment="1">
      <alignment horizontal="right" vertical="top" wrapText="1"/>
    </xf>
    <xf numFmtId="49" fontId="3" fillId="6" borderId="18"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wrapText="1"/>
    </xf>
    <xf numFmtId="3" fontId="3" fillId="6" borderId="25" xfId="0" applyNumberFormat="1" applyFont="1" applyFill="1" applyBorder="1" applyAlignment="1">
      <alignment horizontal="center" vertical="top" wrapText="1"/>
    </xf>
    <xf numFmtId="3" fontId="5" fillId="3" borderId="66" xfId="0" applyNumberFormat="1" applyFont="1" applyFill="1" applyBorder="1" applyAlignment="1">
      <alignment horizontal="right" vertical="top"/>
    </xf>
    <xf numFmtId="3" fontId="5" fillId="11" borderId="24" xfId="0" applyNumberFormat="1" applyFont="1" applyFill="1" applyBorder="1" applyAlignment="1">
      <alignment horizontal="right" vertical="top"/>
    </xf>
    <xf numFmtId="3" fontId="5" fillId="4" borderId="24" xfId="0" applyNumberFormat="1" applyFont="1" applyFill="1" applyBorder="1" applyAlignment="1">
      <alignment horizontal="right" vertical="top"/>
    </xf>
    <xf numFmtId="3" fontId="3" fillId="8" borderId="64" xfId="0" applyNumberFormat="1" applyFont="1" applyFill="1" applyBorder="1" applyAlignment="1">
      <alignment horizontal="right" vertical="top"/>
    </xf>
    <xf numFmtId="0" fontId="3" fillId="6" borderId="32" xfId="0" applyFont="1" applyFill="1" applyBorder="1" applyAlignment="1">
      <alignment vertical="top" wrapText="1"/>
    </xf>
    <xf numFmtId="4" fontId="3" fillId="2" borderId="21" xfId="0" applyNumberFormat="1" applyFont="1" applyFill="1" applyBorder="1" applyAlignment="1">
      <alignment horizontal="center" vertical="top"/>
    </xf>
    <xf numFmtId="4" fontId="3" fillId="2" borderId="1" xfId="0" applyNumberFormat="1" applyFont="1" applyFill="1" applyBorder="1" applyAlignment="1">
      <alignment horizontal="center" vertical="top"/>
    </xf>
    <xf numFmtId="0" fontId="3" fillId="6" borderId="81" xfId="0" applyFont="1" applyFill="1" applyBorder="1" applyAlignment="1">
      <alignment vertical="top" wrapText="1"/>
    </xf>
    <xf numFmtId="165" fontId="3" fillId="0" borderId="101" xfId="0" applyNumberFormat="1" applyFont="1" applyFill="1" applyBorder="1" applyAlignment="1">
      <alignment horizontal="center" vertical="top" wrapText="1"/>
    </xf>
    <xf numFmtId="165" fontId="3" fillId="0" borderId="79" xfId="0" applyNumberFormat="1" applyFont="1" applyFill="1" applyBorder="1" applyAlignment="1">
      <alignment horizontal="center" vertical="top" wrapText="1"/>
    </xf>
    <xf numFmtId="3" fontId="3" fillId="6" borderId="69" xfId="0" applyNumberFormat="1" applyFont="1" applyFill="1" applyBorder="1" applyAlignment="1">
      <alignment horizontal="right" vertical="top" wrapText="1"/>
    </xf>
    <xf numFmtId="0" fontId="3" fillId="6" borderId="60" xfId="0" applyFont="1" applyFill="1" applyBorder="1" applyAlignment="1">
      <alignment horizontal="left" vertical="top" wrapText="1"/>
    </xf>
    <xf numFmtId="3" fontId="3" fillId="0" borderId="106" xfId="0" applyNumberFormat="1" applyFont="1" applyFill="1" applyBorder="1" applyAlignment="1">
      <alignment horizontal="right" vertical="top" wrapText="1"/>
    </xf>
    <xf numFmtId="3" fontId="3" fillId="0" borderId="49" xfId="0" applyNumberFormat="1" applyFont="1" applyFill="1" applyBorder="1" applyAlignment="1">
      <alignment horizontal="center" vertical="top" wrapText="1"/>
    </xf>
    <xf numFmtId="3" fontId="3" fillId="6" borderId="101" xfId="0" applyNumberFormat="1" applyFont="1" applyFill="1" applyBorder="1" applyAlignment="1">
      <alignment horizontal="center" vertical="top" wrapText="1"/>
    </xf>
    <xf numFmtId="3" fontId="3" fillId="6" borderId="79" xfId="0" applyNumberFormat="1" applyFont="1" applyFill="1" applyBorder="1" applyAlignment="1">
      <alignment horizontal="center" vertical="top" wrapText="1"/>
    </xf>
    <xf numFmtId="0" fontId="3" fillId="0" borderId="93" xfId="0" applyFont="1" applyFill="1" applyBorder="1" applyAlignment="1">
      <alignment horizontal="left" vertical="top" wrapText="1"/>
    </xf>
    <xf numFmtId="3" fontId="3" fillId="6" borderId="23" xfId="0" applyNumberFormat="1" applyFont="1" applyFill="1" applyBorder="1" applyAlignment="1">
      <alignment horizontal="right" vertical="top"/>
    </xf>
    <xf numFmtId="3" fontId="3" fillId="6" borderId="54" xfId="0" applyNumberFormat="1" applyFont="1" applyFill="1" applyBorder="1" applyAlignment="1">
      <alignment horizontal="right" vertical="top"/>
    </xf>
    <xf numFmtId="3" fontId="3" fillId="6" borderId="9" xfId="0" applyNumberFormat="1" applyFont="1" applyFill="1" applyBorder="1" applyAlignment="1">
      <alignment horizontal="right" vertical="top"/>
    </xf>
    <xf numFmtId="3" fontId="3" fillId="6" borderId="52" xfId="0" applyNumberFormat="1" applyFont="1" applyFill="1" applyBorder="1" applyAlignment="1">
      <alignment horizontal="right" vertical="top"/>
    </xf>
    <xf numFmtId="49" fontId="5" fillId="0" borderId="49" xfId="0" applyNumberFormat="1" applyFont="1" applyFill="1" applyBorder="1" applyAlignment="1">
      <alignment horizontal="center" vertical="top" wrapText="1"/>
    </xf>
    <xf numFmtId="49" fontId="5" fillId="0" borderId="60" xfId="0" applyNumberFormat="1" applyFont="1" applyFill="1" applyBorder="1" applyAlignment="1">
      <alignment horizontal="center" vertical="top" wrapText="1"/>
    </xf>
    <xf numFmtId="3" fontId="3" fillId="0" borderId="20" xfId="0" applyNumberFormat="1" applyFont="1" applyBorder="1" applyAlignment="1">
      <alignment horizontal="right" vertical="top"/>
    </xf>
    <xf numFmtId="3" fontId="3" fillId="0" borderId="33" xfId="0" applyNumberFormat="1" applyFont="1" applyBorder="1" applyAlignment="1">
      <alignment horizontal="right" vertical="top"/>
    </xf>
    <xf numFmtId="3" fontId="3" fillId="0" borderId="32" xfId="0" applyNumberFormat="1" applyFont="1" applyBorder="1" applyAlignment="1">
      <alignment horizontal="right" vertical="top"/>
    </xf>
    <xf numFmtId="3" fontId="3" fillId="0" borderId="2" xfId="0" applyNumberFormat="1" applyFont="1" applyBorder="1" applyAlignment="1">
      <alignment horizontal="right" vertical="top"/>
    </xf>
    <xf numFmtId="3" fontId="3" fillId="0" borderId="18" xfId="0" applyNumberFormat="1" applyFont="1" applyBorder="1" applyAlignment="1">
      <alignment horizontal="right" vertical="top"/>
    </xf>
    <xf numFmtId="3" fontId="3" fillId="6" borderId="37" xfId="0" applyNumberFormat="1" applyFont="1" applyFill="1" applyBorder="1" applyAlignment="1">
      <alignment horizontal="right" vertical="top"/>
    </xf>
    <xf numFmtId="3" fontId="3" fillId="6" borderId="2" xfId="0" applyNumberFormat="1" applyFont="1" applyFill="1" applyBorder="1" applyAlignment="1">
      <alignment horizontal="right" vertical="top"/>
    </xf>
    <xf numFmtId="3" fontId="3" fillId="6" borderId="18" xfId="0" applyNumberFormat="1" applyFont="1" applyFill="1" applyBorder="1" applyAlignment="1">
      <alignment horizontal="right" vertical="top"/>
    </xf>
    <xf numFmtId="3" fontId="3" fillId="0" borderId="50" xfId="0" applyNumberFormat="1" applyFont="1" applyBorder="1" applyAlignment="1">
      <alignment horizontal="right" vertical="top"/>
    </xf>
    <xf numFmtId="3" fontId="3" fillId="0" borderId="21" xfId="0" applyNumberFormat="1" applyFont="1" applyBorder="1" applyAlignment="1">
      <alignment horizontal="right" vertical="top"/>
    </xf>
    <xf numFmtId="3" fontId="3" fillId="0" borderId="1" xfId="0" applyNumberFormat="1" applyFont="1" applyBorder="1" applyAlignment="1">
      <alignment horizontal="right" vertical="top"/>
    </xf>
    <xf numFmtId="3" fontId="3" fillId="6" borderId="50" xfId="0" applyNumberFormat="1" applyFont="1" applyFill="1" applyBorder="1" applyAlignment="1">
      <alignment horizontal="right" vertical="top"/>
    </xf>
    <xf numFmtId="3" fontId="3" fillId="6" borderId="21" xfId="0" applyNumberFormat="1" applyFont="1" applyFill="1" applyBorder="1" applyAlignment="1">
      <alignment horizontal="right" vertical="top"/>
    </xf>
    <xf numFmtId="3" fontId="3" fillId="6" borderId="1"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3" fontId="3" fillId="2" borderId="37" xfId="0" applyNumberFormat="1" applyFont="1" applyFill="1" applyBorder="1" applyAlignment="1">
      <alignment horizontal="right" vertical="top"/>
    </xf>
    <xf numFmtId="3" fontId="3" fillId="2" borderId="2" xfId="0" applyNumberFormat="1" applyFont="1" applyFill="1" applyBorder="1" applyAlignment="1">
      <alignment horizontal="right" vertical="top"/>
    </xf>
    <xf numFmtId="3" fontId="3" fillId="0" borderId="32" xfId="0" applyNumberFormat="1" applyFont="1" applyFill="1" applyBorder="1" applyAlignment="1">
      <alignment horizontal="right" vertical="top"/>
    </xf>
    <xf numFmtId="3" fontId="5" fillId="10" borderId="34" xfId="0" applyNumberFormat="1" applyFont="1" applyFill="1" applyBorder="1" applyAlignment="1">
      <alignment horizontal="right" vertical="top"/>
    </xf>
    <xf numFmtId="3" fontId="5" fillId="10" borderId="64"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6" borderId="86" xfId="0" applyNumberFormat="1" applyFont="1" applyFill="1" applyBorder="1" applyAlignment="1">
      <alignment horizontal="right" vertical="top"/>
    </xf>
    <xf numFmtId="3" fontId="3" fillId="6" borderId="78" xfId="0" applyNumberFormat="1" applyFont="1" applyFill="1" applyBorder="1" applyAlignment="1">
      <alignment horizontal="right" vertical="top"/>
    </xf>
    <xf numFmtId="3" fontId="3" fillId="0" borderId="84" xfId="0" applyNumberFormat="1" applyFont="1" applyFill="1" applyBorder="1" applyAlignment="1">
      <alignment horizontal="right" vertical="top" wrapText="1"/>
    </xf>
    <xf numFmtId="3" fontId="3" fillId="6" borderId="20" xfId="0" applyNumberFormat="1" applyFont="1" applyFill="1" applyBorder="1" applyAlignment="1">
      <alignment horizontal="right" vertical="top"/>
    </xf>
    <xf numFmtId="3" fontId="3" fillId="6" borderId="38" xfId="0" applyNumberFormat="1" applyFont="1" applyFill="1" applyBorder="1" applyAlignment="1">
      <alignment horizontal="right" vertical="top"/>
    </xf>
    <xf numFmtId="3" fontId="3" fillId="6" borderId="107" xfId="0" applyNumberFormat="1" applyFont="1" applyFill="1" applyBorder="1" applyAlignment="1">
      <alignment horizontal="right" vertical="top"/>
    </xf>
    <xf numFmtId="3" fontId="3" fillId="6" borderId="101" xfId="0" applyNumberFormat="1" applyFont="1" applyFill="1" applyBorder="1" applyAlignment="1">
      <alignment horizontal="right" vertical="top"/>
    </xf>
    <xf numFmtId="3" fontId="3" fillId="6" borderId="79" xfId="0" applyNumberFormat="1" applyFont="1" applyFill="1" applyBorder="1" applyAlignment="1">
      <alignment horizontal="right" vertical="top"/>
    </xf>
    <xf numFmtId="3" fontId="5" fillId="10" borderId="29" xfId="0" applyNumberFormat="1" applyFont="1" applyFill="1" applyBorder="1" applyAlignment="1">
      <alignment horizontal="right" vertical="top"/>
    </xf>
    <xf numFmtId="3" fontId="3" fillId="0" borderId="12" xfId="0" applyNumberFormat="1" applyFont="1" applyBorder="1" applyAlignment="1">
      <alignment horizontal="right" vertical="top"/>
    </xf>
    <xf numFmtId="3" fontId="3" fillId="0" borderId="13" xfId="0" applyNumberFormat="1" applyFont="1" applyBorder="1" applyAlignment="1">
      <alignment horizontal="right" vertical="top"/>
    </xf>
    <xf numFmtId="3" fontId="3" fillId="0" borderId="36" xfId="0" applyNumberFormat="1" applyFont="1" applyBorder="1" applyAlignment="1">
      <alignment horizontal="right" vertical="top"/>
    </xf>
    <xf numFmtId="3" fontId="3" fillId="6" borderId="42" xfId="0" applyNumberFormat="1" applyFont="1" applyFill="1" applyBorder="1" applyAlignment="1">
      <alignment horizontal="right" vertical="top"/>
    </xf>
    <xf numFmtId="3" fontId="3" fillId="0" borderId="15" xfId="0" applyNumberFormat="1" applyFont="1" applyBorder="1" applyAlignment="1">
      <alignment horizontal="right" vertical="top"/>
    </xf>
    <xf numFmtId="3" fontId="3" fillId="6" borderId="54" xfId="0" applyNumberFormat="1" applyFont="1" applyFill="1" applyBorder="1" applyAlignment="1">
      <alignment horizontal="right" vertical="top" wrapText="1"/>
    </xf>
    <xf numFmtId="3" fontId="3" fillId="6" borderId="2" xfId="0" applyNumberFormat="1" applyFont="1" applyFill="1" applyBorder="1" applyAlignment="1">
      <alignment horizontal="right" vertical="center"/>
    </xf>
    <xf numFmtId="3" fontId="3" fillId="6" borderId="37"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3" fillId="6" borderId="27" xfId="0" applyNumberFormat="1" applyFont="1" applyFill="1" applyBorder="1" applyAlignment="1">
      <alignment horizontal="right" vertical="top"/>
    </xf>
    <xf numFmtId="3" fontId="3" fillId="0" borderId="100" xfId="0" applyNumberFormat="1" applyFont="1" applyFill="1" applyBorder="1" applyAlignment="1">
      <alignment vertical="top"/>
    </xf>
    <xf numFmtId="3" fontId="3" fillId="0" borderId="106" xfId="0" applyNumberFormat="1" applyFont="1" applyFill="1" applyBorder="1" applyAlignment="1">
      <alignment vertical="top"/>
    </xf>
    <xf numFmtId="3" fontId="3" fillId="0" borderId="48" xfId="0" applyNumberFormat="1" applyFont="1" applyBorder="1" applyAlignment="1">
      <alignment horizontal="right" vertical="top"/>
    </xf>
    <xf numFmtId="3" fontId="3" fillId="2" borderId="7" xfId="0" applyNumberFormat="1" applyFont="1" applyFill="1" applyBorder="1" applyAlignment="1">
      <alignment horizontal="right" vertical="top" wrapText="1"/>
    </xf>
    <xf numFmtId="3" fontId="3" fillId="2" borderId="63" xfId="0" applyNumberFormat="1" applyFont="1" applyFill="1" applyBorder="1" applyAlignment="1">
      <alignment horizontal="right" vertical="top" wrapText="1"/>
    </xf>
    <xf numFmtId="3" fontId="3" fillId="6" borderId="6" xfId="0" applyNumberFormat="1" applyFont="1" applyFill="1" applyBorder="1" applyAlignment="1">
      <alignment horizontal="right" vertical="top"/>
    </xf>
    <xf numFmtId="3" fontId="3" fillId="6" borderId="43" xfId="0" applyNumberFormat="1" applyFont="1" applyFill="1" applyBorder="1" applyAlignment="1">
      <alignment horizontal="right" vertical="top"/>
    </xf>
    <xf numFmtId="3" fontId="5" fillId="11" borderId="66" xfId="0" applyNumberFormat="1" applyFont="1" applyFill="1" applyBorder="1" applyAlignment="1">
      <alignment horizontal="right" vertical="top"/>
    </xf>
    <xf numFmtId="3" fontId="5" fillId="4" borderId="61" xfId="0" applyNumberFormat="1" applyFont="1" applyFill="1" applyBorder="1" applyAlignment="1">
      <alignment horizontal="right" vertical="top"/>
    </xf>
    <xf numFmtId="3" fontId="3" fillId="6" borderId="68" xfId="0" applyNumberFormat="1" applyFont="1" applyFill="1" applyBorder="1" applyAlignment="1">
      <alignment horizontal="right" vertical="top"/>
    </xf>
    <xf numFmtId="0" fontId="14" fillId="0" borderId="76" xfId="0" applyFont="1" applyBorder="1" applyAlignment="1">
      <alignment horizontal="center" vertical="center" wrapText="1"/>
    </xf>
    <xf numFmtId="3" fontId="3" fillId="0" borderId="3" xfId="0" applyNumberFormat="1" applyFont="1" applyBorder="1" applyAlignment="1">
      <alignment horizontal="center" vertical="center" textRotation="90" wrapText="1"/>
    </xf>
    <xf numFmtId="3" fontId="3" fillId="0" borderId="3" xfId="0" applyNumberFormat="1" applyFont="1" applyFill="1" applyBorder="1" applyAlignment="1">
      <alignment horizontal="center" vertical="center" textRotation="90" wrapText="1"/>
    </xf>
    <xf numFmtId="3" fontId="3" fillId="0" borderId="3" xfId="0" applyNumberFormat="1" applyFont="1" applyBorder="1" applyAlignment="1">
      <alignment horizontal="center" vertical="center" textRotation="90" shrinkToFit="1"/>
    </xf>
    <xf numFmtId="3" fontId="3" fillId="0" borderId="4" xfId="0" applyNumberFormat="1" applyFont="1" applyBorder="1" applyAlignment="1">
      <alignment horizontal="center" vertical="center" textRotation="90" shrinkToFit="1"/>
    </xf>
    <xf numFmtId="3" fontId="3" fillId="0" borderId="41" xfId="0" applyNumberFormat="1" applyFont="1" applyBorder="1" applyAlignment="1">
      <alignment horizontal="right" vertical="top"/>
    </xf>
    <xf numFmtId="3" fontId="3" fillId="6" borderId="41" xfId="0" applyNumberFormat="1" applyFont="1" applyFill="1" applyBorder="1" applyAlignment="1">
      <alignment horizontal="right" vertical="top"/>
    </xf>
    <xf numFmtId="3" fontId="3" fillId="6" borderId="48" xfId="0" applyNumberFormat="1" applyFont="1" applyFill="1" applyBorder="1" applyAlignment="1">
      <alignment horizontal="right" vertical="top"/>
    </xf>
    <xf numFmtId="3" fontId="3" fillId="0" borderId="68" xfId="0" applyNumberFormat="1" applyFont="1" applyBorder="1" applyAlignment="1">
      <alignment horizontal="right" vertical="top"/>
    </xf>
    <xf numFmtId="3" fontId="3" fillId="6" borderId="110" xfId="0" applyNumberFormat="1" applyFont="1" applyFill="1" applyBorder="1" applyAlignment="1">
      <alignment horizontal="right" vertical="top"/>
    </xf>
    <xf numFmtId="3" fontId="3" fillId="6" borderId="0" xfId="0" applyNumberFormat="1" applyFont="1" applyFill="1" applyBorder="1" applyAlignment="1">
      <alignment horizontal="right" vertical="top"/>
    </xf>
    <xf numFmtId="3" fontId="3" fillId="6" borderId="114" xfId="0" applyNumberFormat="1" applyFont="1" applyFill="1" applyBorder="1" applyAlignment="1">
      <alignment horizontal="right" vertical="top"/>
    </xf>
    <xf numFmtId="3" fontId="3" fillId="0" borderId="74" xfId="0" applyNumberFormat="1" applyFont="1" applyBorder="1" applyAlignment="1">
      <alignment horizontal="right" vertical="top"/>
    </xf>
    <xf numFmtId="3" fontId="3" fillId="6" borderId="39" xfId="0" applyNumberFormat="1" applyFont="1" applyFill="1" applyBorder="1" applyAlignment="1">
      <alignment horizontal="right" vertical="top"/>
    </xf>
    <xf numFmtId="3" fontId="3" fillId="6" borderId="70" xfId="0" applyNumberFormat="1" applyFont="1" applyFill="1" applyBorder="1" applyAlignment="1">
      <alignment horizontal="right" vertical="top"/>
    </xf>
    <xf numFmtId="3" fontId="3" fillId="0" borderId="22" xfId="0" applyNumberFormat="1" applyFont="1" applyBorder="1" applyAlignment="1">
      <alignment horizontal="right" vertical="top"/>
    </xf>
    <xf numFmtId="3" fontId="3" fillId="0" borderId="6" xfId="0" applyNumberFormat="1" applyFont="1" applyBorder="1" applyAlignment="1">
      <alignment horizontal="right" vertical="top"/>
    </xf>
    <xf numFmtId="3" fontId="3" fillId="6" borderId="84" xfId="0" applyNumberFormat="1" applyFont="1" applyFill="1" applyBorder="1" applyAlignment="1">
      <alignment horizontal="right" vertical="top"/>
    </xf>
    <xf numFmtId="3" fontId="3" fillId="6" borderId="106" xfId="0" applyNumberFormat="1" applyFont="1" applyFill="1" applyBorder="1" applyAlignment="1">
      <alignment horizontal="right" vertical="top"/>
    </xf>
    <xf numFmtId="3" fontId="3" fillId="6" borderId="22" xfId="0" applyNumberFormat="1" applyFont="1" applyFill="1" applyBorder="1" applyAlignment="1">
      <alignment horizontal="right" vertical="center"/>
    </xf>
    <xf numFmtId="3" fontId="5" fillId="8" borderId="68" xfId="0" applyNumberFormat="1" applyFont="1" applyFill="1" applyBorder="1" applyAlignment="1">
      <alignment horizontal="center" vertical="top" wrapText="1"/>
    </xf>
    <xf numFmtId="3" fontId="5" fillId="8" borderId="23" xfId="0" applyNumberFormat="1" applyFont="1" applyFill="1" applyBorder="1" applyAlignment="1">
      <alignment horizontal="right" vertical="top"/>
    </xf>
    <xf numFmtId="3" fontId="3" fillId="6" borderId="76" xfId="0" applyNumberFormat="1" applyFont="1" applyFill="1" applyBorder="1" applyAlignment="1">
      <alignment horizontal="right" vertical="top"/>
    </xf>
    <xf numFmtId="3" fontId="3" fillId="6" borderId="6" xfId="0" applyNumberFormat="1" applyFont="1" applyFill="1" applyBorder="1" applyAlignment="1">
      <alignment vertical="top"/>
    </xf>
    <xf numFmtId="3" fontId="3" fillId="6" borderId="23" xfId="0" applyNumberFormat="1" applyFont="1" applyFill="1" applyBorder="1" applyAlignment="1">
      <alignment vertical="top"/>
    </xf>
    <xf numFmtId="3" fontId="3" fillId="2" borderId="23" xfId="0" applyNumberFormat="1" applyFont="1" applyFill="1" applyBorder="1" applyAlignment="1">
      <alignment vertical="top"/>
    </xf>
    <xf numFmtId="3" fontId="5" fillId="3" borderId="66" xfId="0" applyNumberFormat="1" applyFont="1" applyFill="1" applyBorder="1" applyAlignment="1">
      <alignment vertical="top"/>
    </xf>
    <xf numFmtId="3" fontId="5" fillId="3" borderId="24" xfId="0" applyNumberFormat="1" applyFont="1" applyFill="1" applyBorder="1" applyAlignment="1">
      <alignment vertical="top"/>
    </xf>
    <xf numFmtId="3" fontId="3" fillId="0" borderId="0" xfId="0" applyNumberFormat="1" applyFont="1" applyAlignment="1">
      <alignment vertical="top"/>
    </xf>
    <xf numFmtId="0" fontId="3" fillId="2" borderId="88" xfId="0" applyFont="1" applyFill="1" applyBorder="1" applyAlignment="1">
      <alignment horizontal="left" vertical="top" wrapText="1"/>
    </xf>
    <xf numFmtId="165" fontId="3" fillId="2" borderId="86" xfId="0" applyNumberFormat="1" applyFont="1" applyFill="1" applyBorder="1" applyAlignment="1">
      <alignment horizontal="center" vertical="top"/>
    </xf>
    <xf numFmtId="165" fontId="3" fillId="2" borderId="78" xfId="0" applyNumberFormat="1" applyFont="1" applyFill="1" applyBorder="1" applyAlignment="1">
      <alignment horizontal="center" vertical="top"/>
    </xf>
    <xf numFmtId="0" fontId="3" fillId="6" borderId="106" xfId="0"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3" fontId="3" fillId="6" borderId="39" xfId="0" applyNumberFormat="1" applyFont="1" applyFill="1" applyBorder="1" applyAlignment="1">
      <alignment horizontal="right" vertical="top" wrapText="1"/>
    </xf>
    <xf numFmtId="0" fontId="3" fillId="2" borderId="17" xfId="0" applyNumberFormat="1" applyFont="1" applyFill="1" applyBorder="1" applyAlignment="1">
      <alignment horizontal="center" vertical="top"/>
    </xf>
    <xf numFmtId="49" fontId="3" fillId="0" borderId="94" xfId="0" applyNumberFormat="1" applyFont="1" applyFill="1" applyBorder="1" applyAlignment="1">
      <alignment horizontal="center" vertical="top" wrapText="1"/>
    </xf>
    <xf numFmtId="49" fontId="3" fillId="0" borderId="95" xfId="0" applyNumberFormat="1" applyFont="1" applyFill="1" applyBorder="1" applyAlignment="1">
      <alignment horizontal="center" vertical="top" wrapText="1"/>
    </xf>
    <xf numFmtId="3" fontId="9" fillId="6" borderId="21" xfId="0" applyNumberFormat="1" applyFont="1" applyFill="1" applyBorder="1" applyAlignment="1">
      <alignment horizontal="center" vertical="top" wrapText="1"/>
    </xf>
    <xf numFmtId="3" fontId="3" fillId="6" borderId="21" xfId="0" applyNumberFormat="1" applyFont="1" applyFill="1" applyBorder="1" applyAlignment="1">
      <alignment vertical="top" wrapText="1"/>
    </xf>
    <xf numFmtId="0" fontId="3" fillId="6" borderId="1" xfId="0" applyFont="1" applyFill="1" applyBorder="1" applyAlignment="1">
      <alignment vertical="top"/>
    </xf>
    <xf numFmtId="49" fontId="3" fillId="6" borderId="36" xfId="1" applyNumberFormat="1" applyFont="1" applyFill="1" applyBorder="1" applyAlignment="1">
      <alignment horizontal="center" vertical="top"/>
    </xf>
    <xf numFmtId="3" fontId="3" fillId="6" borderId="31" xfId="1" applyNumberFormat="1" applyFont="1" applyFill="1" applyBorder="1" applyAlignment="1">
      <alignment horizontal="center" vertical="top"/>
    </xf>
    <xf numFmtId="0" fontId="3" fillId="6" borderId="33" xfId="0" applyFont="1" applyFill="1" applyBorder="1" applyAlignment="1">
      <alignment vertical="top"/>
    </xf>
    <xf numFmtId="0" fontId="3" fillId="0" borderId="30" xfId="1" applyFont="1" applyFill="1" applyBorder="1" applyAlignment="1">
      <alignment vertical="top" wrapText="1"/>
    </xf>
    <xf numFmtId="3" fontId="5" fillId="2" borderId="6" xfId="0" applyNumberFormat="1" applyFont="1" applyFill="1" applyBorder="1" applyAlignment="1">
      <alignment horizontal="right" vertical="top"/>
    </xf>
    <xf numFmtId="3" fontId="3" fillId="6" borderId="1" xfId="0" applyNumberFormat="1" applyFont="1" applyFill="1" applyBorder="1" applyAlignment="1">
      <alignment vertical="top" wrapText="1"/>
    </xf>
    <xf numFmtId="0" fontId="2" fillId="0" borderId="30" xfId="0" applyFont="1" applyFill="1" applyBorder="1" applyAlignment="1">
      <alignment horizontal="center" vertical="center" textRotation="90"/>
    </xf>
    <xf numFmtId="3" fontId="5" fillId="6" borderId="6" xfId="0" applyNumberFormat="1" applyFont="1" applyFill="1" applyBorder="1" applyAlignment="1">
      <alignment horizontal="right" vertical="top"/>
    </xf>
    <xf numFmtId="0" fontId="3" fillId="6" borderId="39" xfId="0" applyFont="1" applyFill="1" applyBorder="1" applyAlignment="1">
      <alignment vertical="top"/>
    </xf>
    <xf numFmtId="1" fontId="3" fillId="0" borderId="33" xfId="0" applyNumberFormat="1" applyFont="1" applyFill="1" applyBorder="1" applyAlignment="1">
      <alignment horizontal="center" vertical="top" wrapText="1"/>
    </xf>
    <xf numFmtId="1" fontId="3" fillId="0" borderId="32" xfId="0" applyNumberFormat="1" applyFont="1" applyFill="1" applyBorder="1" applyAlignment="1">
      <alignment horizontal="center" vertical="top" wrapText="1"/>
    </xf>
    <xf numFmtId="3" fontId="3" fillId="6" borderId="49" xfId="0" applyNumberFormat="1" applyFont="1" applyFill="1" applyBorder="1" applyAlignment="1">
      <alignment horizontal="right" vertical="top"/>
    </xf>
    <xf numFmtId="3" fontId="3" fillId="6" borderId="47" xfId="0" applyNumberFormat="1" applyFont="1" applyFill="1" applyBorder="1" applyAlignment="1">
      <alignment horizontal="right" vertical="top"/>
    </xf>
    <xf numFmtId="3" fontId="3" fillId="6" borderId="51" xfId="0" applyNumberFormat="1" applyFont="1" applyFill="1" applyBorder="1" applyAlignment="1">
      <alignment horizontal="right" vertical="top" wrapText="1"/>
    </xf>
    <xf numFmtId="3" fontId="3" fillId="6" borderId="47"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wrapText="1"/>
    </xf>
    <xf numFmtId="3" fontId="3" fillId="6" borderId="52" xfId="0" applyNumberFormat="1" applyFont="1" applyFill="1" applyBorder="1" applyAlignment="1">
      <alignment horizontal="right" vertical="top" wrapText="1"/>
    </xf>
    <xf numFmtId="3" fontId="3" fillId="6" borderId="56" xfId="0" applyNumberFormat="1" applyFont="1" applyFill="1" applyBorder="1" applyAlignment="1">
      <alignment horizontal="right" vertical="top"/>
    </xf>
    <xf numFmtId="0" fontId="3" fillId="6" borderId="23" xfId="0" applyFont="1" applyFill="1" applyBorder="1" applyAlignment="1">
      <alignment horizontal="center" vertical="top" wrapText="1"/>
    </xf>
    <xf numFmtId="3" fontId="3" fillId="6" borderId="17" xfId="0" applyNumberFormat="1" applyFont="1" applyFill="1" applyBorder="1" applyAlignment="1">
      <alignment horizontal="center" wrapText="1"/>
    </xf>
    <xf numFmtId="3" fontId="3" fillId="6" borderId="19" xfId="0" applyNumberFormat="1" applyFont="1" applyFill="1" applyBorder="1" applyAlignment="1">
      <alignment horizontal="center" wrapText="1"/>
    </xf>
    <xf numFmtId="164" fontId="2" fillId="6" borderId="2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3" fillId="0" borderId="52" xfId="0" applyFont="1" applyBorder="1" applyAlignment="1">
      <alignment horizontal="center" vertical="center"/>
    </xf>
    <xf numFmtId="0" fontId="3" fillId="0" borderId="35" xfId="0" applyFont="1" applyBorder="1" applyAlignment="1">
      <alignment horizontal="center" vertical="center" wrapText="1"/>
    </xf>
    <xf numFmtId="0" fontId="3" fillId="0" borderId="9" xfId="0" applyFont="1" applyBorder="1" applyAlignment="1">
      <alignment horizontal="right" vertical="center"/>
    </xf>
    <xf numFmtId="0" fontId="5" fillId="12" borderId="39" xfId="0" applyFont="1" applyFill="1" applyBorder="1" applyAlignment="1">
      <alignment horizontal="center" vertical="center"/>
    </xf>
    <xf numFmtId="0" fontId="3" fillId="14" borderId="29" xfId="0" applyFont="1" applyFill="1" applyBorder="1" applyAlignment="1">
      <alignment horizontal="center" vertical="center"/>
    </xf>
    <xf numFmtId="0" fontId="5" fillId="13" borderId="29" xfId="0" applyFont="1" applyFill="1" applyBorder="1" applyAlignment="1">
      <alignment vertical="center"/>
    </xf>
    <xf numFmtId="0" fontId="3" fillId="13" borderId="29" xfId="0" applyFont="1" applyFill="1" applyBorder="1" applyAlignment="1">
      <alignment horizontal="center" vertical="center" textRotation="90" wrapText="1"/>
    </xf>
    <xf numFmtId="0" fontId="3" fillId="14" borderId="0" xfId="0" applyFont="1" applyFill="1" applyBorder="1" applyAlignment="1">
      <alignment horizontal="right" vertical="center"/>
    </xf>
    <xf numFmtId="0" fontId="5" fillId="9" borderId="17" xfId="0" applyFont="1" applyFill="1" applyBorder="1" applyAlignment="1">
      <alignment horizontal="center" vertical="center"/>
    </xf>
    <xf numFmtId="0" fontId="5" fillId="9" borderId="25" xfId="0" applyFont="1" applyFill="1" applyBorder="1" applyAlignment="1">
      <alignment horizontal="center" vertical="center"/>
    </xf>
    <xf numFmtId="0" fontId="5" fillId="13" borderId="0" xfId="0" applyFont="1" applyFill="1" applyBorder="1" applyAlignment="1">
      <alignment horizontal="center" vertical="center"/>
    </xf>
    <xf numFmtId="49" fontId="5" fillId="0" borderId="49"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60" xfId="0" applyNumberFormat="1" applyFont="1" applyBorder="1" applyAlignment="1">
      <alignment horizontal="center" vertical="center"/>
    </xf>
    <xf numFmtId="0" fontId="5" fillId="0" borderId="49" xfId="0" applyFont="1" applyBorder="1" applyAlignment="1">
      <alignment horizontal="center" vertical="center"/>
    </xf>
    <xf numFmtId="49" fontId="5" fillId="0" borderId="31" xfId="0" applyNumberFormat="1" applyFont="1" applyBorder="1" applyAlignment="1">
      <alignment horizontal="center" vertical="center"/>
    </xf>
    <xf numFmtId="0" fontId="3" fillId="0" borderId="7" xfId="0" applyFont="1" applyBorder="1" applyAlignment="1">
      <alignment horizontal="center" vertical="center"/>
    </xf>
    <xf numFmtId="0" fontId="3" fillId="0" borderId="69" xfId="0" applyFont="1" applyBorder="1" applyAlignment="1">
      <alignment horizontal="right" vertical="center"/>
    </xf>
    <xf numFmtId="49" fontId="5" fillId="0" borderId="47" xfId="0" applyNumberFormat="1" applyFont="1" applyBorder="1" applyAlignment="1">
      <alignment horizontal="center" vertical="top"/>
    </xf>
    <xf numFmtId="0" fontId="3" fillId="14" borderId="17" xfId="0" applyFont="1" applyFill="1" applyBorder="1" applyAlignment="1">
      <alignment horizontal="right" vertical="center"/>
    </xf>
    <xf numFmtId="0" fontId="3" fillId="0" borderId="17" xfId="0" applyFont="1" applyBorder="1" applyAlignment="1">
      <alignment horizontal="right" vertical="center"/>
    </xf>
    <xf numFmtId="0" fontId="3" fillId="14" borderId="60" xfId="0" applyFont="1" applyFill="1" applyBorder="1" applyAlignment="1">
      <alignment vertical="center" wrapText="1"/>
    </xf>
    <xf numFmtId="0" fontId="3" fillId="0" borderId="17" xfId="0" applyFont="1" applyBorder="1" applyAlignment="1">
      <alignment horizontal="center" vertical="center"/>
    </xf>
    <xf numFmtId="3" fontId="3" fillId="0" borderId="9" xfId="0" applyNumberFormat="1" applyFont="1" applyBorder="1" applyAlignment="1">
      <alignment horizontal="right" vertical="top"/>
    </xf>
    <xf numFmtId="3" fontId="3" fillId="0" borderId="10" xfId="0" applyNumberFormat="1" applyFont="1" applyBorder="1" applyAlignment="1">
      <alignment horizontal="right" vertical="top"/>
    </xf>
    <xf numFmtId="3" fontId="3" fillId="6" borderId="45" xfId="0" applyNumberFormat="1" applyFont="1" applyFill="1" applyBorder="1" applyAlignment="1">
      <alignment horizontal="right" vertical="top"/>
    </xf>
    <xf numFmtId="3" fontId="3" fillId="6" borderId="17" xfId="0" applyNumberFormat="1" applyFont="1" applyFill="1" applyBorder="1" applyAlignment="1">
      <alignment vertical="top"/>
    </xf>
    <xf numFmtId="3" fontId="3" fillId="6" borderId="19" xfId="0" applyNumberFormat="1" applyFont="1" applyFill="1" applyBorder="1" applyAlignment="1">
      <alignment vertical="top"/>
    </xf>
    <xf numFmtId="165" fontId="3" fillId="6" borderId="27" xfId="0" applyNumberFormat="1" applyFont="1" applyFill="1" applyBorder="1" applyAlignment="1">
      <alignment vertical="top"/>
    </xf>
    <xf numFmtId="165" fontId="3" fillId="6" borderId="28" xfId="0" applyNumberFormat="1" applyFont="1" applyFill="1" applyBorder="1" applyAlignment="1">
      <alignment vertical="top"/>
    </xf>
    <xf numFmtId="49" fontId="5" fillId="10" borderId="27" xfId="0" applyNumberFormat="1" applyFont="1" applyFill="1" applyBorder="1" applyAlignment="1">
      <alignment horizontal="center" vertical="top" wrapText="1"/>
    </xf>
    <xf numFmtId="49" fontId="5" fillId="2" borderId="49" xfId="0" applyNumberFormat="1" applyFont="1" applyFill="1" applyBorder="1" applyAlignment="1">
      <alignment horizontal="center" vertical="top" wrapText="1"/>
    </xf>
    <xf numFmtId="3" fontId="3" fillId="6" borderId="33" xfId="0" applyNumberFormat="1" applyFont="1" applyFill="1" applyBorder="1" applyAlignment="1">
      <alignment vertical="top"/>
    </xf>
    <xf numFmtId="3" fontId="3" fillId="6" borderId="32" xfId="0" applyNumberFormat="1" applyFont="1" applyFill="1" applyBorder="1" applyAlignment="1">
      <alignment vertical="top"/>
    </xf>
    <xf numFmtId="49" fontId="3" fillId="0" borderId="68" xfId="0" applyNumberFormat="1" applyFont="1" applyBorder="1" applyAlignment="1">
      <alignment horizontal="center" vertical="center" wrapText="1"/>
    </xf>
    <xf numFmtId="165" fontId="3" fillId="0" borderId="33" xfId="0" applyNumberFormat="1" applyFont="1" applyFill="1" applyBorder="1" applyAlignment="1">
      <alignment horizontal="center" vertical="top"/>
    </xf>
    <xf numFmtId="165" fontId="3" fillId="0" borderId="54" xfId="0" applyNumberFormat="1" applyFont="1" applyFill="1" applyBorder="1" applyAlignment="1">
      <alignment horizontal="center" vertical="top"/>
    </xf>
    <xf numFmtId="3" fontId="3" fillId="6" borderId="68" xfId="0" applyNumberFormat="1" applyFont="1" applyFill="1" applyBorder="1" applyAlignment="1">
      <alignment horizontal="center" vertical="top"/>
    </xf>
    <xf numFmtId="3" fontId="3" fillId="6" borderId="56" xfId="0" applyNumberFormat="1" applyFont="1" applyFill="1" applyBorder="1" applyAlignment="1">
      <alignment horizontal="center" vertical="top"/>
    </xf>
    <xf numFmtId="3" fontId="3" fillId="0" borderId="39" xfId="0" applyNumberFormat="1" applyFont="1" applyBorder="1" applyAlignment="1">
      <alignment horizontal="right" vertical="top"/>
    </xf>
    <xf numFmtId="3" fontId="5" fillId="4" borderId="66" xfId="0" applyNumberFormat="1" applyFont="1" applyFill="1" applyBorder="1" applyAlignment="1">
      <alignment horizontal="right" vertical="top"/>
    </xf>
    <xf numFmtId="49" fontId="3" fillId="6" borderId="33" xfId="0" applyNumberFormat="1" applyFont="1" applyFill="1" applyBorder="1" applyAlignment="1">
      <alignment horizontal="center" vertical="top" wrapText="1"/>
    </xf>
    <xf numFmtId="1" fontId="3" fillId="6" borderId="17" xfId="0" applyNumberFormat="1" applyFont="1" applyFill="1" applyBorder="1" applyAlignment="1">
      <alignment horizontal="center" vertical="top" wrapText="1"/>
    </xf>
    <xf numFmtId="0" fontId="3" fillId="0" borderId="48" xfId="0" applyFont="1" applyFill="1" applyBorder="1" applyAlignment="1">
      <alignment horizontal="left" vertical="top" wrapText="1"/>
    </xf>
    <xf numFmtId="0" fontId="3" fillId="13" borderId="25" xfId="0" applyFont="1" applyFill="1" applyBorder="1" applyAlignment="1">
      <alignment horizontal="center" vertical="center"/>
    </xf>
    <xf numFmtId="3" fontId="3" fillId="6" borderId="75" xfId="0" applyNumberFormat="1" applyFont="1" applyFill="1" applyBorder="1" applyAlignment="1">
      <alignment horizontal="right" vertical="top"/>
    </xf>
    <xf numFmtId="3" fontId="3" fillId="6" borderId="53" xfId="0" applyNumberFormat="1" applyFont="1" applyFill="1" applyBorder="1" applyAlignment="1">
      <alignment horizontal="right" vertical="top" wrapText="1"/>
    </xf>
    <xf numFmtId="0" fontId="5" fillId="8" borderId="62" xfId="0" applyFont="1" applyFill="1" applyBorder="1" applyAlignment="1">
      <alignment horizontal="center" vertical="top"/>
    </xf>
    <xf numFmtId="1" fontId="3" fillId="6" borderId="19" xfId="0" applyNumberFormat="1" applyFont="1" applyFill="1" applyBorder="1" applyAlignment="1">
      <alignment horizontal="center" vertical="top" wrapText="1"/>
    </xf>
    <xf numFmtId="49" fontId="3" fillId="6" borderId="32" xfId="0" applyNumberFormat="1" applyFont="1" applyFill="1" applyBorder="1" applyAlignment="1">
      <alignment horizontal="center" vertical="top" wrapText="1"/>
    </xf>
    <xf numFmtId="3" fontId="3" fillId="0" borderId="23" xfId="0" applyNumberFormat="1" applyFont="1" applyFill="1" applyBorder="1" applyAlignment="1">
      <alignment horizontal="right" vertical="top" wrapText="1"/>
    </xf>
    <xf numFmtId="3" fontId="5" fillId="8" borderId="73" xfId="0" applyNumberFormat="1" applyFont="1" applyFill="1" applyBorder="1" applyAlignment="1">
      <alignment horizontal="right" vertical="top"/>
    </xf>
    <xf numFmtId="3" fontId="5" fillId="0" borderId="17" xfId="0" applyNumberFormat="1" applyFont="1" applyFill="1" applyBorder="1" applyAlignment="1">
      <alignment horizontal="center" vertical="top" wrapText="1"/>
    </xf>
    <xf numFmtId="3" fontId="3" fillId="0" borderId="38" xfId="0" applyNumberFormat="1" applyFont="1" applyBorder="1" applyAlignment="1">
      <alignment horizontal="right" vertical="top"/>
    </xf>
    <xf numFmtId="3" fontId="3" fillId="0" borderId="68" xfId="0" applyNumberFormat="1" applyFont="1" applyFill="1" applyBorder="1" applyAlignment="1">
      <alignment vertical="top"/>
    </xf>
    <xf numFmtId="3" fontId="3" fillId="0" borderId="23" xfId="0" applyNumberFormat="1" applyFont="1" applyFill="1" applyBorder="1" applyAlignment="1">
      <alignment vertical="top"/>
    </xf>
    <xf numFmtId="3" fontId="3" fillId="6" borderId="20" xfId="0" applyNumberFormat="1" applyFont="1" applyFill="1" applyBorder="1" applyAlignment="1">
      <alignment vertical="top"/>
    </xf>
    <xf numFmtId="165" fontId="3" fillId="6" borderId="17" xfId="0" applyNumberFormat="1" applyFont="1" applyFill="1" applyBorder="1" applyAlignment="1">
      <alignment horizontal="center" vertical="top"/>
    </xf>
    <xf numFmtId="165" fontId="3" fillId="6" borderId="19" xfId="0" applyNumberFormat="1" applyFont="1" applyFill="1" applyBorder="1" applyAlignment="1">
      <alignment horizontal="center" vertical="top"/>
    </xf>
    <xf numFmtId="49" fontId="3" fillId="0" borderId="54" xfId="0" applyNumberFormat="1" applyFont="1" applyBorder="1" applyAlignment="1">
      <alignment horizontal="center" vertical="center" wrapText="1"/>
    </xf>
    <xf numFmtId="0" fontId="7" fillId="0" borderId="52" xfId="0" applyFont="1" applyBorder="1" applyAlignment="1">
      <alignment horizontal="center" vertical="top" wrapText="1"/>
    </xf>
    <xf numFmtId="0" fontId="21" fillId="6" borderId="19" xfId="0" applyFont="1" applyFill="1" applyBorder="1" applyAlignment="1">
      <alignment horizontal="center" vertical="top"/>
    </xf>
    <xf numFmtId="49" fontId="5" fillId="6" borderId="60" xfId="0" applyNumberFormat="1" applyFont="1" applyFill="1" applyBorder="1" applyAlignment="1">
      <alignment vertical="top"/>
    </xf>
    <xf numFmtId="3" fontId="3" fillId="6" borderId="10" xfId="0" applyNumberFormat="1" applyFont="1" applyFill="1" applyBorder="1" applyAlignment="1">
      <alignment vertical="top"/>
    </xf>
    <xf numFmtId="3" fontId="3" fillId="6" borderId="44" xfId="0" applyNumberFormat="1" applyFont="1" applyFill="1" applyBorder="1" applyAlignment="1">
      <alignment horizontal="right" vertical="top"/>
    </xf>
    <xf numFmtId="3" fontId="3" fillId="6" borderId="41" xfId="0" applyNumberFormat="1" applyFont="1" applyFill="1" applyBorder="1" applyAlignment="1">
      <alignment horizontal="right" vertical="top" wrapText="1"/>
    </xf>
    <xf numFmtId="3" fontId="3" fillId="6" borderId="21"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6" borderId="0" xfId="0" applyNumberFormat="1" applyFont="1" applyFill="1" applyBorder="1" applyAlignment="1">
      <alignment horizontal="right" vertical="top" wrapText="1"/>
    </xf>
    <xf numFmtId="3" fontId="5" fillId="6" borderId="17" xfId="0" applyNumberFormat="1" applyFont="1" applyFill="1" applyBorder="1" applyAlignment="1">
      <alignment vertical="top"/>
    </xf>
    <xf numFmtId="3" fontId="3" fillId="6" borderId="39" xfId="0" applyNumberFormat="1" applyFont="1" applyFill="1" applyBorder="1" applyAlignment="1">
      <alignment vertical="top"/>
    </xf>
    <xf numFmtId="3" fontId="3" fillId="6" borderId="9" xfId="0" applyNumberFormat="1" applyFont="1" applyFill="1" applyBorder="1" applyAlignment="1">
      <alignment vertical="top"/>
    </xf>
    <xf numFmtId="0" fontId="3" fillId="6" borderId="39" xfId="0" applyFont="1" applyFill="1" applyBorder="1" applyAlignment="1">
      <alignment vertical="top" wrapText="1"/>
    </xf>
    <xf numFmtId="0" fontId="3" fillId="6" borderId="17" xfId="0" applyNumberFormat="1" applyFont="1" applyFill="1" applyBorder="1" applyAlignment="1">
      <alignment horizontal="center" vertical="top"/>
    </xf>
    <xf numFmtId="0" fontId="3" fillId="6" borderId="19" xfId="0" applyNumberFormat="1" applyFont="1" applyFill="1" applyBorder="1" applyAlignment="1">
      <alignment horizontal="center" vertical="top"/>
    </xf>
    <xf numFmtId="3" fontId="5" fillId="6" borderId="33" xfId="0" applyNumberFormat="1" applyFont="1" applyFill="1" applyBorder="1" applyAlignment="1">
      <alignment vertical="top"/>
    </xf>
    <xf numFmtId="3" fontId="3" fillId="6" borderId="68" xfId="0" applyNumberFormat="1" applyFont="1" applyFill="1" applyBorder="1" applyAlignment="1">
      <alignment vertical="top"/>
    </xf>
    <xf numFmtId="0" fontId="3" fillId="6" borderId="68" xfId="0" applyFont="1" applyFill="1" applyBorder="1" applyAlignment="1">
      <alignment vertical="top" wrapText="1"/>
    </xf>
    <xf numFmtId="0" fontId="3" fillId="6" borderId="33" xfId="0" applyNumberFormat="1" applyFont="1" applyFill="1" applyBorder="1" applyAlignment="1">
      <alignment horizontal="center" vertical="top"/>
    </xf>
    <xf numFmtId="0" fontId="3" fillId="6" borderId="32"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6" borderId="25" xfId="0" applyNumberFormat="1" applyFont="1" applyFill="1" applyBorder="1" applyAlignment="1">
      <alignment vertical="top"/>
    </xf>
    <xf numFmtId="0" fontId="3" fillId="6" borderId="34" xfId="0" applyFont="1" applyFill="1" applyBorder="1" applyAlignment="1">
      <alignment horizontal="center" vertical="center" textRotation="90" wrapText="1"/>
    </xf>
    <xf numFmtId="0" fontId="3" fillId="6" borderId="109" xfId="0" applyFont="1" applyFill="1" applyBorder="1" applyAlignment="1">
      <alignment textRotation="90"/>
    </xf>
    <xf numFmtId="0" fontId="3" fillId="0" borderId="48" xfId="0" applyFont="1" applyBorder="1" applyAlignment="1">
      <alignment vertical="top"/>
    </xf>
    <xf numFmtId="0" fontId="3" fillId="0" borderId="23" xfId="0" applyFont="1" applyBorder="1" applyAlignment="1">
      <alignment vertical="top"/>
    </xf>
    <xf numFmtId="3" fontId="5" fillId="0" borderId="19" xfId="0" applyNumberFormat="1" applyFont="1" applyFill="1" applyBorder="1" applyAlignment="1">
      <alignment horizontal="center" vertical="top" wrapText="1"/>
    </xf>
    <xf numFmtId="49" fontId="3" fillId="6" borderId="23" xfId="0" applyNumberFormat="1" applyFont="1" applyFill="1" applyBorder="1" applyAlignment="1">
      <alignment horizontal="center" vertical="top" wrapText="1"/>
    </xf>
    <xf numFmtId="3" fontId="3" fillId="0" borderId="68" xfId="0" applyNumberFormat="1" applyFont="1" applyBorder="1" applyAlignment="1">
      <alignment vertical="top"/>
    </xf>
    <xf numFmtId="3" fontId="3" fillId="0" borderId="33" xfId="0" applyNumberFormat="1" applyFont="1" applyBorder="1" applyAlignment="1">
      <alignment vertical="top"/>
    </xf>
    <xf numFmtId="3" fontId="3" fillId="0" borderId="32" xfId="0" applyNumberFormat="1" applyFont="1" applyBorder="1" applyAlignment="1">
      <alignment vertical="top"/>
    </xf>
    <xf numFmtId="3" fontId="3" fillId="0" borderId="23" xfId="0" applyNumberFormat="1" applyFont="1" applyBorder="1" applyAlignment="1">
      <alignment vertical="top"/>
    </xf>
    <xf numFmtId="3" fontId="3" fillId="0" borderId="54" xfId="0" applyNumberFormat="1" applyFont="1" applyBorder="1" applyAlignment="1">
      <alignment vertical="top"/>
    </xf>
    <xf numFmtId="0" fontId="9" fillId="0" borderId="33" xfId="0" applyFont="1" applyFill="1" applyBorder="1" applyAlignment="1">
      <alignment horizontal="center" vertical="top" wrapText="1"/>
    </xf>
    <xf numFmtId="3" fontId="3" fillId="0" borderId="44" xfId="0" applyNumberFormat="1" applyFont="1" applyBorder="1" applyAlignment="1">
      <alignment horizontal="right" vertical="top"/>
    </xf>
    <xf numFmtId="3" fontId="3" fillId="2" borderId="6" xfId="0" applyNumberFormat="1" applyFont="1" applyFill="1" applyBorder="1" applyAlignment="1">
      <alignment horizontal="right" vertical="top" wrapText="1"/>
    </xf>
    <xf numFmtId="3" fontId="3" fillId="2" borderId="51" xfId="0" applyNumberFormat="1" applyFont="1" applyFill="1" applyBorder="1" applyAlignment="1">
      <alignment horizontal="right" vertical="top" wrapText="1"/>
    </xf>
    <xf numFmtId="0" fontId="9" fillId="0" borderId="21" xfId="0" applyFont="1" applyFill="1" applyBorder="1" applyAlignment="1">
      <alignment horizontal="center" vertical="top" wrapText="1"/>
    </xf>
    <xf numFmtId="3" fontId="3" fillId="0" borderId="0" xfId="0" applyNumberFormat="1" applyFont="1" applyBorder="1" applyAlignment="1">
      <alignment vertical="top"/>
    </xf>
    <xf numFmtId="3" fontId="17" fillId="8" borderId="34" xfId="0" applyNumberFormat="1" applyFont="1" applyFill="1" applyBorder="1" applyAlignment="1">
      <alignment horizontal="right" vertical="top"/>
    </xf>
    <xf numFmtId="49" fontId="5" fillId="2" borderId="27" xfId="0" applyNumberFormat="1" applyFont="1" applyFill="1" applyBorder="1" applyAlignment="1">
      <alignment horizontal="center" vertical="top" wrapText="1"/>
    </xf>
    <xf numFmtId="0" fontId="5" fillId="6" borderId="21" xfId="0" applyFont="1" applyFill="1" applyBorder="1" applyAlignment="1">
      <alignment horizontal="center" vertical="top" wrapText="1"/>
    </xf>
    <xf numFmtId="3" fontId="5" fillId="11" borderId="61" xfId="0" applyNumberFormat="1" applyFont="1" applyFill="1" applyBorder="1" applyAlignment="1">
      <alignment horizontal="right" vertical="top"/>
    </xf>
    <xf numFmtId="3" fontId="3" fillId="14" borderId="34" xfId="0" applyNumberFormat="1" applyFont="1" applyFill="1" applyBorder="1" applyAlignment="1">
      <alignment horizontal="right" vertical="center"/>
    </xf>
    <xf numFmtId="3" fontId="3" fillId="14" borderId="64" xfId="0" applyNumberFormat="1" applyFont="1" applyFill="1" applyBorder="1" applyAlignment="1">
      <alignment horizontal="right" vertical="center"/>
    </xf>
    <xf numFmtId="3" fontId="5" fillId="14" borderId="35" xfId="0" applyNumberFormat="1" applyFont="1" applyFill="1" applyBorder="1" applyAlignment="1">
      <alignment horizontal="right" vertical="center"/>
    </xf>
    <xf numFmtId="3" fontId="5" fillId="11" borderId="5" xfId="0" applyNumberFormat="1" applyFont="1" applyFill="1" applyBorder="1" applyAlignment="1">
      <alignment horizontal="right" vertical="top"/>
    </xf>
    <xf numFmtId="3" fontId="5" fillId="4" borderId="5" xfId="0" applyNumberFormat="1" applyFont="1" applyFill="1" applyBorder="1" applyAlignment="1">
      <alignment horizontal="right" vertical="top"/>
    </xf>
    <xf numFmtId="3" fontId="3" fillId="0" borderId="43" xfId="0" applyNumberFormat="1" applyFont="1" applyBorder="1" applyAlignment="1">
      <alignment horizontal="right" vertical="top"/>
    </xf>
    <xf numFmtId="1" fontId="3" fillId="0" borderId="9" xfId="0" applyNumberFormat="1" applyFont="1" applyFill="1" applyBorder="1" applyAlignment="1">
      <alignment horizontal="right" vertical="top" wrapText="1"/>
    </xf>
    <xf numFmtId="1" fontId="3" fillId="0" borderId="17" xfId="0" applyNumberFormat="1" applyFont="1" applyFill="1" applyBorder="1" applyAlignment="1">
      <alignment horizontal="center" vertical="top" wrapText="1"/>
    </xf>
    <xf numFmtId="1" fontId="3" fillId="0" borderId="19" xfId="0" applyNumberFormat="1" applyFont="1" applyFill="1" applyBorder="1" applyAlignment="1">
      <alignment horizontal="center" vertical="top" wrapText="1"/>
    </xf>
    <xf numFmtId="3" fontId="3" fillId="6" borderId="106" xfId="0" applyNumberFormat="1" applyFont="1" applyFill="1" applyBorder="1" applyAlignment="1">
      <alignment horizontal="right" vertical="top" wrapText="1"/>
    </xf>
    <xf numFmtId="3" fontId="3" fillId="2" borderId="36" xfId="0" applyNumberFormat="1" applyFont="1" applyFill="1" applyBorder="1" applyAlignment="1">
      <alignment horizontal="right" vertical="top"/>
    </xf>
    <xf numFmtId="3" fontId="3" fillId="6" borderId="36" xfId="0" applyNumberFormat="1" applyFont="1" applyFill="1" applyBorder="1" applyAlignment="1">
      <alignment horizontal="right" vertical="center"/>
    </xf>
    <xf numFmtId="3" fontId="3" fillId="0" borderId="33" xfId="0" applyNumberFormat="1" applyFont="1" applyFill="1" applyBorder="1" applyAlignment="1">
      <alignment horizontal="right" vertical="top"/>
    </xf>
    <xf numFmtId="3" fontId="3" fillId="0" borderId="20" xfId="0" applyNumberFormat="1" applyFont="1" applyFill="1" applyBorder="1" applyAlignment="1">
      <alignment horizontal="right" vertical="top"/>
    </xf>
    <xf numFmtId="3" fontId="3" fillId="6" borderId="30" xfId="0" applyNumberFormat="1" applyFont="1" applyFill="1" applyBorder="1" applyAlignment="1">
      <alignment horizontal="right" vertical="top"/>
    </xf>
    <xf numFmtId="3" fontId="3" fillId="6" borderId="88" xfId="0" applyNumberFormat="1" applyFont="1" applyFill="1" applyBorder="1" applyAlignment="1">
      <alignment horizontal="right" vertical="top"/>
    </xf>
    <xf numFmtId="3" fontId="5" fillId="10" borderId="35" xfId="0" applyNumberFormat="1" applyFont="1" applyFill="1" applyBorder="1" applyAlignment="1">
      <alignment horizontal="right" vertical="top"/>
    </xf>
    <xf numFmtId="3" fontId="3" fillId="0" borderId="117" xfId="0" applyNumberFormat="1" applyFont="1" applyFill="1" applyBorder="1" applyAlignment="1">
      <alignment horizontal="right" vertical="top" wrapText="1"/>
    </xf>
    <xf numFmtId="0" fontId="9" fillId="0" borderId="17" xfId="0"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3" fillId="0" borderId="70" xfId="0" applyFont="1" applyFill="1" applyBorder="1" applyAlignment="1">
      <alignment vertical="top" wrapText="1"/>
    </xf>
    <xf numFmtId="3" fontId="3" fillId="8" borderId="34" xfId="0" applyNumberFormat="1" applyFont="1" applyFill="1" applyBorder="1" applyAlignment="1">
      <alignment horizontal="right" vertical="top"/>
    </xf>
    <xf numFmtId="3" fontId="3" fillId="8" borderId="3" xfId="0" applyNumberFormat="1" applyFont="1" applyFill="1" applyBorder="1" applyAlignment="1">
      <alignment horizontal="right" vertical="top"/>
    </xf>
    <xf numFmtId="3" fontId="3" fillId="8" borderId="4" xfId="0" applyNumberFormat="1" applyFont="1" applyFill="1" applyBorder="1" applyAlignment="1">
      <alignment horizontal="right" vertical="top"/>
    </xf>
    <xf numFmtId="3" fontId="3" fillId="8" borderId="35" xfId="0" applyNumberFormat="1" applyFont="1" applyFill="1" applyBorder="1" applyAlignment="1">
      <alignment horizontal="right" vertical="top"/>
    </xf>
    <xf numFmtId="3" fontId="23" fillId="8" borderId="58" xfId="0" applyNumberFormat="1" applyFont="1" applyFill="1" applyBorder="1" applyAlignment="1">
      <alignment horizontal="right" vertical="top"/>
    </xf>
    <xf numFmtId="3" fontId="23" fillId="8" borderId="71" xfId="0" applyNumberFormat="1" applyFont="1" applyFill="1" applyBorder="1" applyAlignment="1">
      <alignment horizontal="right" vertical="top"/>
    </xf>
    <xf numFmtId="3" fontId="23" fillId="8" borderId="59" xfId="0" applyNumberFormat="1" applyFont="1" applyFill="1" applyBorder="1" applyAlignment="1">
      <alignment horizontal="right" vertical="top"/>
    </xf>
    <xf numFmtId="3" fontId="17" fillId="8" borderId="59" xfId="0" applyNumberFormat="1" applyFont="1" applyFill="1" applyBorder="1" applyAlignment="1">
      <alignment horizontal="right" vertical="top"/>
    </xf>
    <xf numFmtId="3" fontId="17" fillId="8" borderId="62" xfId="0" applyNumberFormat="1" applyFont="1" applyFill="1" applyBorder="1" applyAlignment="1">
      <alignment horizontal="right" vertical="top"/>
    </xf>
    <xf numFmtId="3" fontId="5" fillId="10" borderId="64" xfId="0" applyNumberFormat="1" applyFont="1" applyFill="1" applyBorder="1" applyAlignment="1">
      <alignment horizontal="right" vertical="center"/>
    </xf>
    <xf numFmtId="3" fontId="5" fillId="10" borderId="25" xfId="0" applyNumberFormat="1" applyFont="1" applyFill="1" applyBorder="1" applyAlignment="1">
      <alignment horizontal="right" vertical="center"/>
    </xf>
    <xf numFmtId="0" fontId="3" fillId="10" borderId="25" xfId="0" applyFont="1" applyFill="1" applyBorder="1" applyAlignment="1">
      <alignment horizontal="center" vertical="center"/>
    </xf>
    <xf numFmtId="49" fontId="5" fillId="2" borderId="33" xfId="0" applyNumberFormat="1" applyFont="1" applyFill="1" applyBorder="1" applyAlignment="1">
      <alignment horizontal="center" vertical="top" wrapText="1"/>
    </xf>
    <xf numFmtId="3" fontId="5" fillId="3" borderId="29"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3" borderId="34" xfId="0" applyNumberFormat="1" applyFont="1" applyFill="1" applyBorder="1" applyAlignment="1">
      <alignment horizontal="right" vertical="top"/>
    </xf>
    <xf numFmtId="3" fontId="5" fillId="3" borderId="25" xfId="0" applyNumberFormat="1" applyFont="1" applyFill="1" applyBorder="1" applyAlignment="1">
      <alignment horizontal="right" vertical="top"/>
    </xf>
    <xf numFmtId="3" fontId="5" fillId="10" borderId="29" xfId="0" applyNumberFormat="1" applyFont="1" applyFill="1" applyBorder="1" applyAlignment="1">
      <alignment horizontal="right" vertical="center"/>
    </xf>
    <xf numFmtId="0" fontId="18" fillId="10" borderId="34" xfId="0" applyNumberFormat="1" applyFont="1" applyFill="1" applyBorder="1" applyAlignment="1">
      <alignment horizontal="left" vertical="top" wrapText="1"/>
    </xf>
    <xf numFmtId="0" fontId="3" fillId="13" borderId="35" xfId="0" applyFont="1" applyFill="1" applyBorder="1" applyAlignment="1">
      <alignment horizontal="center" vertical="center"/>
    </xf>
    <xf numFmtId="3" fontId="3" fillId="0" borderId="20" xfId="0" applyNumberFormat="1" applyFont="1" applyFill="1" applyBorder="1" applyAlignment="1">
      <alignment horizontal="center" vertical="top"/>
    </xf>
    <xf numFmtId="49" fontId="3" fillId="2" borderId="33" xfId="0" applyNumberFormat="1" applyFont="1" applyFill="1" applyBorder="1" applyAlignment="1">
      <alignment horizontal="center" vertical="top" wrapText="1"/>
    </xf>
    <xf numFmtId="0" fontId="3" fillId="2" borderId="90" xfId="0" applyFont="1" applyFill="1" applyBorder="1" applyAlignment="1">
      <alignment horizontal="left" vertical="top" wrapText="1"/>
    </xf>
    <xf numFmtId="0" fontId="3" fillId="0" borderId="80" xfId="0" applyFont="1" applyBorder="1" applyAlignment="1">
      <alignment horizontal="center" vertical="top" wrapText="1"/>
    </xf>
    <xf numFmtId="3" fontId="3" fillId="6" borderId="118" xfId="0" applyNumberFormat="1" applyFont="1" applyFill="1" applyBorder="1" applyAlignment="1">
      <alignment horizontal="right" vertical="top"/>
    </xf>
    <xf numFmtId="3" fontId="3" fillId="6" borderId="80" xfId="0" applyNumberFormat="1" applyFont="1" applyFill="1" applyBorder="1" applyAlignment="1">
      <alignment horizontal="right" vertical="top"/>
    </xf>
    <xf numFmtId="3" fontId="3" fillId="6" borderId="91" xfId="0" applyNumberFormat="1" applyFont="1" applyFill="1" applyBorder="1" applyAlignment="1">
      <alignment horizontal="right" vertical="top"/>
    </xf>
    <xf numFmtId="3" fontId="3" fillId="6" borderId="96" xfId="0" applyNumberFormat="1" applyFont="1" applyFill="1" applyBorder="1" applyAlignment="1">
      <alignment horizontal="right" vertical="top"/>
    </xf>
    <xf numFmtId="3" fontId="3" fillId="6" borderId="90" xfId="0" applyNumberFormat="1" applyFont="1" applyFill="1" applyBorder="1" applyAlignment="1">
      <alignment horizontal="right" vertical="top"/>
    </xf>
    <xf numFmtId="3" fontId="3" fillId="0" borderId="96" xfId="0" applyNumberFormat="1" applyFont="1" applyFill="1" applyBorder="1" applyAlignment="1">
      <alignment horizontal="right" vertical="top"/>
    </xf>
    <xf numFmtId="3" fontId="3" fillId="0" borderId="90" xfId="0" applyNumberFormat="1" applyFont="1" applyBorder="1" applyAlignment="1">
      <alignment horizontal="right" vertical="top"/>
    </xf>
    <xf numFmtId="0" fontId="3" fillId="0" borderId="82" xfId="0" applyNumberFormat="1" applyFont="1" applyFill="1" applyBorder="1" applyAlignment="1">
      <alignment horizontal="center" vertical="top"/>
    </xf>
    <xf numFmtId="0" fontId="3" fillId="0" borderId="118" xfId="0" applyNumberFormat="1" applyFont="1" applyFill="1" applyBorder="1" applyAlignment="1">
      <alignment horizontal="center" vertical="top"/>
    </xf>
    <xf numFmtId="0" fontId="3" fillId="0" borderId="90" xfId="0" applyNumberFormat="1" applyFont="1" applyBorder="1" applyAlignment="1">
      <alignment horizontal="center" vertical="top"/>
    </xf>
    <xf numFmtId="3" fontId="3" fillId="2" borderId="21" xfId="0" applyNumberFormat="1" applyFont="1" applyFill="1" applyBorder="1" applyAlignment="1">
      <alignment horizontal="right" vertical="top"/>
    </xf>
    <xf numFmtId="49" fontId="3" fillId="2" borderId="17" xfId="0" applyNumberFormat="1" applyFont="1" applyFill="1" applyBorder="1" applyAlignment="1">
      <alignment horizontal="center" vertical="top"/>
    </xf>
    <xf numFmtId="3" fontId="3" fillId="2" borderId="17" xfId="0" applyNumberFormat="1" applyFont="1" applyFill="1" applyBorder="1" applyAlignment="1">
      <alignment horizontal="right" vertical="top"/>
    </xf>
    <xf numFmtId="3" fontId="3" fillId="2" borderId="10" xfId="0" applyNumberFormat="1" applyFont="1" applyFill="1" applyBorder="1" applyAlignment="1">
      <alignment horizontal="right" vertical="top"/>
    </xf>
    <xf numFmtId="165" fontId="3" fillId="6" borderId="33" xfId="0" applyNumberFormat="1" applyFont="1" applyFill="1" applyBorder="1" applyAlignment="1">
      <alignment vertical="top"/>
    </xf>
    <xf numFmtId="165" fontId="3" fillId="6" borderId="32" xfId="0" applyNumberFormat="1" applyFont="1" applyFill="1" applyBorder="1" applyAlignment="1">
      <alignment vertical="top"/>
    </xf>
    <xf numFmtId="3" fontId="3" fillId="0" borderId="47"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0" fontId="7" fillId="6" borderId="10" xfId="0" applyFont="1" applyFill="1" applyBorder="1" applyAlignment="1">
      <alignment horizontal="center" vertical="center" textRotation="90" wrapText="1"/>
    </xf>
    <xf numFmtId="0" fontId="1" fillId="6" borderId="11" xfId="0" applyFont="1" applyFill="1" applyBorder="1" applyAlignment="1">
      <alignment horizontal="center" vertical="center" textRotation="90" wrapText="1"/>
    </xf>
    <xf numFmtId="0" fontId="3" fillId="6" borderId="68" xfId="0" applyFont="1" applyFill="1" applyBorder="1" applyAlignment="1">
      <alignment horizontal="center" vertical="center" textRotation="90" wrapText="1"/>
    </xf>
    <xf numFmtId="0" fontId="5" fillId="10" borderId="29" xfId="0" applyFont="1" applyFill="1" applyBorder="1" applyAlignment="1">
      <alignment horizontal="center" vertical="center"/>
    </xf>
    <xf numFmtId="0" fontId="5" fillId="10" borderId="35" xfId="0" applyFont="1" applyFill="1" applyBorder="1" applyAlignment="1">
      <alignment horizontal="center" vertical="top" wrapText="1"/>
    </xf>
    <xf numFmtId="3" fontId="3" fillId="8" borderId="71" xfId="0" applyNumberFormat="1" applyFont="1" applyFill="1" applyBorder="1" applyAlignment="1">
      <alignment horizontal="right" vertical="top"/>
    </xf>
    <xf numFmtId="3" fontId="3" fillId="8" borderId="72" xfId="0" applyNumberFormat="1" applyFont="1" applyFill="1" applyBorder="1" applyAlignment="1">
      <alignment horizontal="right" vertical="top"/>
    </xf>
    <xf numFmtId="3" fontId="23" fillId="8" borderId="72" xfId="0" applyNumberFormat="1" applyFont="1" applyFill="1" applyBorder="1" applyAlignment="1">
      <alignment horizontal="right" vertical="top"/>
    </xf>
    <xf numFmtId="0" fontId="16" fillId="2" borderId="49" xfId="0" applyFont="1" applyFill="1" applyBorder="1" applyAlignment="1">
      <alignment horizontal="left" vertical="top" wrapText="1"/>
    </xf>
    <xf numFmtId="3" fontId="3" fillId="2" borderId="39" xfId="0" applyNumberFormat="1" applyFont="1" applyFill="1" applyBorder="1" applyAlignment="1">
      <alignment horizontal="right" vertical="top"/>
    </xf>
    <xf numFmtId="0" fontId="5" fillId="0" borderId="28" xfId="0" applyFont="1" applyBorder="1" applyAlignment="1">
      <alignment horizontal="center" vertical="center"/>
    </xf>
    <xf numFmtId="0" fontId="5" fillId="6" borderId="19" xfId="0" applyFont="1" applyFill="1" applyBorder="1" applyAlignment="1">
      <alignment horizontal="center" vertical="center"/>
    </xf>
    <xf numFmtId="0" fontId="5" fillId="6" borderId="26" xfId="0" applyFont="1" applyFill="1" applyBorder="1" applyAlignment="1">
      <alignment horizontal="center" vertical="center"/>
    </xf>
    <xf numFmtId="3" fontId="3" fillId="2" borderId="56" xfId="0" applyNumberFormat="1" applyFont="1" applyFill="1" applyBorder="1" applyAlignment="1">
      <alignment horizontal="right" vertical="top"/>
    </xf>
    <xf numFmtId="3" fontId="5" fillId="10" borderId="34" xfId="0" applyNumberFormat="1" applyFont="1" applyFill="1" applyBorder="1" applyAlignment="1">
      <alignment horizontal="right" vertical="center"/>
    </xf>
    <xf numFmtId="3" fontId="5" fillId="10" borderId="35" xfId="0" applyNumberFormat="1" applyFont="1" applyFill="1" applyBorder="1" applyAlignment="1">
      <alignment horizontal="right" vertical="center"/>
    </xf>
    <xf numFmtId="3" fontId="5" fillId="3" borderId="35" xfId="0" applyNumberFormat="1" applyFont="1" applyFill="1" applyBorder="1" applyAlignment="1">
      <alignment horizontal="right" vertical="top"/>
    </xf>
    <xf numFmtId="3" fontId="5" fillId="11" borderId="67" xfId="0" applyNumberFormat="1" applyFont="1" applyFill="1" applyBorder="1" applyAlignment="1">
      <alignment horizontal="right" vertical="top"/>
    </xf>
    <xf numFmtId="3" fontId="5" fillId="4" borderId="67" xfId="0" applyNumberFormat="1" applyFont="1" applyFill="1" applyBorder="1" applyAlignment="1">
      <alignment horizontal="right" vertical="top"/>
    </xf>
    <xf numFmtId="49" fontId="5" fillId="10" borderId="65" xfId="0" applyNumberFormat="1" applyFont="1" applyFill="1" applyBorder="1" applyAlignment="1">
      <alignment vertical="top"/>
    </xf>
    <xf numFmtId="3" fontId="3" fillId="0" borderId="54" xfId="0" applyNumberFormat="1" applyFont="1" applyBorder="1" applyAlignment="1">
      <alignment horizontal="right" vertical="top"/>
    </xf>
    <xf numFmtId="49" fontId="5" fillId="10" borderId="60" xfId="0" applyNumberFormat="1" applyFont="1" applyFill="1" applyBorder="1" applyAlignment="1">
      <alignment horizontal="center" vertical="top"/>
    </xf>
    <xf numFmtId="3" fontId="5" fillId="10" borderId="3" xfId="0" applyNumberFormat="1" applyFont="1" applyFill="1" applyBorder="1" applyAlignment="1">
      <alignment horizontal="right" vertical="top"/>
    </xf>
    <xf numFmtId="0" fontId="22" fillId="6" borderId="48" xfId="0" applyFont="1" applyFill="1" applyBorder="1" applyAlignment="1">
      <alignment horizontal="left" vertical="center" indent="4"/>
    </xf>
    <xf numFmtId="0" fontId="3" fillId="6" borderId="31" xfId="0" applyFont="1" applyFill="1" applyBorder="1" applyAlignment="1">
      <alignment horizontal="center" vertical="center"/>
    </xf>
    <xf numFmtId="0" fontId="3" fillId="0" borderId="27" xfId="0" applyFont="1" applyBorder="1" applyAlignment="1">
      <alignment horizontal="center" vertical="center"/>
    </xf>
    <xf numFmtId="0" fontId="3" fillId="6" borderId="42" xfId="0" applyFont="1" applyFill="1" applyBorder="1" applyAlignment="1">
      <alignment vertical="center" wrapText="1"/>
    </xf>
    <xf numFmtId="0" fontId="3" fillId="6" borderId="2" xfId="0" applyFont="1" applyFill="1" applyBorder="1" applyAlignment="1">
      <alignment horizontal="center" vertical="center"/>
    </xf>
    <xf numFmtId="0" fontId="5" fillId="6" borderId="32"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0" borderId="0" xfId="0" applyFont="1" applyAlignment="1">
      <alignment horizontal="left" vertical="center"/>
    </xf>
    <xf numFmtId="165" fontId="3" fillId="6" borderId="17" xfId="0" applyNumberFormat="1" applyFont="1" applyFill="1" applyBorder="1" applyAlignment="1">
      <alignment vertical="top"/>
    </xf>
    <xf numFmtId="165" fontId="3" fillId="6" borderId="19" xfId="0" applyNumberFormat="1" applyFont="1" applyFill="1" applyBorder="1" applyAlignment="1">
      <alignment vertical="top"/>
    </xf>
    <xf numFmtId="3" fontId="9" fillId="6" borderId="17" xfId="0" applyNumberFormat="1" applyFont="1" applyFill="1" applyBorder="1" applyAlignment="1">
      <alignment horizontal="center" vertical="top" wrapText="1"/>
    </xf>
    <xf numFmtId="3" fontId="3" fillId="6" borderId="17" xfId="0" applyNumberFormat="1" applyFont="1" applyFill="1" applyBorder="1" applyAlignment="1">
      <alignment vertical="top" wrapText="1"/>
    </xf>
    <xf numFmtId="0" fontId="3" fillId="6" borderId="19" xfId="0" applyFont="1" applyFill="1" applyBorder="1" applyAlignment="1">
      <alignment vertical="top"/>
    </xf>
    <xf numFmtId="3" fontId="5" fillId="10" borderId="72" xfId="0" applyNumberFormat="1" applyFont="1" applyFill="1" applyBorder="1" applyAlignment="1">
      <alignment horizontal="right" vertical="top"/>
    </xf>
    <xf numFmtId="0" fontId="3" fillId="6" borderId="6"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48" xfId="0" applyFont="1" applyFill="1" applyBorder="1" applyAlignment="1">
      <alignment horizontal="right" vertical="center"/>
    </xf>
    <xf numFmtId="0" fontId="3" fillId="6" borderId="23" xfId="0" applyFont="1" applyFill="1" applyBorder="1" applyAlignment="1">
      <alignment horizontal="right" vertical="center"/>
    </xf>
    <xf numFmtId="0" fontId="3" fillId="6" borderId="23" xfId="0" applyFont="1" applyFill="1" applyBorder="1" applyAlignment="1">
      <alignment horizontal="right" vertical="center" wrapText="1"/>
    </xf>
    <xf numFmtId="0" fontId="3" fillId="6" borderId="33" xfId="0" applyFont="1" applyFill="1" applyBorder="1" applyAlignment="1">
      <alignment horizontal="center" vertical="center"/>
    </xf>
    <xf numFmtId="0" fontId="3" fillId="6" borderId="54" xfId="0" applyFont="1" applyFill="1" applyBorder="1" applyAlignment="1">
      <alignment horizontal="center" vertical="center"/>
    </xf>
    <xf numFmtId="1" fontId="3" fillId="2" borderId="48" xfId="0" applyNumberFormat="1" applyFont="1" applyFill="1" applyBorder="1" applyAlignment="1">
      <alignment horizontal="right" vertical="top" wrapText="1"/>
    </xf>
    <xf numFmtId="0" fontId="3" fillId="6" borderId="70" xfId="0" applyFont="1" applyFill="1" applyBorder="1" applyAlignment="1">
      <alignment vertical="top" wrapText="1"/>
    </xf>
    <xf numFmtId="0" fontId="3" fillId="6" borderId="20" xfId="0" applyFont="1" applyFill="1" applyBorder="1" applyAlignment="1">
      <alignment vertical="top" wrapText="1"/>
    </xf>
    <xf numFmtId="0" fontId="3" fillId="6" borderId="38" xfId="0" applyFont="1" applyFill="1" applyBorder="1" applyAlignment="1">
      <alignment vertical="top" wrapText="1"/>
    </xf>
    <xf numFmtId="1" fontId="3" fillId="2" borderId="23" xfId="0" applyNumberFormat="1" applyFont="1" applyFill="1" applyBorder="1" applyAlignment="1">
      <alignment horizontal="right" vertical="top" wrapText="1"/>
    </xf>
    <xf numFmtId="3" fontId="3" fillId="6" borderId="7" xfId="0" applyNumberFormat="1" applyFont="1" applyFill="1" applyBorder="1" applyAlignment="1">
      <alignment horizontal="right" vertical="top"/>
    </xf>
    <xf numFmtId="3" fontId="3" fillId="6" borderId="41" xfId="0" applyNumberFormat="1" applyFont="1" applyFill="1" applyBorder="1" applyAlignment="1">
      <alignment horizontal="right" vertical="center"/>
    </xf>
    <xf numFmtId="3" fontId="3" fillId="6" borderId="6" xfId="0" applyNumberFormat="1" applyFont="1" applyFill="1" applyBorder="1" applyAlignment="1">
      <alignment horizontal="right" vertical="center"/>
    </xf>
    <xf numFmtId="3" fontId="3" fillId="6" borderId="21" xfId="0" applyNumberFormat="1" applyFont="1" applyFill="1" applyBorder="1" applyAlignment="1">
      <alignment horizontal="right" vertical="center"/>
    </xf>
    <xf numFmtId="0" fontId="3" fillId="6" borderId="21" xfId="0" applyFont="1" applyFill="1" applyBorder="1" applyAlignment="1">
      <alignment horizontal="right" vertical="center"/>
    </xf>
    <xf numFmtId="3" fontId="3" fillId="6" borderId="6" xfId="0" applyNumberFormat="1" applyFont="1" applyFill="1" applyBorder="1" applyAlignment="1">
      <alignment horizontal="right" vertical="center" wrapText="1"/>
    </xf>
    <xf numFmtId="3" fontId="3" fillId="6" borderId="48" xfId="0" applyNumberFormat="1" applyFont="1" applyFill="1" applyBorder="1" applyAlignment="1">
      <alignment horizontal="right" vertical="center"/>
    </xf>
    <xf numFmtId="3" fontId="3" fillId="6" borderId="23" xfId="0" applyNumberFormat="1" applyFont="1" applyFill="1" applyBorder="1" applyAlignment="1">
      <alignment horizontal="right" vertical="center"/>
    </xf>
    <xf numFmtId="3" fontId="3" fillId="0" borderId="38" xfId="0" applyNumberFormat="1" applyFont="1" applyFill="1" applyBorder="1" applyAlignment="1">
      <alignment horizontal="right" vertical="top"/>
    </xf>
    <xf numFmtId="3" fontId="3" fillId="0" borderId="31"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11" fillId="6" borderId="10" xfId="0" applyNumberFormat="1" applyFont="1" applyFill="1" applyBorder="1" applyAlignment="1">
      <alignment horizontal="right" vertical="top"/>
    </xf>
    <xf numFmtId="3" fontId="11" fillId="6" borderId="39" xfId="0" applyNumberFormat="1" applyFont="1" applyFill="1" applyBorder="1" applyAlignment="1">
      <alignment horizontal="right" vertical="top"/>
    </xf>
    <xf numFmtId="3" fontId="11" fillId="6" borderId="49" xfId="0" applyNumberFormat="1" applyFont="1" applyFill="1" applyBorder="1" applyAlignment="1">
      <alignment horizontal="right" vertical="top"/>
    </xf>
    <xf numFmtId="3" fontId="11" fillId="6" borderId="17" xfId="0" applyNumberFormat="1" applyFont="1" applyFill="1" applyBorder="1" applyAlignment="1">
      <alignment horizontal="right" vertical="top"/>
    </xf>
    <xf numFmtId="3" fontId="11" fillId="6" borderId="19" xfId="0" applyNumberFormat="1" applyFont="1" applyFill="1" applyBorder="1" applyAlignment="1">
      <alignment horizontal="right" vertical="top"/>
    </xf>
    <xf numFmtId="3" fontId="11" fillId="6" borderId="9" xfId="0" applyNumberFormat="1" applyFont="1" applyFill="1" applyBorder="1" applyAlignment="1">
      <alignment horizontal="right" vertical="top"/>
    </xf>
    <xf numFmtId="0" fontId="3" fillId="6" borderId="22" xfId="0" applyFont="1" applyFill="1" applyBorder="1" applyAlignment="1">
      <alignment horizontal="center" vertical="center"/>
    </xf>
    <xf numFmtId="3" fontId="3" fillId="6" borderId="33" xfId="0" applyNumberFormat="1" applyFont="1" applyFill="1" applyBorder="1" applyAlignment="1">
      <alignment horizontal="right" vertical="center"/>
    </xf>
    <xf numFmtId="3" fontId="3" fillId="6" borderId="23" xfId="0" applyNumberFormat="1" applyFont="1" applyFill="1" applyBorder="1" applyAlignment="1">
      <alignment horizontal="right" vertical="center" wrapText="1"/>
    </xf>
    <xf numFmtId="3" fontId="3" fillId="6" borderId="9" xfId="0" applyNumberFormat="1" applyFont="1" applyFill="1" applyBorder="1" applyAlignment="1">
      <alignment horizontal="right" vertical="center"/>
    </xf>
    <xf numFmtId="3" fontId="3" fillId="6" borderId="0" xfId="0" applyNumberFormat="1" applyFont="1" applyFill="1" applyBorder="1" applyAlignment="1">
      <alignment horizontal="right" vertical="center"/>
    </xf>
    <xf numFmtId="3" fontId="3" fillId="6" borderId="17" xfId="0" applyNumberFormat="1" applyFont="1" applyFill="1" applyBorder="1" applyAlignment="1">
      <alignment horizontal="right" vertical="center"/>
    </xf>
    <xf numFmtId="3" fontId="3" fillId="6" borderId="52" xfId="0" applyNumberFormat="1" applyFont="1" applyFill="1" applyBorder="1" applyAlignment="1">
      <alignment horizontal="right" vertical="center"/>
    </xf>
    <xf numFmtId="3" fontId="3" fillId="6" borderId="9" xfId="0" applyNumberFormat="1" applyFont="1" applyFill="1" applyBorder="1" applyAlignment="1">
      <alignment horizontal="right" vertical="center" wrapText="1"/>
    </xf>
    <xf numFmtId="3" fontId="11" fillId="6" borderId="39" xfId="0" applyNumberFormat="1" applyFont="1" applyFill="1" applyBorder="1" applyAlignment="1">
      <alignment horizontal="center" vertical="top"/>
    </xf>
    <xf numFmtId="3" fontId="11" fillId="6" borderId="52" xfId="0" applyNumberFormat="1" applyFont="1" applyFill="1" applyBorder="1" applyAlignment="1">
      <alignment horizontal="right" vertical="top"/>
    </xf>
    <xf numFmtId="3" fontId="5" fillId="6" borderId="35" xfId="0" applyNumberFormat="1" applyFont="1" applyFill="1" applyBorder="1" applyAlignment="1">
      <alignment horizontal="center" vertical="top" wrapText="1"/>
    </xf>
    <xf numFmtId="3" fontId="5" fillId="6" borderId="33" xfId="0" applyNumberFormat="1" applyFont="1" applyFill="1" applyBorder="1" applyAlignment="1">
      <alignment horizontal="right" vertical="top"/>
    </xf>
    <xf numFmtId="3" fontId="5" fillId="6" borderId="32" xfId="0" applyNumberFormat="1" applyFont="1" applyFill="1" applyBorder="1" applyAlignment="1">
      <alignment horizontal="right" vertical="top"/>
    </xf>
    <xf numFmtId="3" fontId="5" fillId="6" borderId="37" xfId="0" applyNumberFormat="1" applyFont="1" applyFill="1" applyBorder="1" applyAlignment="1">
      <alignment horizontal="right" vertical="top"/>
    </xf>
    <xf numFmtId="0" fontId="3" fillId="6" borderId="10" xfId="0" applyFont="1" applyFill="1" applyBorder="1" applyAlignment="1">
      <alignment horizontal="center" vertical="top" wrapText="1"/>
    </xf>
    <xf numFmtId="0" fontId="19" fillId="6" borderId="16"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0" fontId="3" fillId="6" borderId="44" xfId="0" applyFont="1" applyFill="1" applyBorder="1" applyAlignment="1">
      <alignment horizontal="center" vertical="top" wrapText="1"/>
    </xf>
    <xf numFmtId="0" fontId="3" fillId="6" borderId="30" xfId="0" applyFont="1" applyFill="1" applyBorder="1" applyAlignment="1">
      <alignment horizontal="center" vertical="top" wrapText="1"/>
    </xf>
    <xf numFmtId="3" fontId="5" fillId="3" borderId="67" xfId="0" applyNumberFormat="1" applyFont="1" applyFill="1" applyBorder="1" applyAlignment="1">
      <alignment vertical="top"/>
    </xf>
    <xf numFmtId="3" fontId="5" fillId="3" borderId="5" xfId="0" applyNumberFormat="1" applyFont="1" applyFill="1" applyBorder="1" applyAlignment="1">
      <alignment vertical="top"/>
    </xf>
    <xf numFmtId="0" fontId="5" fillId="6" borderId="8" xfId="0" applyFont="1" applyFill="1" applyBorder="1" applyAlignment="1">
      <alignment horizontal="center" vertical="top" wrapText="1"/>
    </xf>
    <xf numFmtId="49" fontId="5" fillId="6" borderId="49" xfId="0" applyNumberFormat="1" applyFont="1" applyFill="1" applyBorder="1" applyAlignment="1">
      <alignment horizontal="center" vertical="center"/>
    </xf>
    <xf numFmtId="0" fontId="3" fillId="6" borderId="22" xfId="0" applyFont="1" applyFill="1" applyBorder="1" applyAlignment="1">
      <alignment horizontal="center" vertical="top" wrapText="1"/>
    </xf>
    <xf numFmtId="0" fontId="3" fillId="6" borderId="16" xfId="0" applyFont="1" applyFill="1" applyBorder="1" applyAlignment="1">
      <alignment horizontal="left" vertical="top" wrapText="1"/>
    </xf>
    <xf numFmtId="3" fontId="3" fillId="6" borderId="36" xfId="0" applyNumberFormat="1" applyFont="1" applyFill="1" applyBorder="1" applyAlignment="1">
      <alignment horizontal="center" vertical="top" wrapText="1"/>
    </xf>
    <xf numFmtId="3" fontId="3" fillId="0" borderId="6" xfId="0" applyNumberFormat="1" applyFont="1" applyFill="1" applyBorder="1" applyAlignment="1">
      <alignment horizontal="right" vertical="top" wrapText="1"/>
    </xf>
    <xf numFmtId="49" fontId="5" fillId="10" borderId="0" xfId="0" applyNumberFormat="1" applyFont="1" applyFill="1" applyBorder="1" applyAlignment="1">
      <alignment horizontal="center" vertical="top"/>
    </xf>
    <xf numFmtId="3" fontId="3" fillId="6" borderId="33"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3" fontId="3" fillId="0" borderId="0" xfId="0" applyNumberFormat="1" applyFont="1" applyBorder="1" applyAlignment="1">
      <alignment horizontal="right" vertical="top"/>
    </xf>
    <xf numFmtId="3" fontId="3" fillId="6" borderId="22" xfId="0" applyNumberFormat="1" applyFont="1" applyFill="1" applyBorder="1" applyAlignment="1">
      <alignment vertical="top"/>
    </xf>
    <xf numFmtId="3" fontId="3" fillId="6" borderId="106" xfId="0" applyNumberFormat="1" applyFont="1" applyFill="1" applyBorder="1" applyAlignment="1">
      <alignment vertical="top"/>
    </xf>
    <xf numFmtId="49" fontId="3" fillId="6" borderId="74" xfId="0" applyNumberFormat="1" applyFont="1" applyFill="1" applyBorder="1" applyAlignment="1">
      <alignment horizontal="center" vertical="top" wrapText="1"/>
    </xf>
    <xf numFmtId="3" fontId="3" fillId="6" borderId="31" xfId="0" applyNumberFormat="1" applyFont="1" applyFill="1" applyBorder="1" applyAlignment="1">
      <alignment horizontal="right" vertical="top"/>
    </xf>
    <xf numFmtId="3" fontId="3" fillId="6" borderId="105" xfId="0" applyNumberFormat="1" applyFont="1" applyFill="1" applyBorder="1" applyAlignment="1">
      <alignment horizontal="right" vertical="top"/>
    </xf>
    <xf numFmtId="3" fontId="3" fillId="6" borderId="36" xfId="0" applyNumberFormat="1" applyFont="1" applyFill="1" applyBorder="1" applyAlignment="1">
      <alignment horizontal="right" vertical="top"/>
    </xf>
    <xf numFmtId="3" fontId="3" fillId="2" borderId="42" xfId="0" applyNumberFormat="1" applyFont="1" applyFill="1" applyBorder="1" applyAlignment="1">
      <alignment horizontal="right" vertical="center"/>
    </xf>
    <xf numFmtId="3" fontId="3" fillId="6" borderId="22" xfId="0" applyNumberFormat="1" applyFont="1" applyFill="1" applyBorder="1" applyAlignment="1">
      <alignment horizontal="right" vertical="top" wrapText="1"/>
    </xf>
    <xf numFmtId="0" fontId="3" fillId="6" borderId="50" xfId="0" applyFont="1" applyFill="1" applyBorder="1" applyAlignment="1">
      <alignment horizontal="left" vertical="top" wrapText="1"/>
    </xf>
    <xf numFmtId="0" fontId="3" fillId="0" borderId="107" xfId="0" applyFont="1" applyFill="1" applyBorder="1" applyAlignment="1">
      <alignment horizontal="left" vertical="top" wrapText="1"/>
    </xf>
    <xf numFmtId="0" fontId="3" fillId="0" borderId="38" xfId="0" applyFont="1" applyFill="1" applyBorder="1" applyAlignment="1">
      <alignment vertical="top" wrapText="1"/>
    </xf>
    <xf numFmtId="0" fontId="3" fillId="6" borderId="37" xfId="0" applyFont="1" applyFill="1" applyBorder="1" applyAlignment="1">
      <alignment vertical="top" wrapText="1"/>
    </xf>
    <xf numFmtId="0" fontId="3" fillId="6" borderId="48" xfId="0" applyFont="1" applyFill="1" applyBorder="1" applyAlignment="1">
      <alignment vertical="top" wrapText="1"/>
    </xf>
    <xf numFmtId="0" fontId="5" fillId="6" borderId="49" xfId="0" applyFont="1" applyFill="1" applyBorder="1" applyAlignment="1">
      <alignment horizontal="center" vertical="center"/>
    </xf>
    <xf numFmtId="3" fontId="9" fillId="6" borderId="39" xfId="0" applyNumberFormat="1" applyFont="1" applyFill="1" applyBorder="1" applyAlignment="1">
      <alignment horizontal="center" vertical="top"/>
    </xf>
    <xf numFmtId="3" fontId="3" fillId="6" borderId="39" xfId="0" applyNumberFormat="1" applyFont="1" applyFill="1" applyBorder="1" applyAlignment="1">
      <alignment horizontal="center" vertical="top"/>
    </xf>
    <xf numFmtId="3" fontId="3" fillId="6" borderId="9" xfId="0" applyNumberFormat="1" applyFont="1" applyFill="1" applyBorder="1" applyAlignment="1">
      <alignment horizontal="center" vertical="top"/>
    </xf>
    <xf numFmtId="0" fontId="11" fillId="0" borderId="1" xfId="0" applyFont="1" applyFill="1" applyBorder="1" applyAlignment="1">
      <alignment horizontal="center" vertical="top" wrapText="1"/>
    </xf>
    <xf numFmtId="3" fontId="5" fillId="6" borderId="49" xfId="0" applyNumberFormat="1" applyFont="1" applyFill="1" applyBorder="1" applyAlignment="1">
      <alignment horizontal="center" vertical="top"/>
    </xf>
    <xf numFmtId="3" fontId="9" fillId="6" borderId="9" xfId="0" applyNumberFormat="1"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9" xfId="0" applyFont="1" applyFill="1" applyBorder="1" applyAlignment="1">
      <alignment horizontal="center" vertical="top" wrapText="1"/>
    </xf>
    <xf numFmtId="3" fontId="9" fillId="6" borderId="23"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0" fontId="11" fillId="0" borderId="30" xfId="0" applyFont="1" applyFill="1" applyBorder="1" applyAlignment="1">
      <alignment horizontal="left" vertical="top" wrapText="1"/>
    </xf>
    <xf numFmtId="0" fontId="11" fillId="0" borderId="33" xfId="0" applyFont="1" applyFill="1" applyBorder="1" applyAlignment="1">
      <alignment horizontal="center" vertical="top" wrapText="1"/>
    </xf>
    <xf numFmtId="0" fontId="11" fillId="0" borderId="32" xfId="0" applyFont="1" applyFill="1" applyBorder="1" applyAlignment="1">
      <alignment horizontal="center" vertical="top" wrapText="1"/>
    </xf>
    <xf numFmtId="3" fontId="5" fillId="6" borderId="31" xfId="0" applyNumberFormat="1" applyFont="1" applyFill="1" applyBorder="1" applyAlignment="1">
      <alignment horizontal="center" vertical="top"/>
    </xf>
    <xf numFmtId="3" fontId="3" fillId="6" borderId="31"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0" fontId="3" fillId="6" borderId="31" xfId="0" applyFont="1" applyFill="1" applyBorder="1" applyAlignment="1">
      <alignment vertical="center" wrapText="1"/>
    </xf>
    <xf numFmtId="0" fontId="3" fillId="0" borderId="44" xfId="0" applyFont="1" applyFill="1" applyBorder="1" applyAlignment="1">
      <alignment vertical="top" wrapText="1"/>
    </xf>
    <xf numFmtId="3" fontId="3" fillId="6" borderId="30" xfId="0" applyNumberFormat="1" applyFont="1" applyFill="1" applyBorder="1" applyAlignment="1">
      <alignment vertical="top"/>
    </xf>
    <xf numFmtId="0" fontId="3" fillId="3" borderId="34"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20" xfId="0" applyFont="1" applyFill="1" applyBorder="1" applyAlignment="1">
      <alignment horizontal="left" vertical="top" wrapText="1"/>
    </xf>
    <xf numFmtId="49" fontId="5" fillId="0" borderId="101" xfId="0" applyNumberFormat="1" applyFont="1" applyBorder="1" applyAlignment="1">
      <alignment horizontal="center" vertical="top"/>
    </xf>
    <xf numFmtId="0" fontId="3" fillId="6" borderId="99" xfId="0" applyFont="1" applyFill="1" applyBorder="1" applyAlignment="1">
      <alignment horizontal="center" vertical="center" textRotation="90" wrapText="1"/>
    </xf>
    <xf numFmtId="0" fontId="3" fillId="6" borderId="6" xfId="0" applyFont="1" applyFill="1" applyBorder="1" applyAlignment="1">
      <alignment horizontal="center" vertical="top"/>
    </xf>
    <xf numFmtId="0" fontId="3" fillId="6" borderId="23" xfId="0" applyFont="1" applyFill="1" applyBorder="1" applyAlignment="1">
      <alignment horizontal="center" vertical="top"/>
    </xf>
    <xf numFmtId="0" fontId="3" fillId="2" borderId="103" xfId="0" applyNumberFormat="1" applyFont="1" applyFill="1" applyBorder="1" applyAlignment="1">
      <alignment horizontal="center" vertical="top"/>
    </xf>
    <xf numFmtId="0" fontId="3" fillId="6" borderId="33" xfId="0" applyFont="1" applyFill="1" applyBorder="1" applyAlignment="1">
      <alignment horizontal="center" vertical="top"/>
    </xf>
    <xf numFmtId="3" fontId="3" fillId="0" borderId="21" xfId="1" applyNumberFormat="1" applyFont="1" applyFill="1" applyBorder="1" applyAlignment="1">
      <alignment horizontal="center" vertical="top"/>
    </xf>
    <xf numFmtId="3" fontId="5" fillId="6" borderId="38" xfId="0" applyNumberFormat="1" applyFont="1" applyFill="1" applyBorder="1" applyAlignment="1">
      <alignment horizontal="right" vertical="top"/>
    </xf>
    <xf numFmtId="3" fontId="3" fillId="2" borderId="21"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3" fontId="3" fillId="6" borderId="51" xfId="0" applyNumberFormat="1" applyFont="1" applyFill="1" applyBorder="1" applyAlignment="1">
      <alignment horizontal="right" vertical="top"/>
    </xf>
    <xf numFmtId="0" fontId="21" fillId="0" borderId="19" xfId="0" applyFont="1" applyBorder="1" applyAlignment="1">
      <alignment horizontal="left" vertical="top" wrapText="1"/>
    </xf>
    <xf numFmtId="0" fontId="3" fillId="6" borderId="104" xfId="0" applyFont="1" applyFill="1" applyBorder="1" applyAlignment="1">
      <alignment horizontal="center" vertical="top" wrapText="1"/>
    </xf>
    <xf numFmtId="3" fontId="3" fillId="6" borderId="104" xfId="0" applyNumberFormat="1" applyFont="1" applyFill="1" applyBorder="1" applyAlignment="1">
      <alignment horizontal="right" vertical="top" wrapText="1"/>
    </xf>
    <xf numFmtId="3" fontId="3" fillId="6" borderId="102" xfId="0" applyNumberFormat="1" applyFont="1" applyFill="1" applyBorder="1" applyAlignment="1">
      <alignment horizontal="center" vertical="top" wrapText="1"/>
    </xf>
    <xf numFmtId="3" fontId="3" fillId="6" borderId="47" xfId="0" applyNumberFormat="1" applyFont="1" applyFill="1" applyBorder="1" applyAlignment="1">
      <alignment horizontal="right" vertical="top" wrapText="1"/>
    </xf>
    <xf numFmtId="3" fontId="3" fillId="6" borderId="16" xfId="0" applyNumberFormat="1" applyFont="1" applyFill="1" applyBorder="1" applyAlignment="1">
      <alignment horizontal="right" vertical="top"/>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top"/>
    </xf>
    <xf numFmtId="0" fontId="3" fillId="6" borderId="51" xfId="0" applyFont="1" applyFill="1" applyBorder="1" applyAlignment="1">
      <alignment horizontal="center" vertical="top"/>
    </xf>
    <xf numFmtId="0" fontId="3" fillId="6" borderId="82" xfId="0" applyFont="1" applyFill="1" applyBorder="1" applyAlignment="1">
      <alignment horizontal="center" vertical="center"/>
    </xf>
    <xf numFmtId="0" fontId="3" fillId="6" borderId="89" xfId="0" applyFont="1" applyFill="1" applyBorder="1" applyAlignment="1">
      <alignment horizontal="center" vertical="center"/>
    </xf>
    <xf numFmtId="0" fontId="3" fillId="6" borderId="0" xfId="0" applyFont="1" applyFill="1" applyBorder="1" applyAlignment="1">
      <alignment horizontal="right" vertical="center"/>
    </xf>
    <xf numFmtId="0" fontId="3" fillId="6" borderId="17" xfId="0" applyFont="1" applyFill="1" applyBorder="1" applyAlignment="1">
      <alignment horizontal="right" vertical="center"/>
    </xf>
    <xf numFmtId="0" fontId="3" fillId="6" borderId="9" xfId="0" applyFont="1" applyFill="1" applyBorder="1" applyAlignment="1">
      <alignment horizontal="right" vertical="center" wrapText="1"/>
    </xf>
    <xf numFmtId="0" fontId="3" fillId="0" borderId="23" xfId="0" applyFont="1" applyBorder="1" applyAlignment="1">
      <alignment horizontal="center" vertical="center"/>
    </xf>
    <xf numFmtId="3" fontId="3" fillId="6" borderId="54" xfId="0" applyNumberFormat="1" applyFont="1" applyFill="1" applyBorder="1" applyAlignment="1">
      <alignment horizontal="right" vertical="center"/>
    </xf>
    <xf numFmtId="3" fontId="3" fillId="6" borderId="48" xfId="0" applyNumberFormat="1" applyFont="1" applyFill="1" applyBorder="1" applyAlignment="1">
      <alignment horizontal="right" vertical="center" wrapText="1"/>
    </xf>
    <xf numFmtId="0" fontId="3" fillId="6" borderId="19" xfId="0" applyFont="1" applyFill="1" applyBorder="1" applyAlignment="1">
      <alignment vertical="center" wrapText="1"/>
    </xf>
    <xf numFmtId="0" fontId="3" fillId="6" borderId="0" xfId="0" applyFont="1" applyFill="1" applyBorder="1" applyAlignment="1">
      <alignment vertical="center" wrapText="1"/>
    </xf>
    <xf numFmtId="0" fontId="3" fillId="0" borderId="9" xfId="0" applyFont="1" applyBorder="1" applyAlignment="1">
      <alignment horizontal="center" vertical="center"/>
    </xf>
    <xf numFmtId="0" fontId="3" fillId="6" borderId="20" xfId="0" applyFont="1" applyFill="1" applyBorder="1" applyAlignment="1">
      <alignment horizontal="left" vertical="top" wrapText="1"/>
    </xf>
    <xf numFmtId="1" fontId="3" fillId="6" borderId="31" xfId="0" applyNumberFormat="1" applyFont="1" applyFill="1" applyBorder="1" applyAlignment="1">
      <alignment horizontal="center" vertical="top"/>
    </xf>
    <xf numFmtId="1" fontId="3" fillId="6" borderId="33" xfId="0" applyNumberFormat="1" applyFont="1" applyFill="1" applyBorder="1" applyAlignment="1">
      <alignment horizontal="center" vertical="top"/>
    </xf>
    <xf numFmtId="1" fontId="3" fillId="6" borderId="54" xfId="0" applyNumberFormat="1" applyFont="1" applyFill="1" applyBorder="1" applyAlignment="1">
      <alignment horizontal="center" vertical="top"/>
    </xf>
    <xf numFmtId="0" fontId="3" fillId="13" borderId="29" xfId="0" applyFont="1" applyFill="1" applyBorder="1" applyAlignment="1">
      <alignment vertical="center" wrapText="1"/>
    </xf>
    <xf numFmtId="0" fontId="5" fillId="13" borderId="29" xfId="0" applyFont="1" applyFill="1" applyBorder="1" applyAlignment="1">
      <alignment horizontal="center" vertical="center"/>
    </xf>
    <xf numFmtId="3" fontId="5" fillId="13" borderId="29" xfId="0" applyNumberFormat="1" applyFont="1" applyFill="1" applyBorder="1" applyAlignment="1">
      <alignment horizontal="right" vertical="center"/>
    </xf>
    <xf numFmtId="3" fontId="5" fillId="13" borderId="64" xfId="0" applyNumberFormat="1" applyFont="1" applyFill="1" applyBorder="1" applyAlignment="1">
      <alignment horizontal="right" vertical="center"/>
    </xf>
    <xf numFmtId="3" fontId="5" fillId="13" borderId="34" xfId="0" applyNumberFormat="1" applyFont="1" applyFill="1" applyBorder="1" applyAlignment="1">
      <alignment horizontal="right" vertical="center"/>
    </xf>
    <xf numFmtId="3" fontId="5" fillId="13" borderId="25" xfId="0" applyNumberFormat="1" applyFont="1" applyFill="1" applyBorder="1" applyAlignment="1">
      <alignment horizontal="right" vertical="center"/>
    </xf>
    <xf numFmtId="3" fontId="5" fillId="13" borderId="35" xfId="0" applyNumberFormat="1" applyFont="1" applyFill="1" applyBorder="1" applyAlignment="1">
      <alignment horizontal="right" vertical="center"/>
    </xf>
    <xf numFmtId="0" fontId="7" fillId="9" borderId="29" xfId="0" applyFont="1" applyFill="1" applyBorder="1" applyAlignment="1">
      <alignment vertical="top" wrapText="1"/>
    </xf>
    <xf numFmtId="0" fontId="7" fillId="9" borderId="29" xfId="0" applyNumberFormat="1" applyFont="1" applyFill="1" applyBorder="1" applyAlignment="1">
      <alignment horizontal="center" vertical="top" wrapText="1"/>
    </xf>
    <xf numFmtId="0" fontId="17" fillId="9" borderId="29" xfId="0" applyNumberFormat="1" applyFont="1" applyFill="1" applyBorder="1" applyAlignment="1">
      <alignment horizontal="center" vertical="top"/>
    </xf>
    <xf numFmtId="0" fontId="17" fillId="9" borderId="35" xfId="0" applyNumberFormat="1" applyFont="1" applyFill="1" applyBorder="1" applyAlignment="1">
      <alignment horizontal="center" vertical="top"/>
    </xf>
    <xf numFmtId="3" fontId="3" fillId="0" borderId="46"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3" fontId="3" fillId="0" borderId="60"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0" fontId="5" fillId="12" borderId="34" xfId="0" applyFont="1" applyFill="1" applyBorder="1" applyAlignment="1">
      <alignment horizontal="center" vertical="center"/>
    </xf>
    <xf numFmtId="0" fontId="3" fillId="6" borderId="7" xfId="0" applyFont="1" applyFill="1" applyBorder="1" applyAlignment="1">
      <alignment horizontal="center" vertical="top" wrapText="1"/>
    </xf>
    <xf numFmtId="3" fontId="3" fillId="6" borderId="76" xfId="0" applyNumberFormat="1" applyFont="1" applyFill="1" applyBorder="1" applyAlignment="1">
      <alignment horizontal="center" vertical="top"/>
    </xf>
    <xf numFmtId="3" fontId="3" fillId="6" borderId="13" xfId="0" applyNumberFormat="1" applyFont="1" applyFill="1" applyBorder="1" applyAlignment="1">
      <alignment horizontal="right" vertical="top"/>
    </xf>
    <xf numFmtId="3" fontId="3" fillId="6" borderId="15" xfId="0" applyNumberFormat="1" applyFont="1" applyFill="1" applyBorder="1" applyAlignment="1">
      <alignment horizontal="right" vertical="top"/>
    </xf>
    <xf numFmtId="49" fontId="5" fillId="6" borderId="60" xfId="0" applyNumberFormat="1" applyFont="1" applyFill="1" applyBorder="1" applyAlignment="1">
      <alignment horizontal="center" vertical="top" wrapText="1"/>
    </xf>
    <xf numFmtId="0" fontId="5" fillId="6" borderId="11" xfId="0" applyFont="1" applyFill="1" applyBorder="1" applyAlignment="1">
      <alignment horizontal="center" vertical="top" wrapText="1"/>
    </xf>
    <xf numFmtId="49" fontId="3" fillId="6" borderId="34" xfId="0" applyNumberFormat="1" applyFont="1" applyFill="1" applyBorder="1" applyAlignment="1">
      <alignment horizontal="center" vertical="top" wrapText="1"/>
    </xf>
    <xf numFmtId="49" fontId="5" fillId="2" borderId="31" xfId="0" applyNumberFormat="1" applyFont="1" applyFill="1" applyBorder="1" applyAlignment="1">
      <alignment horizontal="center" vertical="top" wrapText="1"/>
    </xf>
    <xf numFmtId="3" fontId="3" fillId="6" borderId="40" xfId="0" applyNumberFormat="1" applyFont="1" applyFill="1" applyBorder="1" applyAlignment="1">
      <alignment horizontal="right" vertical="top"/>
    </xf>
    <xf numFmtId="3" fontId="3" fillId="2" borderId="27" xfId="0" applyNumberFormat="1" applyFont="1" applyFill="1" applyBorder="1" applyAlignment="1">
      <alignment horizontal="right" vertical="top"/>
    </xf>
    <xf numFmtId="3" fontId="3" fillId="0" borderId="70"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2" borderId="68" xfId="0" applyNumberFormat="1" applyFont="1" applyFill="1" applyBorder="1" applyAlignment="1">
      <alignment horizontal="right" vertical="top"/>
    </xf>
    <xf numFmtId="3" fontId="3" fillId="2" borderId="33" xfId="0" applyNumberFormat="1" applyFont="1" applyFill="1" applyBorder="1" applyAlignment="1">
      <alignment horizontal="right" vertical="top"/>
    </xf>
    <xf numFmtId="3" fontId="3" fillId="2" borderId="48" xfId="0" applyNumberFormat="1" applyFont="1" applyFill="1" applyBorder="1" applyAlignment="1">
      <alignment horizontal="right" vertical="top" wrapText="1"/>
    </xf>
    <xf numFmtId="3" fontId="17" fillId="6" borderId="26" xfId="0" applyNumberFormat="1" applyFont="1" applyFill="1" applyBorder="1" applyAlignment="1">
      <alignment horizontal="center" vertical="top"/>
    </xf>
    <xf numFmtId="3" fontId="3" fillId="2" borderId="30" xfId="0" applyNumberFormat="1" applyFont="1" applyFill="1" applyBorder="1" applyAlignment="1">
      <alignment horizontal="right" vertical="top"/>
    </xf>
    <xf numFmtId="3" fontId="3" fillId="2" borderId="8" xfId="0" applyNumberFormat="1" applyFont="1" applyFill="1" applyBorder="1" applyAlignment="1">
      <alignment horizontal="right" vertical="top"/>
    </xf>
    <xf numFmtId="3" fontId="3" fillId="0" borderId="27" xfId="0" applyNumberFormat="1" applyFont="1" applyBorder="1" applyAlignment="1">
      <alignment horizontal="right" vertical="top"/>
    </xf>
    <xf numFmtId="49" fontId="5" fillId="9" borderId="25"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0" fontId="3" fillId="6" borderId="101" xfId="0" applyFont="1" applyFill="1" applyBorder="1" applyAlignment="1">
      <alignment horizontal="center" vertical="center"/>
    </xf>
    <xf numFmtId="0" fontId="3" fillId="6" borderId="111" xfId="0" applyFont="1" applyFill="1" applyBorder="1" applyAlignment="1">
      <alignment horizontal="center" vertical="center"/>
    </xf>
    <xf numFmtId="165" fontId="3" fillId="6" borderId="7" xfId="0" applyNumberFormat="1" applyFont="1" applyFill="1" applyBorder="1" applyAlignment="1">
      <alignment horizontal="right" vertical="top" wrapText="1"/>
    </xf>
    <xf numFmtId="49"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3" fillId="6" borderId="48" xfId="0" applyFont="1" applyFill="1" applyBorder="1" applyAlignment="1">
      <alignment vertical="center" wrapText="1"/>
    </xf>
    <xf numFmtId="0" fontId="3" fillId="0" borderId="40" xfId="0" applyFont="1" applyBorder="1" applyAlignment="1">
      <alignment horizontal="center" vertical="center" wrapText="1"/>
    </xf>
    <xf numFmtId="0" fontId="3" fillId="0" borderId="53" xfId="0" applyFont="1" applyBorder="1" applyAlignment="1">
      <alignment horizontal="center" vertical="center"/>
    </xf>
    <xf numFmtId="0" fontId="3" fillId="0" borderId="0" xfId="0" applyFont="1" applyBorder="1" applyAlignment="1">
      <alignment horizontal="right" vertical="center"/>
    </xf>
    <xf numFmtId="3" fontId="5" fillId="13" borderId="60" xfId="0" applyNumberFormat="1" applyFont="1" applyFill="1" applyBorder="1" applyAlignment="1">
      <alignment horizontal="right" vertical="center"/>
    </xf>
    <xf numFmtId="0" fontId="3" fillId="6" borderId="106" xfId="0" applyFont="1" applyFill="1" applyBorder="1" applyAlignment="1">
      <alignment horizontal="center" vertical="center"/>
    </xf>
    <xf numFmtId="3" fontId="3" fillId="6" borderId="114" xfId="0" applyNumberFormat="1" applyFont="1" applyFill="1" applyBorder="1" applyAlignment="1">
      <alignment horizontal="right" vertical="center"/>
    </xf>
    <xf numFmtId="3" fontId="3" fillId="6" borderId="106" xfId="0" applyNumberFormat="1" applyFont="1" applyFill="1" applyBorder="1" applyAlignment="1">
      <alignment horizontal="right" vertical="center"/>
    </xf>
    <xf numFmtId="0" fontId="3" fillId="6" borderId="101" xfId="0" applyFont="1" applyFill="1" applyBorder="1" applyAlignment="1">
      <alignment horizontal="right" vertical="center"/>
    </xf>
    <xf numFmtId="0" fontId="3" fillId="6" borderId="114" xfId="0" applyFont="1" applyFill="1" applyBorder="1" applyAlignment="1">
      <alignment horizontal="right" vertical="center"/>
    </xf>
    <xf numFmtId="0" fontId="3" fillId="6" borderId="106" xfId="0" applyFont="1" applyFill="1" applyBorder="1" applyAlignment="1">
      <alignment horizontal="right" vertical="center" wrapText="1"/>
    </xf>
    <xf numFmtId="0" fontId="3" fillId="6" borderId="32" xfId="0" applyFont="1" applyFill="1" applyBorder="1" applyAlignment="1">
      <alignment vertical="center" wrapText="1"/>
    </xf>
    <xf numFmtId="0" fontId="7" fillId="6" borderId="30" xfId="0" applyFont="1" applyFill="1" applyBorder="1" applyAlignment="1">
      <alignment horizontal="center" vertical="center" textRotation="90" wrapText="1"/>
    </xf>
    <xf numFmtId="0" fontId="7" fillId="6" borderId="32"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94" xfId="0" applyFont="1" applyFill="1" applyBorder="1" applyAlignment="1">
      <alignment horizontal="center" vertical="center"/>
    </xf>
    <xf numFmtId="0" fontId="3" fillId="6" borderId="120" xfId="0" applyFont="1" applyFill="1" applyBorder="1" applyAlignment="1">
      <alignment horizontal="center" vertical="center"/>
    </xf>
    <xf numFmtId="3" fontId="11" fillId="0" borderId="26" xfId="0" applyNumberFormat="1" applyFont="1" applyFill="1" applyBorder="1" applyAlignment="1">
      <alignment horizontal="center" vertical="top"/>
    </xf>
    <xf numFmtId="3" fontId="3" fillId="0" borderId="38" xfId="0" applyNumberFormat="1" applyFont="1" applyFill="1" applyBorder="1" applyAlignment="1">
      <alignment vertical="top" wrapText="1"/>
    </xf>
    <xf numFmtId="3" fontId="11" fillId="0" borderId="33" xfId="0" applyNumberFormat="1" applyFont="1" applyFill="1" applyBorder="1" applyAlignment="1">
      <alignment horizontal="center" vertical="top"/>
    </xf>
    <xf numFmtId="3" fontId="11" fillId="0" borderId="32" xfId="0" applyNumberFormat="1" applyFont="1" applyFill="1" applyBorder="1" applyAlignment="1">
      <alignment horizontal="center" vertical="top"/>
    </xf>
    <xf numFmtId="3" fontId="11" fillId="6" borderId="23" xfId="0" applyNumberFormat="1" applyFont="1" applyFill="1" applyBorder="1" applyAlignment="1">
      <alignment horizontal="center" vertical="top"/>
    </xf>
    <xf numFmtId="3" fontId="17" fillId="8" borderId="4" xfId="0" applyNumberFormat="1" applyFont="1" applyFill="1" applyBorder="1" applyAlignment="1">
      <alignment horizontal="right" vertical="top"/>
    </xf>
    <xf numFmtId="3" fontId="23" fillId="8" borderId="4" xfId="0" applyNumberFormat="1" applyFont="1" applyFill="1" applyBorder="1" applyAlignment="1">
      <alignment horizontal="right" vertical="top"/>
    </xf>
    <xf numFmtId="3" fontId="3" fillId="0" borderId="0" xfId="0" applyNumberFormat="1" applyFont="1" applyFill="1" applyAlignment="1">
      <alignment horizontal="left" vertical="top"/>
    </xf>
    <xf numFmtId="3" fontId="7" fillId="0" borderId="0" xfId="0" applyNumberFormat="1" applyFont="1" applyFill="1" applyAlignment="1">
      <alignment horizontal="left" vertical="top"/>
    </xf>
    <xf numFmtId="3" fontId="3" fillId="6" borderId="46" xfId="0" applyNumberFormat="1" applyFont="1" applyFill="1" applyBorder="1" applyAlignment="1">
      <alignment horizontal="right" vertical="top"/>
    </xf>
    <xf numFmtId="49" fontId="5" fillId="6" borderId="38" xfId="0" applyNumberFormat="1" applyFont="1" applyFill="1" applyBorder="1" applyAlignment="1">
      <alignment horizontal="center" vertical="top"/>
    </xf>
    <xf numFmtId="3" fontId="3" fillId="6" borderId="38" xfId="0" applyNumberFormat="1" applyFont="1" applyFill="1" applyBorder="1" applyAlignment="1">
      <alignment horizontal="center" vertical="top" wrapText="1"/>
    </xf>
    <xf numFmtId="0" fontId="3" fillId="0" borderId="33" xfId="0" applyFont="1" applyBorder="1" applyAlignment="1">
      <alignment vertical="top"/>
    </xf>
    <xf numFmtId="3" fontId="5" fillId="2" borderId="68" xfId="0" applyNumberFormat="1" applyFont="1" applyFill="1" applyBorder="1" applyAlignment="1">
      <alignment horizontal="right" vertical="top"/>
    </xf>
    <xf numFmtId="0" fontId="3" fillId="0" borderId="44" xfId="0" applyFont="1" applyBorder="1" applyAlignment="1">
      <alignment vertical="top"/>
    </xf>
    <xf numFmtId="0" fontId="22" fillId="6" borderId="0" xfId="0" applyFont="1" applyFill="1" applyBorder="1" applyAlignment="1">
      <alignment horizontal="left" vertical="center" indent="4"/>
    </xf>
    <xf numFmtId="0" fontId="3" fillId="6" borderId="49" xfId="0" applyFont="1" applyFill="1" applyBorder="1" applyAlignment="1">
      <alignment horizontal="center" vertical="center"/>
    </xf>
    <xf numFmtId="3" fontId="3" fillId="0" borderId="1" xfId="0" applyNumberFormat="1" applyFont="1" applyFill="1" applyBorder="1" applyAlignment="1">
      <alignment horizontal="right" vertical="top" wrapText="1"/>
    </xf>
    <xf numFmtId="49" fontId="5" fillId="6" borderId="32" xfId="0" applyNumberFormat="1" applyFont="1" applyFill="1" applyBorder="1" applyAlignment="1">
      <alignment horizontal="center" vertical="top" wrapText="1"/>
    </xf>
    <xf numFmtId="0" fontId="3" fillId="0" borderId="40" xfId="0" applyFont="1" applyBorder="1" applyAlignment="1">
      <alignment vertical="center" wrapText="1"/>
    </xf>
    <xf numFmtId="0" fontId="3" fillId="0" borderId="0" xfId="0" applyFont="1" applyBorder="1" applyAlignment="1">
      <alignment vertical="center" wrapText="1"/>
    </xf>
    <xf numFmtId="0" fontId="3" fillId="6" borderId="41" xfId="0" applyFont="1" applyFill="1" applyBorder="1" applyAlignment="1">
      <alignment vertical="center" wrapText="1"/>
    </xf>
    <xf numFmtId="49" fontId="3" fillId="6" borderId="82" xfId="0" applyNumberFormat="1" applyFont="1" applyFill="1" applyBorder="1" applyAlignment="1">
      <alignment horizontal="center" vertical="center"/>
    </xf>
    <xf numFmtId="49" fontId="5" fillId="0" borderId="0" xfId="0" applyNumberFormat="1" applyFont="1" applyFill="1" applyBorder="1" applyAlignment="1">
      <alignment horizontal="center" vertical="top"/>
    </xf>
    <xf numFmtId="3" fontId="3" fillId="0" borderId="49" xfId="0" applyNumberFormat="1" applyFont="1" applyFill="1" applyBorder="1" applyAlignment="1">
      <alignment horizontal="right" vertical="top"/>
    </xf>
    <xf numFmtId="0" fontId="3" fillId="0" borderId="0" xfId="0" applyFont="1" applyFill="1" applyBorder="1" applyAlignment="1">
      <alignment vertical="top" wrapText="1"/>
    </xf>
    <xf numFmtId="49" fontId="3" fillId="0" borderId="19" xfId="0" applyNumberFormat="1" applyFont="1" applyFill="1" applyBorder="1" applyAlignment="1">
      <alignment horizontal="center" vertical="top" wrapText="1"/>
    </xf>
    <xf numFmtId="3" fontId="23" fillId="8" borderId="57" xfId="0" applyNumberFormat="1" applyFont="1" applyFill="1" applyBorder="1" applyAlignment="1">
      <alignment horizontal="right" vertical="top"/>
    </xf>
    <xf numFmtId="3" fontId="17" fillId="8" borderId="64" xfId="0" applyNumberFormat="1" applyFont="1" applyFill="1" applyBorder="1" applyAlignment="1">
      <alignment horizontal="right" vertical="top"/>
    </xf>
    <xf numFmtId="0" fontId="5" fillId="6" borderId="10" xfId="0" applyFont="1" applyFill="1" applyBorder="1" applyAlignment="1">
      <alignment horizontal="center" vertical="top" wrapText="1"/>
    </xf>
    <xf numFmtId="3" fontId="3" fillId="0" borderId="75" xfId="0" applyNumberFormat="1" applyFont="1" applyBorder="1" applyAlignment="1">
      <alignment horizontal="right" vertical="top"/>
    </xf>
    <xf numFmtId="3" fontId="3" fillId="0" borderId="45" xfId="0" applyNumberFormat="1" applyFont="1" applyBorder="1" applyAlignment="1">
      <alignment horizontal="right" vertical="top"/>
    </xf>
    <xf numFmtId="3" fontId="3" fillId="0" borderId="46" xfId="0" applyNumberFormat="1" applyFont="1" applyFill="1" applyBorder="1" applyAlignment="1">
      <alignment horizontal="right" vertical="top"/>
    </xf>
    <xf numFmtId="3" fontId="3" fillId="0" borderId="75"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3" fillId="0" borderId="1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0" fontId="3" fillId="0" borderId="29" xfId="0" applyFont="1" applyFill="1" applyBorder="1" applyAlignment="1">
      <alignment vertical="top" wrapText="1"/>
    </xf>
    <xf numFmtId="3" fontId="3" fillId="6" borderId="17" xfId="1" applyNumberFormat="1" applyFont="1" applyFill="1" applyBorder="1" applyAlignment="1">
      <alignment horizontal="right" vertical="top"/>
    </xf>
    <xf numFmtId="0" fontId="22" fillId="0" borderId="0" xfId="0" applyFont="1"/>
    <xf numFmtId="0" fontId="3" fillId="6" borderId="106" xfId="0" applyFont="1" applyFill="1" applyBorder="1" applyAlignment="1">
      <alignment horizontal="center" vertical="center" wrapText="1"/>
    </xf>
    <xf numFmtId="0" fontId="3" fillId="6" borderId="106" xfId="0" applyFont="1" applyFill="1" applyBorder="1" applyAlignment="1">
      <alignment horizontal="center" vertical="top"/>
    </xf>
    <xf numFmtId="3" fontId="3" fillId="0" borderId="114" xfId="0" applyNumberFormat="1" applyFont="1" applyBorder="1" applyAlignment="1">
      <alignment horizontal="right" vertical="top"/>
    </xf>
    <xf numFmtId="3" fontId="3" fillId="6" borderId="111" xfId="0" applyNumberFormat="1" applyFont="1" applyFill="1" applyBorder="1" applyAlignment="1">
      <alignment horizontal="right" vertical="top"/>
    </xf>
    <xf numFmtId="0" fontId="3" fillId="6" borderId="80" xfId="0" applyFont="1" applyFill="1" applyBorder="1" applyAlignment="1">
      <alignment horizontal="center" vertical="center" wrapText="1"/>
    </xf>
    <xf numFmtId="0" fontId="3" fillId="6" borderId="80" xfId="0" applyFont="1" applyFill="1" applyBorder="1" applyAlignment="1">
      <alignment horizontal="center" vertical="top"/>
    </xf>
    <xf numFmtId="3" fontId="3" fillId="0" borderId="118" xfId="0" applyNumberFormat="1" applyFont="1" applyBorder="1" applyAlignment="1">
      <alignment horizontal="right" vertical="top"/>
    </xf>
    <xf numFmtId="3" fontId="3" fillId="6" borderId="89" xfId="0" applyNumberFormat="1" applyFont="1" applyFill="1" applyBorder="1" applyAlignment="1">
      <alignment horizontal="right" vertical="top"/>
    </xf>
    <xf numFmtId="0" fontId="3" fillId="6" borderId="23" xfId="0" applyFont="1" applyFill="1" applyBorder="1" applyAlignment="1">
      <alignment horizontal="center" vertical="center" wrapText="1"/>
    </xf>
    <xf numFmtId="0" fontId="3" fillId="6" borderId="84" xfId="0" applyFont="1" applyFill="1" applyBorder="1" applyAlignment="1">
      <alignment horizontal="center" vertical="top"/>
    </xf>
    <xf numFmtId="3" fontId="3" fillId="6" borderId="85" xfId="0" applyNumberFormat="1" applyFont="1" applyFill="1" applyBorder="1" applyAlignment="1">
      <alignment horizontal="right" vertical="top"/>
    </xf>
    <xf numFmtId="3" fontId="3" fillId="6" borderId="117" xfId="0" applyNumberFormat="1" applyFont="1" applyFill="1" applyBorder="1" applyAlignment="1">
      <alignment horizontal="right" vertical="top"/>
    </xf>
    <xf numFmtId="0" fontId="3" fillId="6" borderId="88" xfId="1" applyFont="1" applyFill="1" applyBorder="1" applyAlignment="1">
      <alignment vertical="top" wrapText="1"/>
    </xf>
    <xf numFmtId="49" fontId="3" fillId="6" borderId="83" xfId="0" applyNumberFormat="1" applyFont="1" applyFill="1" applyBorder="1" applyAlignment="1">
      <alignment horizontal="center" vertical="top" wrapText="1"/>
    </xf>
    <xf numFmtId="3" fontId="5" fillId="6" borderId="101" xfId="0" applyNumberFormat="1" applyFont="1" applyFill="1" applyBorder="1" applyAlignment="1">
      <alignment horizontal="right" vertical="top"/>
    </xf>
    <xf numFmtId="3" fontId="5" fillId="6" borderId="82" xfId="0" applyNumberFormat="1" applyFont="1" applyFill="1" applyBorder="1" applyAlignment="1">
      <alignment horizontal="right" vertical="top"/>
    </xf>
    <xf numFmtId="3" fontId="5" fillId="6" borderId="47" xfId="0" applyNumberFormat="1" applyFont="1" applyFill="1" applyBorder="1" applyAlignment="1">
      <alignment horizontal="right" vertical="top"/>
    </xf>
    <xf numFmtId="3" fontId="5" fillId="6" borderId="105" xfId="0" applyNumberFormat="1" applyFont="1" applyFill="1" applyBorder="1" applyAlignment="1">
      <alignment horizontal="right" vertical="top"/>
    </xf>
    <xf numFmtId="3" fontId="5" fillId="6" borderId="31" xfId="0" applyNumberFormat="1" applyFont="1" applyFill="1" applyBorder="1" applyAlignment="1">
      <alignment horizontal="right" vertical="top"/>
    </xf>
    <xf numFmtId="3" fontId="5" fillId="6" borderId="83" xfId="0" applyNumberFormat="1" applyFont="1" applyFill="1" applyBorder="1" applyAlignment="1">
      <alignment horizontal="right" vertical="top"/>
    </xf>
    <xf numFmtId="3" fontId="5" fillId="6" borderId="87" xfId="0" applyNumberFormat="1" applyFont="1" applyFill="1" applyBorder="1" applyAlignment="1">
      <alignment horizontal="right" vertical="top"/>
    </xf>
    <xf numFmtId="3" fontId="3" fillId="6" borderId="49" xfId="0" applyNumberFormat="1" applyFont="1" applyFill="1" applyBorder="1" applyAlignment="1">
      <alignment horizontal="center" vertical="top" wrapText="1"/>
    </xf>
    <xf numFmtId="3" fontId="3" fillId="6" borderId="87" xfId="1" applyNumberFormat="1" applyFont="1" applyFill="1" applyBorder="1" applyAlignment="1">
      <alignment horizontal="center" vertical="top"/>
    </xf>
    <xf numFmtId="3" fontId="3" fillId="6" borderId="87" xfId="0" applyNumberFormat="1" applyFont="1" applyFill="1" applyBorder="1" applyAlignment="1">
      <alignment horizontal="center" vertical="top" wrapText="1"/>
    </xf>
    <xf numFmtId="3" fontId="3" fillId="6" borderId="78" xfId="0" applyNumberFormat="1" applyFont="1" applyFill="1" applyBorder="1" applyAlignment="1">
      <alignment horizontal="center" vertical="top" wrapText="1"/>
    </xf>
    <xf numFmtId="0" fontId="3" fillId="0" borderId="9" xfId="0" applyFont="1" applyBorder="1" applyAlignment="1">
      <alignment horizontal="right" vertical="center" wrapText="1"/>
    </xf>
    <xf numFmtId="3" fontId="5" fillId="3" borderId="26" xfId="0" applyNumberFormat="1" applyFont="1" applyFill="1" applyBorder="1" applyAlignment="1">
      <alignment horizontal="right" vertical="top"/>
    </xf>
    <xf numFmtId="3" fontId="3" fillId="6" borderId="69" xfId="0" applyNumberFormat="1" applyFont="1" applyFill="1" applyBorder="1" applyAlignment="1">
      <alignment horizontal="right" vertical="top"/>
    </xf>
    <xf numFmtId="3" fontId="5" fillId="3" borderId="60" xfId="0" applyNumberFormat="1" applyFont="1" applyFill="1" applyBorder="1" applyAlignment="1">
      <alignment horizontal="right" vertical="top"/>
    </xf>
    <xf numFmtId="3" fontId="3" fillId="6" borderId="82" xfId="0" applyNumberFormat="1" applyFont="1" applyFill="1" applyBorder="1" applyAlignment="1">
      <alignment horizontal="right" vertical="top"/>
    </xf>
    <xf numFmtId="3" fontId="3" fillId="6" borderId="0" xfId="0" applyNumberFormat="1" applyFont="1" applyFill="1" applyAlignment="1">
      <alignment horizontal="right" vertical="center"/>
    </xf>
    <xf numFmtId="3" fontId="3" fillId="6" borderId="119" xfId="0" applyNumberFormat="1" applyFont="1" applyFill="1" applyBorder="1" applyAlignment="1">
      <alignment horizontal="right" vertical="top"/>
    </xf>
    <xf numFmtId="3" fontId="3" fillId="6" borderId="102" xfId="0" applyNumberFormat="1" applyFont="1" applyFill="1" applyBorder="1" applyAlignment="1">
      <alignment horizontal="right" vertical="top"/>
    </xf>
    <xf numFmtId="3" fontId="3" fillId="6" borderId="108" xfId="0" applyNumberFormat="1" applyFont="1" applyFill="1" applyBorder="1" applyAlignment="1">
      <alignment horizontal="right" vertical="top"/>
    </xf>
    <xf numFmtId="0" fontId="3" fillId="6" borderId="118" xfId="0" applyFont="1" applyFill="1" applyBorder="1" applyAlignment="1">
      <alignment vertical="center" wrapText="1"/>
    </xf>
    <xf numFmtId="0" fontId="3" fillId="6" borderId="121" xfId="0" applyFont="1" applyFill="1" applyBorder="1" applyAlignment="1">
      <alignment vertical="top" wrapText="1"/>
    </xf>
    <xf numFmtId="3" fontId="3" fillId="0" borderId="32" xfId="0" applyNumberFormat="1" applyFont="1" applyFill="1" applyBorder="1" applyAlignment="1">
      <alignment horizontal="center" vertical="top"/>
    </xf>
    <xf numFmtId="165" fontId="3" fillId="6" borderId="6" xfId="0" applyNumberFormat="1" applyFont="1" applyFill="1" applyBorder="1" applyAlignment="1">
      <alignment horizontal="right" vertical="top" wrapText="1"/>
    </xf>
    <xf numFmtId="165" fontId="3" fillId="6" borderId="23" xfId="0" applyNumberFormat="1" applyFont="1" applyFill="1" applyBorder="1" applyAlignment="1">
      <alignment horizontal="right" vertical="top"/>
    </xf>
    <xf numFmtId="165" fontId="3" fillId="6" borderId="39" xfId="0" applyNumberFormat="1" applyFont="1" applyFill="1" applyBorder="1" applyAlignment="1">
      <alignment horizontal="right" vertical="top" wrapText="1"/>
    </xf>
    <xf numFmtId="165" fontId="3" fillId="6" borderId="39" xfId="0" applyNumberFormat="1" applyFont="1" applyFill="1" applyBorder="1" applyAlignment="1">
      <alignment horizontal="right" vertical="top"/>
    </xf>
    <xf numFmtId="165" fontId="3" fillId="6" borderId="9" xfId="0" applyNumberFormat="1" applyFont="1" applyFill="1" applyBorder="1" applyAlignment="1">
      <alignment horizontal="right" vertical="top"/>
    </xf>
    <xf numFmtId="165" fontId="3" fillId="0" borderId="23" xfId="0" applyNumberFormat="1" applyFont="1" applyFill="1" applyBorder="1" applyAlignment="1">
      <alignment horizontal="right" vertical="top"/>
    </xf>
    <xf numFmtId="165" fontId="3" fillId="2" borderId="6" xfId="0" applyNumberFormat="1" applyFont="1" applyFill="1" applyBorder="1" applyAlignment="1">
      <alignment horizontal="right" vertical="top"/>
    </xf>
    <xf numFmtId="165" fontId="5" fillId="2"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xf>
    <xf numFmtId="165" fontId="5" fillId="2" borderId="9" xfId="0" applyNumberFormat="1" applyFont="1" applyFill="1" applyBorder="1" applyAlignment="1">
      <alignment horizontal="right" vertical="top"/>
    </xf>
    <xf numFmtId="165" fontId="3" fillId="2" borderId="23" xfId="0" applyNumberFormat="1" applyFont="1" applyFill="1" applyBorder="1" applyAlignment="1">
      <alignment horizontal="right" vertical="top"/>
    </xf>
    <xf numFmtId="165" fontId="5" fillId="2" borderId="39" xfId="0" applyNumberFormat="1" applyFont="1" applyFill="1" applyBorder="1" applyAlignment="1">
      <alignment horizontal="right" vertical="top"/>
    </xf>
    <xf numFmtId="165" fontId="3" fillId="6" borderId="0" xfId="0" applyNumberFormat="1" applyFont="1" applyFill="1" applyBorder="1" applyAlignment="1">
      <alignment horizontal="right" vertical="top"/>
    </xf>
    <xf numFmtId="165" fontId="3" fillId="6" borderId="56" xfId="0" applyNumberFormat="1" applyFont="1" applyFill="1" applyBorder="1" applyAlignment="1">
      <alignment horizontal="right" vertical="top" wrapText="1"/>
    </xf>
    <xf numFmtId="165" fontId="3" fillId="6"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wrapText="1"/>
    </xf>
    <xf numFmtId="165" fontId="3" fillId="2" borderId="23" xfId="0" applyNumberFormat="1" applyFont="1" applyFill="1" applyBorder="1" applyAlignment="1">
      <alignment horizontal="right" vertical="top" wrapText="1"/>
    </xf>
    <xf numFmtId="165" fontId="3" fillId="6" borderId="51" xfId="0" applyNumberFormat="1" applyFont="1" applyFill="1" applyBorder="1" applyAlignment="1">
      <alignment horizontal="right" vertical="top"/>
    </xf>
    <xf numFmtId="165" fontId="3" fillId="6" borderId="54" xfId="0" applyNumberFormat="1" applyFont="1" applyFill="1" applyBorder="1" applyAlignment="1">
      <alignment horizontal="right" vertical="top"/>
    </xf>
    <xf numFmtId="165" fontId="3" fillId="6" borderId="52" xfId="0" applyNumberFormat="1" applyFont="1" applyFill="1" applyBorder="1" applyAlignment="1">
      <alignment horizontal="right" vertical="top"/>
    </xf>
    <xf numFmtId="165" fontId="3" fillId="6" borderId="54" xfId="0" applyNumberFormat="1" applyFont="1" applyFill="1" applyBorder="1" applyAlignment="1">
      <alignment horizontal="right" vertical="top" wrapText="1"/>
    </xf>
    <xf numFmtId="165" fontId="3" fillId="6" borderId="45" xfId="0" applyNumberFormat="1" applyFont="1" applyFill="1" applyBorder="1" applyAlignment="1">
      <alignment horizontal="right" vertical="top" wrapText="1"/>
    </xf>
    <xf numFmtId="165" fontId="3" fillId="6" borderId="53" xfId="0" applyNumberFormat="1" applyFont="1" applyFill="1" applyBorder="1" applyAlignment="1">
      <alignment horizontal="right" vertical="top" wrapText="1"/>
    </xf>
    <xf numFmtId="165" fontId="5" fillId="8" borderId="57" xfId="0" applyNumberFormat="1" applyFont="1" applyFill="1" applyBorder="1" applyAlignment="1">
      <alignment horizontal="right" vertical="top"/>
    </xf>
    <xf numFmtId="165" fontId="5" fillId="8" borderId="59" xfId="0" applyNumberFormat="1" applyFont="1" applyFill="1" applyBorder="1" applyAlignment="1">
      <alignment horizontal="right" vertical="top"/>
    </xf>
    <xf numFmtId="165" fontId="3" fillId="0" borderId="76" xfId="0" applyNumberFormat="1" applyFont="1" applyFill="1" applyBorder="1" applyAlignment="1">
      <alignment vertical="top"/>
    </xf>
    <xf numFmtId="165" fontId="3" fillId="0" borderId="7" xfId="0" applyNumberFormat="1" applyFont="1" applyFill="1" applyBorder="1" applyAlignment="1">
      <alignment vertical="top"/>
    </xf>
    <xf numFmtId="165" fontId="3" fillId="6" borderId="56" xfId="0" applyNumberFormat="1" applyFont="1" applyFill="1" applyBorder="1" applyAlignment="1">
      <alignment horizontal="right" vertical="top"/>
    </xf>
    <xf numFmtId="165" fontId="3" fillId="6" borderId="68" xfId="0" applyNumberFormat="1" applyFont="1" applyFill="1" applyBorder="1" applyAlignment="1">
      <alignment horizontal="right" vertical="top"/>
    </xf>
    <xf numFmtId="165" fontId="3" fillId="2" borderId="6" xfId="0" applyNumberFormat="1" applyFont="1" applyFill="1" applyBorder="1" applyAlignment="1">
      <alignment horizontal="right" vertical="top" wrapText="1"/>
    </xf>
    <xf numFmtId="165" fontId="3" fillId="2" borderId="51" xfId="0" applyNumberFormat="1" applyFont="1" applyFill="1" applyBorder="1" applyAlignment="1">
      <alignment horizontal="right" vertical="top" wrapText="1"/>
    </xf>
    <xf numFmtId="165" fontId="5" fillId="6" borderId="39" xfId="0" applyNumberFormat="1" applyFont="1" applyFill="1" applyBorder="1" applyAlignment="1">
      <alignment horizontal="right" vertical="top"/>
    </xf>
    <xf numFmtId="0" fontId="3" fillId="6" borderId="39" xfId="1" applyFont="1" applyFill="1" applyBorder="1" applyAlignment="1">
      <alignment vertical="top" wrapText="1"/>
    </xf>
    <xf numFmtId="0" fontId="19" fillId="0" borderId="11" xfId="0" applyFont="1" applyBorder="1" applyAlignment="1">
      <alignment horizontal="center" vertical="center" textRotation="90" wrapText="1"/>
    </xf>
    <xf numFmtId="49" fontId="5" fillId="6" borderId="29" xfId="0" applyNumberFormat="1" applyFont="1" applyFill="1" applyBorder="1" applyAlignment="1">
      <alignment horizontal="center" vertical="top"/>
    </xf>
    <xf numFmtId="0" fontId="3" fillId="6" borderId="34" xfId="1" applyFont="1" applyFill="1" applyBorder="1" applyAlignment="1">
      <alignment vertical="top" wrapText="1"/>
    </xf>
    <xf numFmtId="3" fontId="3" fillId="6" borderId="35" xfId="0" applyNumberFormat="1" applyFont="1" applyFill="1" applyBorder="1" applyAlignment="1">
      <alignment vertical="top" wrapText="1"/>
    </xf>
    <xf numFmtId="3" fontId="3" fillId="6" borderId="25" xfId="1" applyNumberFormat="1" applyFont="1" applyFill="1" applyBorder="1" applyAlignment="1">
      <alignment horizontal="right" vertical="top"/>
    </xf>
    <xf numFmtId="165" fontId="5" fillId="8" borderId="34" xfId="0" applyNumberFormat="1" applyFont="1" applyFill="1" applyBorder="1" applyAlignment="1">
      <alignment horizontal="right" vertical="top"/>
    </xf>
    <xf numFmtId="165" fontId="3" fillId="0" borderId="9" xfId="0" applyNumberFormat="1" applyFont="1" applyFill="1" applyBorder="1" applyAlignment="1">
      <alignment horizontal="right" vertical="top"/>
    </xf>
    <xf numFmtId="165" fontId="3" fillId="0" borderId="68" xfId="0" applyNumberFormat="1" applyFont="1" applyFill="1" applyBorder="1" applyAlignment="1">
      <alignment horizontal="right" vertical="top" wrapText="1"/>
    </xf>
    <xf numFmtId="165" fontId="3" fillId="6" borderId="41" xfId="0" applyNumberFormat="1" applyFont="1" applyFill="1" applyBorder="1" applyAlignment="1">
      <alignment horizontal="right" vertical="top" wrapText="1"/>
    </xf>
    <xf numFmtId="165" fontId="3" fillId="6" borderId="0" xfId="0" applyNumberFormat="1" applyFont="1" applyFill="1" applyBorder="1" applyAlignment="1">
      <alignment horizontal="right" vertical="top" wrapText="1"/>
    </xf>
    <xf numFmtId="0" fontId="8" fillId="0" borderId="16" xfId="0" applyFont="1" applyFill="1" applyBorder="1" applyAlignment="1">
      <alignment horizontal="center" vertical="center" wrapText="1"/>
    </xf>
    <xf numFmtId="165" fontId="5" fillId="8" borderId="29" xfId="0" applyNumberFormat="1" applyFont="1" applyFill="1" applyBorder="1" applyAlignment="1">
      <alignment horizontal="right" vertical="top"/>
    </xf>
    <xf numFmtId="0" fontId="3" fillId="6" borderId="52" xfId="0" applyFont="1" applyFill="1" applyBorder="1" applyAlignment="1">
      <alignment horizontal="center" vertical="top" wrapText="1"/>
    </xf>
    <xf numFmtId="165" fontId="3" fillId="6" borderId="23" xfId="0" applyNumberFormat="1" applyFont="1" applyFill="1" applyBorder="1" applyAlignment="1">
      <alignment horizontal="right" vertical="top" wrapText="1"/>
    </xf>
    <xf numFmtId="0" fontId="3" fillId="6" borderId="8" xfId="0" applyFont="1" applyFill="1" applyBorder="1" applyAlignment="1">
      <alignment horizontal="center" vertical="center" textRotation="90" wrapText="1"/>
    </xf>
    <xf numFmtId="165" fontId="3" fillId="0" borderId="9" xfId="0" applyNumberFormat="1" applyFont="1" applyFill="1" applyBorder="1" applyAlignment="1">
      <alignment horizontal="right" vertical="top" wrapText="1"/>
    </xf>
    <xf numFmtId="3" fontId="5" fillId="6" borderId="17" xfId="0" applyNumberFormat="1" applyFont="1" applyFill="1" applyBorder="1" applyAlignment="1">
      <alignment horizontal="right" vertical="top"/>
    </xf>
    <xf numFmtId="165" fontId="3" fillId="0" borderId="70" xfId="0" applyNumberFormat="1" applyFont="1" applyBorder="1" applyAlignment="1">
      <alignment horizontal="right" vertical="top"/>
    </xf>
    <xf numFmtId="165" fontId="3" fillId="0" borderId="80" xfId="0" applyNumberFormat="1" applyFont="1" applyFill="1" applyBorder="1" applyAlignment="1">
      <alignment horizontal="right" vertical="top" wrapText="1"/>
    </xf>
    <xf numFmtId="165" fontId="3" fillId="0" borderId="89" xfId="0" applyNumberFormat="1" applyFont="1" applyFill="1" applyBorder="1" applyAlignment="1">
      <alignment horizontal="right" vertical="top" wrapText="1"/>
    </xf>
    <xf numFmtId="0" fontId="3" fillId="6" borderId="8" xfId="0" applyFont="1" applyFill="1" applyBorder="1" applyAlignment="1">
      <alignment vertical="top" wrapText="1"/>
    </xf>
    <xf numFmtId="165" fontId="3" fillId="6" borderId="27" xfId="0" applyNumberFormat="1" applyFont="1" applyFill="1" applyBorder="1" applyAlignment="1">
      <alignment horizontal="center" vertical="top" wrapText="1"/>
    </xf>
    <xf numFmtId="165" fontId="3" fillId="6" borderId="28" xfId="0" applyNumberFormat="1" applyFont="1" applyFill="1" applyBorder="1" applyAlignment="1">
      <alignment horizontal="center" vertical="top" wrapText="1"/>
    </xf>
    <xf numFmtId="165" fontId="3" fillId="6" borderId="17"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0" fontId="3" fillId="6" borderId="99" xfId="1" applyFont="1" applyFill="1" applyBorder="1" applyAlignment="1">
      <alignment vertical="top" wrapText="1"/>
    </xf>
    <xf numFmtId="3" fontId="3" fillId="6" borderId="105" xfId="1" applyNumberFormat="1" applyFont="1" applyFill="1" applyBorder="1" applyAlignment="1">
      <alignment horizontal="center" vertical="top"/>
    </xf>
    <xf numFmtId="3" fontId="3" fillId="6" borderId="105" xfId="0" applyNumberFormat="1" applyFont="1" applyFill="1" applyBorder="1" applyAlignment="1">
      <alignment horizontal="center" vertical="top" wrapText="1"/>
    </xf>
    <xf numFmtId="3" fontId="3" fillId="6" borderId="108" xfId="1" applyNumberFormat="1" applyFont="1" applyFill="1" applyBorder="1" applyAlignment="1">
      <alignment horizontal="center" vertical="top"/>
    </xf>
    <xf numFmtId="3" fontId="3" fillId="6" borderId="108" xfId="0" applyNumberFormat="1" applyFont="1" applyFill="1" applyBorder="1" applyAlignment="1">
      <alignment horizontal="center" vertical="top" wrapText="1"/>
    </xf>
    <xf numFmtId="165" fontId="3" fillId="8" borderId="23" xfId="0" applyNumberFormat="1" applyFont="1" applyFill="1" applyBorder="1" applyAlignment="1">
      <alignment horizontal="right" vertical="top"/>
    </xf>
    <xf numFmtId="0" fontId="5" fillId="6" borderId="49" xfId="0" applyFont="1" applyFill="1" applyBorder="1" applyAlignment="1">
      <alignment horizontal="left" vertical="top" wrapText="1"/>
    </xf>
    <xf numFmtId="0" fontId="21" fillId="0" borderId="49" xfId="0" applyFont="1" applyBorder="1" applyAlignment="1">
      <alignment horizontal="left" vertical="top" wrapText="1"/>
    </xf>
    <xf numFmtId="0" fontId="3" fillId="6" borderId="31" xfId="0" applyFont="1" applyFill="1" applyBorder="1" applyAlignment="1">
      <alignment vertical="top" wrapText="1"/>
    </xf>
    <xf numFmtId="0" fontId="3" fillId="0" borderId="53" xfId="0" applyFont="1" applyFill="1" applyBorder="1" applyAlignment="1">
      <alignment horizontal="center" vertical="top" wrapText="1"/>
    </xf>
    <xf numFmtId="0" fontId="3" fillId="0" borderId="89" xfId="0" applyFont="1" applyFill="1" applyBorder="1" applyAlignment="1">
      <alignment horizontal="center" vertical="top" wrapText="1"/>
    </xf>
    <xf numFmtId="0" fontId="3" fillId="6" borderId="52" xfId="0" applyFont="1" applyFill="1" applyBorder="1" applyAlignment="1">
      <alignment horizontal="center" vertical="top"/>
    </xf>
    <xf numFmtId="0" fontId="3" fillId="6" borderId="54" xfId="0" applyFont="1" applyFill="1" applyBorder="1" applyAlignment="1">
      <alignment horizontal="center" vertical="top"/>
    </xf>
    <xf numFmtId="0" fontId="3" fillId="6" borderId="54" xfId="0" applyFont="1" applyFill="1" applyBorder="1" applyAlignment="1">
      <alignment horizontal="center" vertical="top" wrapText="1"/>
    </xf>
    <xf numFmtId="165" fontId="3" fillId="6" borderId="6" xfId="0" applyNumberFormat="1" applyFont="1" applyFill="1" applyBorder="1" applyAlignment="1">
      <alignment horizontal="center" vertical="top" wrapText="1"/>
    </xf>
    <xf numFmtId="165" fontId="3" fillId="6" borderId="23"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wrapText="1"/>
    </xf>
    <xf numFmtId="165" fontId="3" fillId="0" borderId="23" xfId="0" applyNumberFormat="1" applyFont="1" applyFill="1" applyBorder="1" applyAlignment="1">
      <alignment horizontal="center" vertical="top" wrapText="1"/>
    </xf>
    <xf numFmtId="165" fontId="3" fillId="6" borderId="45" xfId="0" applyNumberFormat="1" applyFont="1" applyFill="1" applyBorder="1" applyAlignment="1">
      <alignment horizontal="center" vertical="top" wrapText="1"/>
    </xf>
    <xf numFmtId="165" fontId="5" fillId="8" borderId="59" xfId="0" applyNumberFormat="1" applyFont="1" applyFill="1" applyBorder="1" applyAlignment="1">
      <alignment horizontal="center" vertical="top"/>
    </xf>
    <xf numFmtId="165" fontId="3" fillId="0" borderId="7" xfId="0" applyNumberFormat="1" applyFont="1" applyFill="1" applyBorder="1" applyAlignment="1">
      <alignment horizontal="center" vertical="top"/>
    </xf>
    <xf numFmtId="165" fontId="9" fillId="6" borderId="39" xfId="0" applyNumberFormat="1" applyFont="1" applyFill="1" applyBorder="1" applyAlignment="1">
      <alignment horizontal="center" vertical="top"/>
    </xf>
    <xf numFmtId="165" fontId="9" fillId="6" borderId="9" xfId="0" applyNumberFormat="1" applyFont="1" applyFill="1" applyBorder="1" applyAlignment="1">
      <alignment horizontal="center" vertical="top" wrapText="1"/>
    </xf>
    <xf numFmtId="165" fontId="9" fillId="6" borderId="23" xfId="0" applyNumberFormat="1" applyFont="1" applyFill="1" applyBorder="1" applyAlignment="1">
      <alignment horizontal="center" vertical="top"/>
    </xf>
    <xf numFmtId="165" fontId="5" fillId="8" borderId="64" xfId="0" applyNumberFormat="1" applyFont="1" applyFill="1" applyBorder="1" applyAlignment="1">
      <alignment horizontal="center" vertical="top"/>
    </xf>
    <xf numFmtId="165" fontId="5" fillId="8" borderId="64" xfId="0" applyNumberFormat="1" applyFont="1" applyFill="1" applyBorder="1" applyAlignment="1">
      <alignment horizontal="right" vertical="top"/>
    </xf>
    <xf numFmtId="165" fontId="3" fillId="6" borderId="74" xfId="0" applyNumberFormat="1" applyFont="1" applyFill="1" applyBorder="1" applyAlignment="1">
      <alignment horizontal="center" vertical="top" wrapText="1"/>
    </xf>
    <xf numFmtId="165" fontId="3" fillId="6" borderId="21"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5" fontId="3" fillId="0" borderId="112" xfId="0" applyNumberFormat="1" applyFont="1" applyFill="1" applyBorder="1" applyAlignment="1">
      <alignment horizontal="center" vertical="top" wrapText="1"/>
    </xf>
    <xf numFmtId="165" fontId="3" fillId="0" borderId="112" xfId="0" applyNumberFormat="1" applyFont="1" applyFill="1" applyBorder="1" applyAlignment="1">
      <alignment horizontal="right" vertical="top" wrapText="1"/>
    </xf>
    <xf numFmtId="165" fontId="3" fillId="0" borderId="113" xfId="0" applyNumberFormat="1" applyFont="1" applyFill="1" applyBorder="1" applyAlignment="1">
      <alignment horizontal="right" vertical="top" wrapText="1"/>
    </xf>
    <xf numFmtId="165" fontId="3" fillId="2" borderId="48" xfId="0" applyNumberFormat="1" applyFont="1" applyFill="1" applyBorder="1" applyAlignment="1">
      <alignment horizontal="right" vertical="top" wrapText="1"/>
    </xf>
    <xf numFmtId="165" fontId="3" fillId="0" borderId="41" xfId="0" applyNumberFormat="1" applyFont="1" applyFill="1" applyBorder="1" applyAlignment="1">
      <alignment horizontal="right" vertical="top" wrapText="1"/>
    </xf>
    <xf numFmtId="165" fontId="3" fillId="2" borderId="0" xfId="0" applyNumberFormat="1" applyFont="1" applyFill="1" applyBorder="1" applyAlignment="1">
      <alignment horizontal="right" vertical="top" wrapText="1"/>
    </xf>
    <xf numFmtId="49" fontId="3" fillId="6" borderId="45" xfId="0" applyNumberFormat="1" applyFont="1" applyFill="1" applyBorder="1" applyAlignment="1">
      <alignment horizontal="center" vertical="top"/>
    </xf>
    <xf numFmtId="3" fontId="3" fillId="6" borderId="75" xfId="0" applyNumberFormat="1" applyFont="1" applyFill="1" applyBorder="1" applyAlignment="1">
      <alignment vertical="top"/>
    </xf>
    <xf numFmtId="49" fontId="3" fillId="6" borderId="9" xfId="0" applyNumberFormat="1" applyFont="1" applyFill="1" applyBorder="1" applyAlignment="1">
      <alignment horizontal="center" vertical="top"/>
    </xf>
    <xf numFmtId="3" fontId="3" fillId="6" borderId="70" xfId="0" applyNumberFormat="1" applyFont="1" applyFill="1" applyBorder="1" applyAlignment="1">
      <alignment vertical="top"/>
    </xf>
    <xf numFmtId="3" fontId="3" fillId="6" borderId="27" xfId="0" applyNumberFormat="1" applyFont="1" applyFill="1" applyBorder="1" applyAlignment="1">
      <alignment vertical="top"/>
    </xf>
    <xf numFmtId="3" fontId="5" fillId="6" borderId="27" xfId="0" applyNumberFormat="1" applyFont="1" applyFill="1" applyBorder="1" applyAlignment="1">
      <alignment vertical="top"/>
    </xf>
    <xf numFmtId="3" fontId="3" fillId="6" borderId="28" xfId="0" applyNumberFormat="1" applyFont="1" applyFill="1" applyBorder="1" applyAlignment="1">
      <alignment vertical="top"/>
    </xf>
    <xf numFmtId="3" fontId="3" fillId="6" borderId="38" xfId="0" applyNumberFormat="1" applyFont="1" applyFill="1" applyBorder="1" applyAlignment="1">
      <alignment vertical="top"/>
    </xf>
    <xf numFmtId="0" fontId="5" fillId="6" borderId="8" xfId="0" applyNumberFormat="1" applyFont="1" applyFill="1" applyBorder="1" applyAlignment="1">
      <alignment horizontal="center" vertical="top" wrapText="1"/>
    </xf>
    <xf numFmtId="165" fontId="5" fillId="6" borderId="52" xfId="0" applyNumberFormat="1" applyFont="1" applyFill="1" applyBorder="1" applyAlignment="1">
      <alignment horizontal="right" vertical="top"/>
    </xf>
    <xf numFmtId="49" fontId="5" fillId="6" borderId="49" xfId="0" applyNumberFormat="1" applyFont="1" applyFill="1" applyBorder="1" applyAlignment="1">
      <alignment vertical="top"/>
    </xf>
    <xf numFmtId="165" fontId="5" fillId="8" borderId="39" xfId="0" applyNumberFormat="1" applyFont="1" applyFill="1" applyBorder="1" applyAlignment="1">
      <alignment horizontal="right" vertical="top"/>
    </xf>
    <xf numFmtId="165" fontId="5" fillId="6" borderId="68" xfId="0" applyNumberFormat="1" applyFont="1" applyFill="1" applyBorder="1" applyAlignment="1">
      <alignment horizontal="right" vertical="top"/>
    </xf>
    <xf numFmtId="165" fontId="5" fillId="6" borderId="23" xfId="0" applyNumberFormat="1" applyFont="1" applyFill="1" applyBorder="1" applyAlignment="1">
      <alignment horizontal="right" vertical="top"/>
    </xf>
    <xf numFmtId="165" fontId="5" fillId="6" borderId="23" xfId="0" applyNumberFormat="1" applyFont="1" applyFill="1" applyBorder="1" applyAlignment="1">
      <alignment horizontal="center" vertical="top"/>
    </xf>
    <xf numFmtId="165" fontId="3" fillId="0" borderId="9" xfId="0" applyNumberFormat="1" applyFont="1" applyBorder="1" applyAlignment="1">
      <alignment vertical="top"/>
    </xf>
    <xf numFmtId="165" fontId="3" fillId="0" borderId="52" xfId="0" applyNumberFormat="1" applyFont="1" applyBorder="1" applyAlignment="1">
      <alignment vertical="top"/>
    </xf>
    <xf numFmtId="165" fontId="5" fillId="8" borderId="9" xfId="0" applyNumberFormat="1" applyFont="1" applyFill="1" applyBorder="1" applyAlignment="1">
      <alignment horizontal="center" vertical="top"/>
    </xf>
    <xf numFmtId="165" fontId="5" fillId="3" borderId="66" xfId="0" applyNumberFormat="1" applyFont="1" applyFill="1" applyBorder="1" applyAlignment="1">
      <alignment horizontal="right" vertical="top"/>
    </xf>
    <xf numFmtId="165" fontId="5" fillId="8" borderId="6" xfId="0" applyNumberFormat="1" applyFont="1" applyFill="1" applyBorder="1" applyAlignment="1">
      <alignment horizontal="right" vertical="top"/>
    </xf>
    <xf numFmtId="165" fontId="5" fillId="3" borderId="24" xfId="0" applyNumberFormat="1" applyFont="1" applyFill="1" applyBorder="1" applyAlignment="1">
      <alignment horizontal="right" vertical="top"/>
    </xf>
    <xf numFmtId="0" fontId="3" fillId="0" borderId="112" xfId="0" applyFont="1" applyBorder="1" applyAlignment="1">
      <alignment horizontal="right" vertical="center" wrapText="1"/>
    </xf>
    <xf numFmtId="0" fontId="5" fillId="6" borderId="29" xfId="0" applyFont="1" applyFill="1" applyBorder="1" applyAlignment="1">
      <alignment vertical="center"/>
    </xf>
    <xf numFmtId="0" fontId="3" fillId="0" borderId="122" xfId="0" applyFont="1" applyBorder="1" applyAlignment="1">
      <alignment horizontal="center" vertical="center"/>
    </xf>
    <xf numFmtId="0" fontId="3" fillId="0" borderId="122" xfId="0" applyFont="1" applyBorder="1" applyAlignment="1">
      <alignment horizontal="right" vertical="center" wrapText="1"/>
    </xf>
    <xf numFmtId="3" fontId="3" fillId="6" borderId="51" xfId="0" applyNumberFormat="1" applyFont="1" applyFill="1" applyBorder="1" applyAlignment="1">
      <alignment horizontal="right" vertical="center" wrapText="1"/>
    </xf>
    <xf numFmtId="0" fontId="3" fillId="6" borderId="52" xfId="0" applyFont="1" applyFill="1" applyBorder="1" applyAlignment="1">
      <alignment horizontal="right" vertical="center" wrapText="1"/>
    </xf>
    <xf numFmtId="3" fontId="3" fillId="6" borderId="52" xfId="0" applyNumberFormat="1" applyFont="1" applyFill="1" applyBorder="1" applyAlignment="1">
      <alignment horizontal="right" vertical="center" wrapText="1"/>
    </xf>
    <xf numFmtId="3" fontId="3" fillId="6" borderId="54" xfId="0" applyNumberFormat="1" applyFont="1" applyFill="1" applyBorder="1" applyAlignment="1">
      <alignment horizontal="right" vertical="center" wrapText="1"/>
    </xf>
    <xf numFmtId="0" fontId="5" fillId="14" borderId="46" xfId="0" applyFont="1" applyFill="1" applyBorder="1" applyAlignment="1">
      <alignment vertical="top" wrapText="1"/>
    </xf>
    <xf numFmtId="0" fontId="5" fillId="0" borderId="28" xfId="0" applyFont="1" applyBorder="1" applyAlignment="1">
      <alignment horizontal="center" vertical="top"/>
    </xf>
    <xf numFmtId="165" fontId="5" fillId="8" borderId="29" xfId="0" applyNumberFormat="1" applyFont="1" applyFill="1" applyBorder="1" applyAlignment="1">
      <alignment horizontal="right" vertical="center"/>
    </xf>
    <xf numFmtId="165" fontId="5" fillId="8" borderId="64" xfId="0" applyNumberFormat="1" applyFont="1" applyFill="1" applyBorder="1" applyAlignment="1">
      <alignment horizontal="right" vertical="center"/>
    </xf>
    <xf numFmtId="165" fontId="5" fillId="3" borderId="24" xfId="0" applyNumberFormat="1" applyFont="1" applyFill="1" applyBorder="1" applyAlignment="1">
      <alignment vertical="top"/>
    </xf>
    <xf numFmtId="165" fontId="5" fillId="3" borderId="29" xfId="0" applyNumberFormat="1" applyFont="1" applyFill="1" applyBorder="1" applyAlignment="1">
      <alignment horizontal="right" vertical="top"/>
    </xf>
    <xf numFmtId="0" fontId="3" fillId="6" borderId="11" xfId="0" applyFont="1" applyFill="1" applyBorder="1" applyAlignment="1">
      <alignment vertical="top" wrapText="1"/>
    </xf>
    <xf numFmtId="3" fontId="3" fillId="6" borderId="25" xfId="0" applyNumberFormat="1" applyFont="1" applyFill="1" applyBorder="1" applyAlignment="1">
      <alignment horizontal="center" vertical="top"/>
    </xf>
    <xf numFmtId="3" fontId="3" fillId="6" borderId="26" xfId="0" applyNumberFormat="1" applyFont="1" applyFill="1" applyBorder="1" applyAlignment="1">
      <alignment horizontal="center" vertical="top"/>
    </xf>
    <xf numFmtId="165" fontId="3" fillId="2" borderId="45" xfId="0" applyNumberFormat="1" applyFont="1" applyFill="1" applyBorder="1" applyAlignment="1">
      <alignment horizontal="right" vertical="top" wrapText="1"/>
    </xf>
    <xf numFmtId="165" fontId="3" fillId="6" borderId="7" xfId="0" applyNumberFormat="1" applyFont="1" applyFill="1" applyBorder="1" applyAlignment="1">
      <alignment horizontal="center" vertical="top" wrapText="1"/>
    </xf>
    <xf numFmtId="165" fontId="3" fillId="8" borderId="71" xfId="0" applyNumberFormat="1" applyFont="1" applyFill="1" applyBorder="1" applyAlignment="1">
      <alignment horizontal="right" vertical="top"/>
    </xf>
    <xf numFmtId="165" fontId="3" fillId="8" borderId="59" xfId="0" applyNumberFormat="1" applyFont="1" applyFill="1" applyBorder="1" applyAlignment="1">
      <alignment horizontal="right" vertical="top"/>
    </xf>
    <xf numFmtId="0" fontId="5" fillId="2" borderId="32" xfId="0" applyFont="1" applyFill="1" applyBorder="1" applyAlignment="1">
      <alignment horizontal="center" vertical="top" wrapText="1"/>
    </xf>
    <xf numFmtId="0" fontId="3" fillId="0" borderId="87" xfId="0" applyFont="1" applyBorder="1" applyAlignment="1">
      <alignment horizontal="left" vertical="top" wrapText="1"/>
    </xf>
    <xf numFmtId="165" fontId="3" fillId="0" borderId="53" xfId="0" applyNumberFormat="1" applyFont="1" applyBorder="1" applyAlignment="1">
      <alignment horizontal="center" vertical="top" wrapText="1"/>
    </xf>
    <xf numFmtId="165" fontId="3" fillId="0" borderId="54" xfId="0" applyNumberFormat="1" applyFont="1" applyBorder="1" applyAlignment="1">
      <alignment horizontal="center" vertical="top" wrapText="1"/>
    </xf>
    <xf numFmtId="165" fontId="3" fillId="0" borderId="52" xfId="0" applyNumberFormat="1" applyFont="1" applyBorder="1" applyAlignment="1">
      <alignment horizontal="center" vertical="top" wrapText="1"/>
    </xf>
    <xf numFmtId="165" fontId="3" fillId="6" borderId="52" xfId="0" applyNumberFormat="1" applyFont="1" applyFill="1" applyBorder="1" applyAlignment="1">
      <alignment horizontal="center" vertical="top" wrapText="1"/>
    </xf>
    <xf numFmtId="165" fontId="3" fillId="6" borderId="54" xfId="0" applyNumberFormat="1" applyFont="1" applyFill="1" applyBorder="1" applyAlignment="1">
      <alignment horizontal="center" vertical="top" wrapText="1"/>
    </xf>
    <xf numFmtId="165" fontId="5" fillId="8" borderId="34" xfId="0" applyNumberFormat="1" applyFont="1" applyFill="1" applyBorder="1" applyAlignment="1">
      <alignment horizontal="right" vertical="center"/>
    </xf>
    <xf numFmtId="165" fontId="5" fillId="3" borderId="34" xfId="0" applyNumberFormat="1" applyFont="1" applyFill="1" applyBorder="1" applyAlignment="1">
      <alignment horizontal="right" vertical="top"/>
    </xf>
    <xf numFmtId="3" fontId="3" fillId="6" borderId="47" xfId="0" applyNumberFormat="1" applyFont="1" applyFill="1" applyBorder="1" applyAlignment="1">
      <alignment horizontal="center" vertical="top"/>
    </xf>
    <xf numFmtId="3" fontId="3" fillId="6" borderId="51" xfId="0" applyNumberFormat="1" applyFont="1" applyFill="1" applyBorder="1" applyAlignment="1">
      <alignment horizontal="center" vertical="top"/>
    </xf>
    <xf numFmtId="165" fontId="3" fillId="8" borderId="64" xfId="0" applyNumberFormat="1" applyFont="1" applyFill="1" applyBorder="1" applyAlignment="1">
      <alignment horizontal="right" vertical="top"/>
    </xf>
    <xf numFmtId="165" fontId="11" fillId="6" borderId="9" xfId="0" applyNumberFormat="1" applyFont="1" applyFill="1" applyBorder="1" applyAlignment="1">
      <alignment horizontal="right" vertical="top"/>
    </xf>
    <xf numFmtId="165" fontId="23" fillId="8" borderId="71" xfId="0" applyNumberFormat="1" applyFont="1" applyFill="1" applyBorder="1" applyAlignment="1">
      <alignment horizontal="right" vertical="top"/>
    </xf>
    <xf numFmtId="165" fontId="17" fillId="8" borderId="59" xfId="0" applyNumberFormat="1" applyFont="1" applyFill="1" applyBorder="1" applyAlignment="1">
      <alignment horizontal="right" vertical="top"/>
    </xf>
    <xf numFmtId="165" fontId="3" fillId="0" borderId="45" xfId="0" applyNumberFormat="1" applyFont="1" applyFill="1" applyBorder="1" applyAlignment="1">
      <alignment horizontal="right" vertical="top"/>
    </xf>
    <xf numFmtId="165" fontId="23" fillId="8" borderId="59" xfId="0" applyNumberFormat="1" applyFont="1" applyFill="1" applyBorder="1" applyAlignment="1">
      <alignment horizontal="right" vertical="top"/>
    </xf>
    <xf numFmtId="165" fontId="5" fillId="3" borderId="64" xfId="0" applyNumberFormat="1" applyFont="1" applyFill="1" applyBorder="1" applyAlignment="1">
      <alignment horizontal="right" vertical="top"/>
    </xf>
    <xf numFmtId="165" fontId="3" fillId="0" borderId="23" xfId="0" applyNumberFormat="1" applyFont="1" applyBorder="1" applyAlignment="1">
      <alignment horizontal="right" vertical="top"/>
    </xf>
    <xf numFmtId="165" fontId="5" fillId="11" borderId="61" xfId="0" applyNumberFormat="1" applyFont="1" applyFill="1" applyBorder="1" applyAlignment="1">
      <alignment horizontal="right" vertical="top"/>
    </xf>
    <xf numFmtId="165" fontId="5" fillId="11" borderId="24" xfId="0" applyNumberFormat="1" applyFont="1" applyFill="1" applyBorder="1" applyAlignment="1">
      <alignment horizontal="right" vertical="top"/>
    </xf>
    <xf numFmtId="165" fontId="5" fillId="4" borderId="61" xfId="0" applyNumberFormat="1" applyFont="1" applyFill="1" applyBorder="1" applyAlignment="1">
      <alignment horizontal="right" vertical="top"/>
    </xf>
    <xf numFmtId="165" fontId="5" fillId="4" borderId="24" xfId="0" applyNumberFormat="1" applyFont="1" applyFill="1" applyBorder="1" applyAlignment="1">
      <alignment horizontal="right" vertical="top"/>
    </xf>
    <xf numFmtId="165" fontId="5" fillId="4" borderId="76" xfId="0" applyNumberFormat="1" applyFont="1" applyFill="1" applyBorder="1" applyAlignment="1">
      <alignment horizontal="center" vertical="top" wrapText="1"/>
    </xf>
    <xf numFmtId="165" fontId="5" fillId="8" borderId="74" xfId="0" applyNumberFormat="1" applyFont="1" applyFill="1" applyBorder="1" applyAlignment="1">
      <alignment horizontal="center" vertical="top" wrapText="1"/>
    </xf>
    <xf numFmtId="165" fontId="3" fillId="0" borderId="74" xfId="0" applyNumberFormat="1" applyFont="1" applyBorder="1" applyAlignment="1">
      <alignment horizontal="center" vertical="top" wrapText="1"/>
    </xf>
    <xf numFmtId="165" fontId="3" fillId="8" borderId="74" xfId="0" applyNumberFormat="1" applyFont="1" applyFill="1" applyBorder="1" applyAlignment="1">
      <alignment horizontal="center" vertical="top" wrapText="1"/>
    </xf>
    <xf numFmtId="165" fontId="3" fillId="8" borderId="74" xfId="0" applyNumberFormat="1" applyFont="1" applyFill="1" applyBorder="1" applyAlignment="1">
      <alignment horizontal="right" vertical="top" wrapText="1"/>
    </xf>
    <xf numFmtId="165" fontId="3" fillId="8" borderId="22" xfId="0" applyNumberFormat="1" applyFont="1" applyFill="1" applyBorder="1" applyAlignment="1">
      <alignment horizontal="right" vertical="top" wrapText="1"/>
    </xf>
    <xf numFmtId="165" fontId="5" fillId="4" borderId="74" xfId="0" applyNumberFormat="1" applyFont="1" applyFill="1" applyBorder="1" applyAlignment="1">
      <alignment horizontal="center" vertical="top" wrapText="1"/>
    </xf>
    <xf numFmtId="165" fontId="5" fillId="4" borderId="23" xfId="0" applyNumberFormat="1" applyFont="1" applyFill="1" applyBorder="1" applyAlignment="1">
      <alignment horizontal="right" vertical="top"/>
    </xf>
    <xf numFmtId="165" fontId="5" fillId="5" borderId="34" xfId="0" applyNumberFormat="1" applyFont="1" applyFill="1" applyBorder="1" applyAlignment="1">
      <alignment horizontal="center" vertical="top" wrapText="1"/>
    </xf>
    <xf numFmtId="165" fontId="5" fillId="5" borderId="64" xfId="0" applyNumberFormat="1" applyFont="1" applyFill="1" applyBorder="1" applyAlignment="1">
      <alignment horizontal="right" vertical="top"/>
    </xf>
    <xf numFmtId="0" fontId="3" fillId="2" borderId="83" xfId="0" applyFont="1" applyFill="1" applyBorder="1" applyAlignment="1">
      <alignment horizontal="left" vertical="top" wrapText="1"/>
    </xf>
    <xf numFmtId="0" fontId="3" fillId="0" borderId="53" xfId="0" applyFont="1" applyBorder="1" applyAlignment="1">
      <alignment horizontal="center" vertical="top" wrapText="1"/>
    </xf>
    <xf numFmtId="0" fontId="3" fillId="0" borderId="52" xfId="0" applyFont="1" applyBorder="1" applyAlignment="1">
      <alignment horizontal="center" vertical="top" wrapText="1"/>
    </xf>
    <xf numFmtId="0" fontId="5" fillId="8" borderId="35" xfId="0" applyFont="1" applyFill="1" applyBorder="1" applyAlignment="1">
      <alignment horizontal="center" vertical="top" wrapText="1"/>
    </xf>
    <xf numFmtId="0" fontId="14" fillId="0" borderId="24" xfId="0" applyFont="1" applyBorder="1" applyAlignment="1">
      <alignment horizontal="center" vertical="center" wrapText="1"/>
    </xf>
    <xf numFmtId="0" fontId="5" fillId="6" borderId="10" xfId="0" applyFont="1" applyFill="1" applyBorder="1" applyAlignment="1">
      <alignment horizontal="center" vertical="center" wrapText="1"/>
    </xf>
    <xf numFmtId="0" fontId="3" fillId="6" borderId="17" xfId="0" applyFont="1" applyFill="1" applyBorder="1" applyAlignment="1">
      <alignment horizontal="center" vertical="top"/>
    </xf>
    <xf numFmtId="0" fontId="3" fillId="6" borderId="17" xfId="0" applyFont="1" applyFill="1" applyBorder="1" applyAlignment="1">
      <alignment vertical="top"/>
    </xf>
    <xf numFmtId="3" fontId="3" fillId="6" borderId="103" xfId="0" applyNumberFormat="1" applyFont="1" applyFill="1" applyBorder="1" applyAlignment="1">
      <alignment vertical="top" wrapText="1"/>
    </xf>
    <xf numFmtId="3" fontId="3" fillId="6" borderId="101" xfId="1" applyNumberFormat="1" applyFont="1" applyFill="1" applyBorder="1" applyAlignment="1">
      <alignment horizontal="center" vertical="top"/>
    </xf>
    <xf numFmtId="49" fontId="5" fillId="6" borderId="52"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3" fontId="3" fillId="0" borderId="33" xfId="0" applyNumberFormat="1" applyFont="1" applyFill="1" applyBorder="1" applyAlignment="1">
      <alignment horizontal="center" vertical="top"/>
    </xf>
    <xf numFmtId="165" fontId="3" fillId="6" borderId="2" xfId="0" applyNumberFormat="1" applyFont="1" applyFill="1" applyBorder="1" applyAlignment="1">
      <alignment horizontal="center" vertical="top" wrapText="1"/>
    </xf>
    <xf numFmtId="165" fontId="3" fillId="6" borderId="18" xfId="0" applyNumberFormat="1" applyFont="1" applyFill="1" applyBorder="1" applyAlignment="1">
      <alignment horizontal="center" vertical="top" wrapText="1"/>
    </xf>
    <xf numFmtId="0" fontId="5" fillId="6" borderId="32" xfId="0" applyFont="1" applyFill="1" applyBorder="1" applyAlignment="1">
      <alignment horizontal="center" vertical="center"/>
    </xf>
    <xf numFmtId="0" fontId="3" fillId="6" borderId="54" xfId="0" applyFont="1" applyFill="1" applyBorder="1" applyAlignment="1">
      <alignment horizontal="right" vertical="center" wrapText="1"/>
    </xf>
    <xf numFmtId="165" fontId="3" fillId="6" borderId="52" xfId="0" applyNumberFormat="1" applyFont="1" applyFill="1" applyBorder="1" applyAlignment="1">
      <alignment horizontal="right" vertical="top" wrapText="1"/>
    </xf>
    <xf numFmtId="165" fontId="3" fillId="6" borderId="9" xfId="0" applyNumberFormat="1" applyFont="1" applyFill="1" applyBorder="1" applyAlignment="1">
      <alignment horizontal="right" vertical="top" wrapText="1"/>
    </xf>
    <xf numFmtId="3" fontId="3" fillId="6" borderId="21" xfId="1" applyNumberFormat="1" applyFont="1" applyFill="1" applyBorder="1" applyAlignment="1">
      <alignment horizontal="right" vertical="top"/>
    </xf>
    <xf numFmtId="3" fontId="3" fillId="6" borderId="21" xfId="0" applyNumberFormat="1" applyFont="1" applyFill="1" applyBorder="1" applyAlignment="1">
      <alignment horizontal="right" vertical="top" wrapText="1"/>
    </xf>
    <xf numFmtId="49" fontId="5" fillId="6" borderId="0" xfId="0" applyNumberFormat="1" applyFont="1" applyFill="1" applyBorder="1" applyAlignment="1">
      <alignment horizontal="center" vertical="top"/>
    </xf>
    <xf numFmtId="165" fontId="3" fillId="0" borderId="23"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18"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165" fontId="3" fillId="0" borderId="0" xfId="0" applyNumberFormat="1" applyFont="1" applyFill="1" applyBorder="1" applyAlignment="1">
      <alignment horizontal="right" vertical="top" wrapText="1"/>
    </xf>
    <xf numFmtId="165" fontId="3" fillId="2" borderId="68" xfId="0" applyNumberFormat="1" applyFont="1" applyFill="1" applyBorder="1" applyAlignment="1">
      <alignment horizontal="right" vertical="top" wrapText="1"/>
    </xf>
    <xf numFmtId="49" fontId="5" fillId="10" borderId="46"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3" fontId="3" fillId="6" borderId="33" xfId="0" applyNumberFormat="1" applyFont="1" applyFill="1" applyBorder="1" applyAlignment="1">
      <alignment horizontal="right" vertical="top"/>
    </xf>
    <xf numFmtId="3" fontId="3" fillId="6" borderId="32" xfId="0" applyNumberFormat="1" applyFont="1" applyFill="1" applyBorder="1" applyAlignment="1">
      <alignment horizontal="right" vertical="top"/>
    </xf>
    <xf numFmtId="3" fontId="3" fillId="6" borderId="23" xfId="0" applyNumberFormat="1" applyFont="1" applyFill="1" applyBorder="1" applyAlignment="1">
      <alignment horizontal="right" vertical="top" wrapText="1"/>
    </xf>
    <xf numFmtId="0" fontId="3" fillId="2" borderId="38" xfId="0" applyFont="1" applyFill="1" applyBorder="1" applyAlignment="1">
      <alignment horizontal="left" vertical="top" wrapText="1"/>
    </xf>
    <xf numFmtId="0" fontId="3" fillId="0" borderId="16" xfId="0" applyFont="1" applyFill="1" applyBorder="1" applyAlignment="1">
      <alignment horizontal="center" vertical="center" textRotation="90" wrapText="1"/>
    </xf>
    <xf numFmtId="49" fontId="5" fillId="11" borderId="44" xfId="0" applyNumberFormat="1" applyFont="1" applyFill="1" applyBorder="1" applyAlignment="1">
      <alignment horizontal="center" vertical="top"/>
    </xf>
    <xf numFmtId="49" fontId="5" fillId="3" borderId="21" xfId="0" applyNumberFormat="1" applyFont="1" applyFill="1" applyBorder="1" applyAlignment="1">
      <alignment horizontal="center" vertical="top"/>
    </xf>
    <xf numFmtId="0" fontId="5" fillId="0" borderId="48" xfId="0" applyFont="1" applyFill="1" applyBorder="1" applyAlignment="1">
      <alignment horizontal="left" vertical="top" wrapText="1"/>
    </xf>
    <xf numFmtId="49" fontId="3" fillId="6" borderId="17" xfId="0" applyNumberFormat="1" applyFont="1" applyFill="1" applyBorder="1" applyAlignment="1">
      <alignment horizontal="center" vertical="top"/>
    </xf>
    <xf numFmtId="0" fontId="3" fillId="6" borderId="19" xfId="0" applyFont="1" applyFill="1" applyBorder="1" applyAlignment="1">
      <alignment vertical="top" wrapText="1"/>
    </xf>
    <xf numFmtId="3" fontId="5" fillId="6" borderId="20" xfId="0" applyNumberFormat="1" applyFont="1" applyFill="1" applyBorder="1" applyAlignment="1">
      <alignment horizontal="right" vertical="top"/>
    </xf>
    <xf numFmtId="0" fontId="5" fillId="6" borderId="33" xfId="0" applyFont="1" applyFill="1" applyBorder="1" applyAlignment="1">
      <alignment horizontal="center" vertical="top" wrapText="1"/>
    </xf>
    <xf numFmtId="0" fontId="3" fillId="0" borderId="10" xfId="0" applyFont="1" applyFill="1" applyBorder="1" applyAlignment="1">
      <alignment wrapText="1"/>
    </xf>
    <xf numFmtId="165" fontId="3" fillId="6" borderId="82" xfId="0" applyNumberFormat="1" applyFont="1" applyFill="1" applyBorder="1" applyAlignment="1">
      <alignment horizontal="center" vertical="top" wrapText="1"/>
    </xf>
    <xf numFmtId="165" fontId="3" fillId="6" borderId="90" xfId="0" applyNumberFormat="1" applyFont="1" applyFill="1" applyBorder="1" applyAlignment="1">
      <alignment horizontal="center" vertical="top" wrapText="1"/>
    </xf>
    <xf numFmtId="0" fontId="3" fillId="6" borderId="93" xfId="0" applyFont="1" applyFill="1" applyBorder="1" applyAlignment="1">
      <alignment horizontal="left" vertical="top" wrapText="1"/>
    </xf>
    <xf numFmtId="3" fontId="3" fillId="6" borderId="97" xfId="0" applyNumberFormat="1" applyFont="1" applyFill="1" applyBorder="1" applyAlignment="1">
      <alignment horizontal="center" vertical="top" wrapText="1"/>
    </xf>
    <xf numFmtId="3" fontId="3" fillId="6" borderId="95" xfId="0" applyNumberFormat="1" applyFont="1" applyFill="1" applyBorder="1" applyAlignment="1">
      <alignment horizontal="center" vertical="top" wrapText="1"/>
    </xf>
    <xf numFmtId="0" fontId="3" fillId="6" borderId="88" xfId="0" applyFont="1" applyFill="1" applyBorder="1" applyAlignment="1">
      <alignment horizontal="left" vertical="top" wrapText="1"/>
    </xf>
    <xf numFmtId="3" fontId="3" fillId="6" borderId="86" xfId="0" applyNumberFormat="1" applyFont="1" applyFill="1" applyBorder="1" applyAlignment="1">
      <alignment horizontal="center" vertical="top" wrapText="1"/>
    </xf>
    <xf numFmtId="0" fontId="3" fillId="6" borderId="93" xfId="0" applyFont="1" applyFill="1" applyBorder="1" applyAlignment="1">
      <alignment vertical="top" wrapText="1"/>
    </xf>
    <xf numFmtId="3" fontId="3" fillId="6" borderId="94" xfId="0" applyNumberFormat="1" applyFont="1" applyFill="1" applyBorder="1" applyAlignment="1">
      <alignment horizontal="center" vertical="top" wrapText="1"/>
    </xf>
    <xf numFmtId="3" fontId="3" fillId="6" borderId="6" xfId="0" applyNumberFormat="1" applyFont="1" applyFill="1" applyBorder="1" applyAlignment="1">
      <alignment horizontal="center" vertical="top"/>
    </xf>
    <xf numFmtId="0" fontId="7" fillId="6" borderId="39" xfId="0" applyFont="1" applyFill="1" applyBorder="1" applyAlignment="1">
      <alignment horizontal="center" vertical="top"/>
    </xf>
    <xf numFmtId="3" fontId="3" fillId="6" borderId="106" xfId="0" applyNumberFormat="1" applyFont="1" applyFill="1" applyBorder="1" applyAlignment="1">
      <alignment horizontal="center" vertical="top"/>
    </xf>
    <xf numFmtId="0" fontId="3" fillId="6" borderId="32" xfId="0" applyFont="1" applyFill="1" applyBorder="1" applyAlignment="1">
      <alignment horizontal="center" vertical="top"/>
    </xf>
    <xf numFmtId="49" fontId="5" fillId="6" borderId="42" xfId="0" applyNumberFormat="1" applyFont="1" applyFill="1" applyBorder="1" applyAlignment="1">
      <alignment horizontal="center" vertical="top"/>
    </xf>
    <xf numFmtId="165" fontId="3" fillId="0" borderId="22" xfId="0" applyNumberFormat="1"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6" borderId="56" xfId="0" applyFont="1" applyFill="1" applyBorder="1" applyAlignment="1">
      <alignment horizontal="left" vertical="top" wrapText="1"/>
    </xf>
    <xf numFmtId="0" fontId="9" fillId="6" borderId="47" xfId="0" applyFont="1" applyFill="1" applyBorder="1" applyAlignment="1">
      <alignment horizontal="center" vertical="top" wrapText="1"/>
    </xf>
    <xf numFmtId="0" fontId="3" fillId="6" borderId="49" xfId="0" applyFont="1" applyFill="1" applyBorder="1" applyAlignment="1">
      <alignment horizontal="left"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99" xfId="0" applyFont="1" applyFill="1" applyBorder="1" applyAlignment="1">
      <alignment horizontal="center" vertical="top" wrapText="1"/>
    </xf>
    <xf numFmtId="0" fontId="3" fillId="0" borderId="105" xfId="0" applyFont="1" applyBorder="1" applyAlignment="1">
      <alignment horizontal="left" vertical="top" wrapText="1"/>
    </xf>
    <xf numFmtId="0" fontId="5" fillId="2" borderId="30" xfId="0" applyFont="1" applyFill="1" applyBorder="1" applyAlignment="1">
      <alignment horizontal="center" vertical="top" wrapText="1"/>
    </xf>
    <xf numFmtId="0" fontId="3" fillId="6" borderId="8" xfId="0" applyFont="1" applyFill="1" applyBorder="1" applyAlignment="1">
      <alignment horizontal="left" vertical="top" wrapText="1"/>
    </xf>
    <xf numFmtId="49" fontId="5" fillId="3" borderId="77" xfId="0" applyNumberFormat="1" applyFont="1" applyFill="1" applyBorder="1" applyAlignment="1">
      <alignment horizontal="center" vertical="top"/>
    </xf>
    <xf numFmtId="0" fontId="3" fillId="6" borderId="114" xfId="0" applyFont="1" applyFill="1" applyBorder="1" applyAlignment="1">
      <alignment vertical="center" wrapText="1"/>
    </xf>
    <xf numFmtId="3" fontId="3" fillId="6" borderId="46"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3" fontId="3" fillId="6" borderId="53" xfId="0" applyNumberFormat="1" applyFont="1" applyFill="1" applyBorder="1" applyAlignment="1">
      <alignment horizontal="center" vertical="top"/>
    </xf>
    <xf numFmtId="3" fontId="3" fillId="6" borderId="60" xfId="0" applyNumberFormat="1" applyFont="1" applyFill="1" applyBorder="1" applyAlignment="1">
      <alignment horizontal="center" vertical="top"/>
    </xf>
    <xf numFmtId="3" fontId="3" fillId="6" borderId="35" xfId="0" applyNumberFormat="1" applyFont="1" applyFill="1" applyBorder="1" applyAlignment="1">
      <alignment horizontal="center" vertical="top"/>
    </xf>
    <xf numFmtId="0" fontId="3" fillId="6" borderId="70" xfId="0" applyFont="1" applyFill="1" applyBorder="1" applyAlignment="1">
      <alignment horizontal="left" vertical="top" wrapText="1"/>
    </xf>
    <xf numFmtId="0" fontId="9" fillId="6" borderId="27" xfId="0" applyFont="1" applyFill="1" applyBorder="1" applyAlignment="1">
      <alignment horizontal="center" vertical="top" wrapText="1"/>
    </xf>
    <xf numFmtId="3" fontId="3" fillId="6" borderId="28" xfId="0" applyNumberFormat="1" applyFont="1" applyFill="1" applyBorder="1" applyAlignment="1">
      <alignment horizontal="center" vertical="top"/>
    </xf>
    <xf numFmtId="0" fontId="3" fillId="6" borderId="38" xfId="0" applyFont="1" applyFill="1" applyBorder="1" applyAlignment="1">
      <alignment horizontal="left" vertical="top" wrapText="1"/>
    </xf>
    <xf numFmtId="0" fontId="9" fillId="6" borderId="17" xfId="0" applyFont="1" applyFill="1" applyBorder="1" applyAlignment="1">
      <alignment horizontal="center" vertical="top" wrapText="1"/>
    </xf>
    <xf numFmtId="49" fontId="5" fillId="0" borderId="13" xfId="0" applyNumberFormat="1" applyFont="1" applyFill="1" applyBorder="1" applyAlignment="1">
      <alignment horizontal="center" vertical="top"/>
    </xf>
    <xf numFmtId="0" fontId="5" fillId="0" borderId="15" xfId="0" applyFont="1" applyFill="1" applyBorder="1" applyAlignment="1">
      <alignment horizontal="left" vertical="top" wrapText="1"/>
    </xf>
    <xf numFmtId="0" fontId="3" fillId="6" borderId="12" xfId="0" applyFont="1" applyFill="1" applyBorder="1" applyAlignment="1">
      <alignment horizontal="center" vertical="center" textRotation="90" wrapText="1"/>
    </xf>
    <xf numFmtId="49" fontId="5" fillId="6" borderId="15" xfId="0" applyNumberFormat="1" applyFont="1" applyFill="1" applyBorder="1" applyAlignment="1">
      <alignment horizontal="center" vertical="top"/>
    </xf>
    <xf numFmtId="49" fontId="5" fillId="6" borderId="63" xfId="0" applyNumberFormat="1" applyFont="1" applyFill="1" applyBorder="1" applyAlignment="1">
      <alignment horizontal="center" vertical="top"/>
    </xf>
    <xf numFmtId="0" fontId="9" fillId="0" borderId="12" xfId="0" applyFont="1" applyFill="1" applyBorder="1" applyAlignment="1">
      <alignment vertical="top" wrapText="1"/>
    </xf>
    <xf numFmtId="165" fontId="3" fillId="0" borderId="13" xfId="0" applyNumberFormat="1" applyFont="1" applyFill="1" applyBorder="1" applyAlignment="1">
      <alignment horizontal="center" vertical="top" wrapText="1"/>
    </xf>
    <xf numFmtId="165" fontId="3" fillId="0" borderId="15" xfId="0" applyNumberFormat="1" applyFont="1" applyFill="1" applyBorder="1" applyAlignment="1">
      <alignment horizontal="center" vertical="top" wrapText="1"/>
    </xf>
    <xf numFmtId="0" fontId="3" fillId="6" borderId="0" xfId="0" applyFont="1" applyFill="1" applyBorder="1" applyAlignment="1">
      <alignment vertical="top"/>
    </xf>
    <xf numFmtId="49" fontId="3" fillId="6" borderId="13" xfId="0" applyNumberFormat="1" applyFont="1" applyFill="1" applyBorder="1" applyAlignment="1">
      <alignment horizontal="center" vertical="top"/>
    </xf>
    <xf numFmtId="0" fontId="15" fillId="0" borderId="15" xfId="0" applyFont="1" applyFill="1" applyBorder="1" applyAlignment="1">
      <alignment horizontal="left" vertical="top" wrapText="1"/>
    </xf>
    <xf numFmtId="49" fontId="3" fillId="6"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6" borderId="94" xfId="0" applyNumberFormat="1" applyFont="1" applyFill="1" applyBorder="1" applyAlignment="1">
      <alignment horizontal="right" vertical="top"/>
    </xf>
    <xf numFmtId="3" fontId="5" fillId="6" borderId="94" xfId="0" applyNumberFormat="1" applyFont="1" applyFill="1" applyBorder="1" applyAlignment="1">
      <alignment horizontal="right" vertical="top"/>
    </xf>
    <xf numFmtId="3" fontId="3" fillId="6" borderId="36" xfId="1" applyNumberFormat="1" applyFont="1" applyFill="1" applyBorder="1" applyAlignment="1">
      <alignment horizontal="center" vertical="top"/>
    </xf>
    <xf numFmtId="0" fontId="21" fillId="6" borderId="19" xfId="0" applyFont="1" applyFill="1" applyBorder="1" applyAlignment="1">
      <alignment horizontal="left" vertical="top" wrapText="1"/>
    </xf>
    <xf numFmtId="3" fontId="5" fillId="6" borderId="54" xfId="0" applyNumberFormat="1" applyFont="1" applyFill="1" applyBorder="1" applyAlignment="1">
      <alignment horizontal="right" vertical="top"/>
    </xf>
    <xf numFmtId="165" fontId="3" fillId="6" borderId="33" xfId="0" applyNumberFormat="1" applyFont="1" applyFill="1" applyBorder="1" applyAlignment="1">
      <alignment horizontal="center" vertical="top" wrapText="1"/>
    </xf>
    <xf numFmtId="165" fontId="3" fillId="6" borderId="32" xfId="0" applyNumberFormat="1" applyFont="1" applyFill="1" applyBorder="1" applyAlignment="1">
      <alignment horizontal="center" vertical="top" wrapText="1"/>
    </xf>
    <xf numFmtId="49" fontId="5" fillId="6" borderId="48" xfId="0" applyNumberFormat="1" applyFont="1" applyFill="1" applyBorder="1" applyAlignment="1">
      <alignment horizontal="center" vertical="top"/>
    </xf>
    <xf numFmtId="49" fontId="5" fillId="6" borderId="2" xfId="0" applyNumberFormat="1" applyFont="1" applyFill="1" applyBorder="1" applyAlignment="1">
      <alignment horizontal="center" vertical="top"/>
    </xf>
    <xf numFmtId="0" fontId="3" fillId="6" borderId="36" xfId="0" applyFont="1" applyFill="1" applyBorder="1" applyAlignment="1">
      <alignment vertical="top" wrapText="1"/>
    </xf>
    <xf numFmtId="0" fontId="5" fillId="6" borderId="74" xfId="0" applyFont="1" applyFill="1" applyBorder="1" applyAlignment="1">
      <alignment horizontal="center" vertical="top" wrapText="1"/>
    </xf>
    <xf numFmtId="0" fontId="7" fillId="6" borderId="54" xfId="0" applyFont="1" applyFill="1" applyBorder="1" applyAlignment="1">
      <alignment horizontal="center" vertical="top" wrapText="1"/>
    </xf>
    <xf numFmtId="3" fontId="3" fillId="0" borderId="42" xfId="0" applyNumberFormat="1" applyFont="1" applyBorder="1" applyAlignment="1">
      <alignment horizontal="right" vertical="top"/>
    </xf>
    <xf numFmtId="49" fontId="3" fillId="6" borderId="31"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3" fontId="5" fillId="6" borderId="49" xfId="0" applyNumberFormat="1" applyFont="1" applyFill="1" applyBorder="1" applyAlignment="1">
      <alignment horizontal="right" vertical="top"/>
    </xf>
    <xf numFmtId="49" fontId="5" fillId="10" borderId="31"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0" fontId="3" fillId="0" borderId="8" xfId="0" applyFont="1" applyBorder="1" applyAlignment="1">
      <alignment horizontal="center" vertical="center" textRotation="90" wrapText="1"/>
    </xf>
    <xf numFmtId="0" fontId="3" fillId="0" borderId="30"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0" borderId="32" xfId="0" applyNumberFormat="1" applyFont="1" applyBorder="1" applyAlignment="1">
      <alignment horizontal="center" vertical="top"/>
    </xf>
    <xf numFmtId="0" fontId="3" fillId="2" borderId="44"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0" borderId="30"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49" fontId="5" fillId="3" borderId="60"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3" fillId="0" borderId="8" xfId="0" applyFont="1" applyFill="1" applyBorder="1" applyAlignment="1">
      <alignment horizontal="left"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49" fontId="5" fillId="0" borderId="49" xfId="0" applyNumberFormat="1" applyFont="1" applyBorder="1" applyAlignment="1">
      <alignment horizontal="center" vertical="top"/>
    </xf>
    <xf numFmtId="49" fontId="5" fillId="0" borderId="60" xfId="0" applyNumberFormat="1" applyFont="1" applyBorder="1" applyAlignment="1">
      <alignment horizontal="center" vertical="top"/>
    </xf>
    <xf numFmtId="0" fontId="5" fillId="0" borderId="8" xfId="0" applyFont="1" applyFill="1" applyBorder="1" applyAlignment="1">
      <alignment vertical="top" wrapText="1"/>
    </xf>
    <xf numFmtId="49" fontId="5" fillId="0" borderId="27"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2" borderId="32" xfId="0" applyFont="1" applyFill="1" applyBorder="1" applyAlignment="1">
      <alignment vertical="top" wrapText="1"/>
    </xf>
    <xf numFmtId="49" fontId="5" fillId="3" borderId="2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2" borderId="28" xfId="0" applyFont="1" applyFill="1" applyBorder="1" applyAlignment="1">
      <alignment vertical="top" wrapText="1"/>
    </xf>
    <xf numFmtId="0" fontId="3" fillId="2" borderId="26" xfId="0" applyFont="1" applyFill="1" applyBorder="1" applyAlignment="1">
      <alignment vertical="top" wrapText="1"/>
    </xf>
    <xf numFmtId="0" fontId="3" fillId="3" borderId="66" xfId="0" applyFont="1" applyFill="1" applyBorder="1" applyAlignment="1">
      <alignment horizontal="center" vertical="top" wrapText="1"/>
    </xf>
    <xf numFmtId="0" fontId="3" fillId="3" borderId="67"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0" fontId="5" fillId="3" borderId="66" xfId="0" applyFont="1" applyFill="1" applyBorder="1" applyAlignment="1">
      <alignment horizontal="left" vertical="top" wrapText="1"/>
    </xf>
    <xf numFmtId="0" fontId="5" fillId="3" borderId="67" xfId="0" applyFont="1" applyFill="1" applyBorder="1" applyAlignment="1">
      <alignment horizontal="left" vertical="top" wrapText="1"/>
    </xf>
    <xf numFmtId="49" fontId="5" fillId="6" borderId="17" xfId="0" applyNumberFormat="1" applyFont="1" applyFill="1" applyBorder="1" applyAlignment="1">
      <alignment horizontal="center" vertical="top" wrapText="1"/>
    </xf>
    <xf numFmtId="49" fontId="5" fillId="3" borderId="27"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6" borderId="27"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0" fontId="5" fillId="2" borderId="75" xfId="0" applyFont="1" applyFill="1" applyBorder="1" applyAlignment="1">
      <alignment horizontal="center" vertical="top" wrapText="1"/>
    </xf>
    <xf numFmtId="0" fontId="5" fillId="2" borderId="39" xfId="0"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52" xfId="0" applyFont="1" applyFill="1" applyBorder="1" applyAlignment="1">
      <alignment horizontal="center" vertical="top" wrapText="1"/>
    </xf>
    <xf numFmtId="49" fontId="5" fillId="3" borderId="25" xfId="0" applyNumberFormat="1" applyFont="1" applyFill="1" applyBorder="1" applyAlignment="1">
      <alignment horizontal="center" vertical="top" wrapText="1"/>
    </xf>
    <xf numFmtId="0" fontId="3" fillId="2" borderId="60" xfId="0" applyFont="1" applyFill="1" applyBorder="1" applyAlignment="1">
      <alignment horizontal="left" vertical="top" wrapText="1"/>
    </xf>
    <xf numFmtId="3" fontId="3" fillId="6" borderId="21"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49" fontId="5" fillId="6" borderId="19" xfId="0" applyNumberFormat="1" applyFont="1" applyFill="1" applyBorder="1" applyAlignment="1">
      <alignment horizontal="center" vertical="top"/>
    </xf>
    <xf numFmtId="0" fontId="5" fillId="2" borderId="46" xfId="0" applyFont="1" applyFill="1" applyBorder="1" applyAlignment="1">
      <alignment horizontal="left" vertical="top" wrapText="1"/>
    </xf>
    <xf numFmtId="49" fontId="5" fillId="6" borderId="32" xfId="0" applyNumberFormat="1" applyFont="1" applyFill="1" applyBorder="1" applyAlignment="1">
      <alignment horizontal="center" vertical="top"/>
    </xf>
    <xf numFmtId="3" fontId="3" fillId="6" borderId="49"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0" fontId="3" fillId="6" borderId="47" xfId="0" applyFont="1" applyFill="1" applyBorder="1" applyAlignment="1">
      <alignment horizontal="left" vertical="top" wrapText="1"/>
    </xf>
    <xf numFmtId="0" fontId="3" fillId="6" borderId="49" xfId="0" applyFont="1" applyFill="1" applyBorder="1" applyAlignment="1">
      <alignment horizontal="left" vertical="top" wrapText="1"/>
    </xf>
    <xf numFmtId="3" fontId="3" fillId="6" borderId="17"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0" fontId="3" fillId="6" borderId="30" xfId="0" applyFont="1" applyFill="1" applyBorder="1" applyAlignment="1">
      <alignment horizontal="left" vertical="top" wrapText="1"/>
    </xf>
    <xf numFmtId="3" fontId="3" fillId="6"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49" fontId="5" fillId="6" borderId="19" xfId="0" applyNumberFormat="1" applyFont="1" applyFill="1" applyBorder="1" applyAlignment="1">
      <alignment horizontal="center" vertical="top" wrapText="1"/>
    </xf>
    <xf numFmtId="0" fontId="5" fillId="2" borderId="56" xfId="0" applyFont="1" applyFill="1" applyBorder="1" applyAlignment="1">
      <alignment horizontal="center" vertical="top" wrapText="1"/>
    </xf>
    <xf numFmtId="0" fontId="5" fillId="2" borderId="68" xfId="0" applyFont="1" applyFill="1" applyBorder="1" applyAlignment="1">
      <alignment horizontal="center" vertical="top" wrapText="1"/>
    </xf>
    <xf numFmtId="0" fontId="3" fillId="6" borderId="32" xfId="0" applyFont="1" applyFill="1" applyBorder="1" applyAlignment="1">
      <alignment horizontal="left" vertical="top" wrapText="1"/>
    </xf>
    <xf numFmtId="0" fontId="3" fillId="6" borderId="19"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10" xfId="1" applyFont="1" applyFill="1" applyBorder="1" applyAlignment="1">
      <alignment vertical="top" wrapText="1"/>
    </xf>
    <xf numFmtId="0" fontId="3" fillId="6" borderId="18" xfId="0" applyFont="1" applyFill="1" applyBorder="1" applyAlignment="1">
      <alignment horizontal="left" vertical="top" wrapText="1"/>
    </xf>
    <xf numFmtId="49" fontId="5" fillId="6" borderId="1"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0" fontId="3" fillId="6" borderId="49" xfId="0" applyFont="1" applyFill="1" applyBorder="1" applyAlignment="1">
      <alignment vertical="top" wrapText="1"/>
    </xf>
    <xf numFmtId="0" fontId="3" fillId="6" borderId="10" xfId="0" applyFont="1" applyFill="1" applyBorder="1" applyAlignment="1">
      <alignment horizontal="center" vertical="center" textRotation="90" wrapText="1"/>
    </xf>
    <xf numFmtId="0" fontId="3" fillId="6" borderId="0" xfId="0" applyFont="1" applyFill="1" applyBorder="1" applyAlignment="1">
      <alignment vertical="top" wrapText="1"/>
    </xf>
    <xf numFmtId="0" fontId="3" fillId="6" borderId="49" xfId="0" applyFont="1" applyFill="1" applyBorder="1" applyAlignment="1">
      <alignment vertical="center" wrapText="1"/>
    </xf>
    <xf numFmtId="0" fontId="7" fillId="6" borderId="19" xfId="0" applyFont="1" applyFill="1" applyBorder="1" applyAlignment="1">
      <alignment horizontal="center" vertical="center" wrapText="1"/>
    </xf>
    <xf numFmtId="0" fontId="7" fillId="0" borderId="11" xfId="0" applyFont="1" applyBorder="1" applyAlignment="1"/>
    <xf numFmtId="0" fontId="3" fillId="6" borderId="31"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3" fontId="3" fillId="6" borderId="90" xfId="0" applyNumberFormat="1" applyFont="1" applyFill="1" applyBorder="1" applyAlignment="1">
      <alignment horizontal="center" vertical="top" wrapText="1"/>
    </xf>
    <xf numFmtId="0" fontId="3" fillId="6" borderId="44" xfId="1" applyFont="1" applyFill="1" applyBorder="1" applyAlignment="1">
      <alignment vertical="top" wrapText="1"/>
    </xf>
    <xf numFmtId="3" fontId="3" fillId="6" borderId="17" xfId="1" applyNumberFormat="1" applyFont="1" applyFill="1" applyBorder="1" applyAlignment="1">
      <alignment horizontal="center" vertical="top"/>
    </xf>
    <xf numFmtId="0" fontId="2" fillId="6" borderId="10"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49" fontId="5" fillId="11"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7" fillId="0" borderId="39" xfId="0" applyFont="1" applyBorder="1" applyAlignment="1">
      <alignment vertical="top" wrapText="1"/>
    </xf>
    <xf numFmtId="0" fontId="3" fillId="6" borderId="44" xfId="0" applyFont="1" applyFill="1" applyBorder="1" applyAlignment="1">
      <alignment horizontal="center" vertical="center" textRotation="90" wrapText="1"/>
    </xf>
    <xf numFmtId="49" fontId="5" fillId="0" borderId="33" xfId="0" applyNumberFormat="1" applyFont="1" applyBorder="1" applyAlignment="1">
      <alignment horizontal="center" vertical="top" wrapText="1"/>
    </xf>
    <xf numFmtId="49" fontId="5" fillId="10" borderId="17"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5" fillId="6" borderId="21" xfId="0" applyNumberFormat="1" applyFont="1" applyFill="1" applyBorder="1" applyAlignment="1">
      <alignment horizontal="center" vertical="top"/>
    </xf>
    <xf numFmtId="49" fontId="5" fillId="0" borderId="21" xfId="0" applyNumberFormat="1" applyFont="1" applyBorder="1" applyAlignment="1">
      <alignment horizontal="center" vertical="top"/>
    </xf>
    <xf numFmtId="49" fontId="5" fillId="0" borderId="33" xfId="0" applyNumberFormat="1" applyFont="1" applyBorder="1" applyAlignment="1">
      <alignment horizontal="center" vertical="top"/>
    </xf>
    <xf numFmtId="49" fontId="3" fillId="6" borderId="9" xfId="0" applyNumberFormat="1" applyFont="1" applyFill="1" applyBorder="1" applyAlignment="1">
      <alignment horizontal="center" vertical="center" wrapText="1"/>
    </xf>
    <xf numFmtId="0" fontId="3" fillId="6" borderId="6" xfId="0" applyFont="1" applyFill="1" applyBorder="1" applyAlignment="1">
      <alignment horizontal="center" vertical="top" wrapText="1"/>
    </xf>
    <xf numFmtId="49" fontId="3" fillId="6" borderId="6" xfId="0" applyNumberFormat="1" applyFont="1" applyFill="1" applyBorder="1" applyAlignment="1">
      <alignment horizontal="center" vertical="center" wrapText="1"/>
    </xf>
    <xf numFmtId="0" fontId="3" fillId="0" borderId="70" xfId="0" applyFont="1" applyFill="1" applyBorder="1" applyAlignment="1">
      <alignment horizontal="left" vertical="top" wrapText="1"/>
    </xf>
    <xf numFmtId="0" fontId="3" fillId="0" borderId="38" xfId="0" applyFont="1" applyFill="1" applyBorder="1" applyAlignment="1">
      <alignment horizontal="left" vertical="top" wrapText="1"/>
    </xf>
    <xf numFmtId="49" fontId="3" fillId="6" borderId="39" xfId="0" applyNumberFormat="1" applyFont="1" applyFill="1" applyBorder="1" applyAlignment="1">
      <alignment horizontal="center" vertical="top" wrapText="1"/>
    </xf>
    <xf numFmtId="3" fontId="3" fillId="6" borderId="33" xfId="1" applyNumberFormat="1" applyFont="1" applyFill="1" applyBorder="1" applyAlignment="1">
      <alignment horizontal="center" vertical="top"/>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6" borderId="30" xfId="1" applyFont="1" applyFill="1" applyBorder="1" applyAlignment="1">
      <alignment vertical="top" wrapText="1"/>
    </xf>
    <xf numFmtId="3" fontId="3" fillId="6" borderId="10" xfId="0" applyNumberFormat="1" applyFont="1" applyFill="1" applyBorder="1" applyAlignment="1">
      <alignment horizontal="right" vertical="top"/>
    </xf>
    <xf numFmtId="3" fontId="3" fillId="6" borderId="17" xfId="0" applyNumberFormat="1" applyFont="1" applyFill="1" applyBorder="1" applyAlignment="1">
      <alignment horizontal="right" vertical="top"/>
    </xf>
    <xf numFmtId="3" fontId="3" fillId="6" borderId="19" xfId="0" applyNumberFormat="1" applyFont="1" applyFill="1" applyBorder="1" applyAlignment="1">
      <alignment horizontal="right" vertical="top"/>
    </xf>
    <xf numFmtId="3" fontId="3" fillId="6" borderId="9" xfId="0" applyNumberFormat="1" applyFont="1" applyFill="1" applyBorder="1" applyAlignment="1">
      <alignment horizontal="right" vertical="top" wrapText="1"/>
    </xf>
    <xf numFmtId="49" fontId="3" fillId="6" borderId="54" xfId="0" applyNumberFormat="1" applyFont="1" applyFill="1" applyBorder="1" applyAlignment="1">
      <alignment horizontal="center" vertical="center" wrapText="1"/>
    </xf>
    <xf numFmtId="49" fontId="5" fillId="0" borderId="2" xfId="0" applyNumberFormat="1" applyFont="1" applyBorder="1" applyAlignment="1">
      <alignment horizontal="center" vertical="top"/>
    </xf>
    <xf numFmtId="0" fontId="3" fillId="6" borderId="30" xfId="0" applyFont="1" applyFill="1" applyBorder="1" applyAlignment="1">
      <alignment horizontal="center" vertical="center" textRotation="90" wrapText="1"/>
    </xf>
    <xf numFmtId="0" fontId="3" fillId="6" borderId="44" xfId="0" applyFont="1" applyFill="1" applyBorder="1" applyAlignment="1">
      <alignment horizontal="left" vertical="top" wrapText="1"/>
    </xf>
    <xf numFmtId="49" fontId="3" fillId="6" borderId="23" xfId="0" applyNumberFormat="1" applyFont="1" applyFill="1" applyBorder="1" applyAlignment="1">
      <alignment horizontal="center" vertical="center" wrapText="1"/>
    </xf>
    <xf numFmtId="49" fontId="5" fillId="10" borderId="17" xfId="0" applyNumberFormat="1" applyFont="1" applyFill="1" applyBorder="1" applyAlignment="1">
      <alignment horizontal="center" vertical="top" wrapText="1"/>
    </xf>
    <xf numFmtId="3" fontId="3" fillId="0" borderId="0" xfId="0" applyNumberFormat="1" applyFont="1" applyFill="1" applyAlignment="1">
      <alignment vertical="top"/>
    </xf>
    <xf numFmtId="3" fontId="3" fillId="0" borderId="74" xfId="0" applyNumberFormat="1" applyFont="1" applyBorder="1" applyAlignment="1">
      <alignment horizontal="center" vertical="top" wrapText="1"/>
    </xf>
    <xf numFmtId="3" fontId="5" fillId="4" borderId="76" xfId="0" applyNumberFormat="1" applyFont="1" applyFill="1" applyBorder="1" applyAlignment="1">
      <alignment horizontal="center" vertical="top" wrapText="1"/>
    </xf>
    <xf numFmtId="3" fontId="3" fillId="6" borderId="74"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wrapText="1"/>
    </xf>
    <xf numFmtId="3" fontId="3" fillId="8" borderId="74" xfId="0" applyNumberFormat="1" applyFont="1" applyFill="1" applyBorder="1" applyAlignment="1">
      <alignment horizontal="center" vertical="top" wrapText="1"/>
    </xf>
    <xf numFmtId="49" fontId="3" fillId="6" borderId="45" xfId="0" applyNumberFormat="1" applyFont="1" applyFill="1" applyBorder="1" applyAlignment="1">
      <alignment horizontal="center" vertical="top" wrapText="1"/>
    </xf>
    <xf numFmtId="3" fontId="5" fillId="4" borderId="74" xfId="0" applyNumberFormat="1" applyFont="1" applyFill="1" applyBorder="1" applyAlignment="1">
      <alignment horizontal="center" vertical="top" wrapText="1"/>
    </xf>
    <xf numFmtId="49" fontId="5" fillId="10"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49" fontId="5" fillId="13" borderId="0" xfId="0" applyNumberFormat="1" applyFont="1" applyFill="1" applyBorder="1" applyAlignment="1">
      <alignment horizontal="center" vertical="top"/>
    </xf>
    <xf numFmtId="0" fontId="3" fillId="0" borderId="9" xfId="0" applyFont="1" applyBorder="1" applyAlignment="1">
      <alignment horizontal="center" vertical="center" wrapText="1"/>
    </xf>
    <xf numFmtId="49" fontId="5" fillId="12" borderId="39" xfId="0" applyNumberFormat="1" applyFont="1" applyFill="1" applyBorder="1" applyAlignment="1">
      <alignment horizontal="center" vertical="top"/>
    </xf>
    <xf numFmtId="0" fontId="3" fillId="6" borderId="45" xfId="0" applyFont="1" applyFill="1" applyBorder="1" applyAlignment="1">
      <alignment horizontal="center" vertical="top" wrapText="1"/>
    </xf>
    <xf numFmtId="0" fontId="3" fillId="0" borderId="9" xfId="0" applyFont="1" applyBorder="1" applyAlignment="1">
      <alignment horizontal="center"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0" borderId="44" xfId="1" applyFont="1" applyFill="1" applyBorder="1" applyAlignment="1">
      <alignment vertical="top" wrapText="1"/>
    </xf>
    <xf numFmtId="49" fontId="5" fillId="6" borderId="46" xfId="0" applyNumberFormat="1" applyFont="1" applyFill="1" applyBorder="1" applyAlignment="1">
      <alignment horizontal="center" vertical="top"/>
    </xf>
    <xf numFmtId="165" fontId="3" fillId="0" borderId="32" xfId="0" applyNumberFormat="1"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30" xfId="0"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wrapText="1"/>
    </xf>
    <xf numFmtId="49" fontId="5" fillId="11" borderId="11" xfId="0" applyNumberFormat="1" applyFont="1" applyFill="1" applyBorder="1" applyAlignment="1">
      <alignment horizontal="center" vertical="top" wrapText="1"/>
    </xf>
    <xf numFmtId="0" fontId="3" fillId="11" borderId="61" xfId="0" applyFont="1" applyFill="1" applyBorder="1" applyAlignment="1">
      <alignment horizontal="center" vertical="top"/>
    </xf>
    <xf numFmtId="0" fontId="3" fillId="11" borderId="66" xfId="0" applyFont="1" applyFill="1" applyBorder="1" applyAlignment="1">
      <alignment horizontal="center" vertical="top"/>
    </xf>
    <xf numFmtId="0" fontId="3" fillId="11" borderId="67" xfId="0"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0" fontId="3" fillId="6" borderId="19"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32" xfId="0" applyFont="1" applyFill="1" applyBorder="1" applyAlignment="1">
      <alignment horizontal="left" vertical="top" wrapText="1"/>
    </xf>
    <xf numFmtId="0" fontId="3" fillId="0" borderId="39" xfId="1" applyFont="1" applyFill="1" applyBorder="1" applyAlignment="1">
      <alignment vertical="top"/>
    </xf>
    <xf numFmtId="0" fontId="3" fillId="0" borderId="0" xfId="1" applyFont="1" applyFill="1" applyBorder="1" applyAlignment="1">
      <alignment vertical="top"/>
    </xf>
    <xf numFmtId="165" fontId="3" fillId="6" borderId="49" xfId="0" applyNumberFormat="1" applyFont="1" applyFill="1" applyBorder="1" applyAlignment="1">
      <alignment horizontal="center" vertical="top" wrapText="1"/>
    </xf>
    <xf numFmtId="0" fontId="3" fillId="6" borderId="99" xfId="0" applyFont="1" applyFill="1" applyBorder="1" applyAlignment="1">
      <alignment horizontal="left" wrapText="1"/>
    </xf>
    <xf numFmtId="1" fontId="3" fillId="6" borderId="105" xfId="0" applyNumberFormat="1" applyFont="1" applyFill="1" applyBorder="1" applyAlignment="1">
      <alignment horizontal="center" wrapText="1"/>
    </xf>
    <xf numFmtId="1" fontId="3" fillId="6" borderId="79" xfId="0" applyNumberFormat="1" applyFont="1" applyFill="1" applyBorder="1" applyAlignment="1">
      <alignment horizontal="center" wrapText="1"/>
    </xf>
    <xf numFmtId="0" fontId="3" fillId="6" borderId="10" xfId="0" applyFont="1" applyFill="1" applyBorder="1" applyAlignment="1">
      <alignment horizontal="left" wrapText="1"/>
    </xf>
    <xf numFmtId="0" fontId="7" fillId="6" borderId="10" xfId="0" applyFont="1" applyFill="1" applyBorder="1" applyAlignment="1">
      <alignment horizontal="center" vertical="center" textRotation="90" wrapText="1"/>
    </xf>
    <xf numFmtId="0" fontId="7" fillId="6" borderId="60" xfId="0" applyFont="1" applyFill="1" applyBorder="1" applyAlignment="1"/>
    <xf numFmtId="0" fontId="7" fillId="0" borderId="29" xfId="0" applyFont="1" applyBorder="1" applyAlignment="1"/>
    <xf numFmtId="0" fontId="7" fillId="0" borderId="73" xfId="0" applyFont="1" applyBorder="1" applyAlignment="1">
      <alignment horizontal="left" vertical="top" wrapText="1"/>
    </xf>
    <xf numFmtId="0" fontId="7" fillId="0" borderId="0" xfId="0" applyFont="1" applyAlignment="1">
      <alignment vertical="top" wrapText="1"/>
    </xf>
    <xf numFmtId="0" fontId="7" fillId="0" borderId="39" xfId="0" applyFont="1" applyBorder="1" applyAlignment="1">
      <alignment vertical="top"/>
    </xf>
    <xf numFmtId="0" fontId="7" fillId="0" borderId="0" xfId="0" applyFont="1" applyAlignment="1">
      <alignment vertical="top"/>
    </xf>
    <xf numFmtId="49" fontId="5" fillId="6" borderId="20" xfId="0" applyNumberFormat="1" applyFont="1" applyFill="1" applyBorder="1" applyAlignment="1">
      <alignment horizontal="center" vertical="top"/>
    </xf>
    <xf numFmtId="0" fontId="7" fillId="10" borderId="29" xfId="0" applyFont="1" applyFill="1" applyBorder="1" applyAlignment="1">
      <alignment vertical="top" wrapText="1"/>
    </xf>
    <xf numFmtId="3" fontId="3" fillId="6" borderId="14" xfId="0" applyNumberFormat="1" applyFont="1" applyFill="1" applyBorder="1" applyAlignment="1">
      <alignment horizontal="right" vertical="top"/>
    </xf>
    <xf numFmtId="0" fontId="7" fillId="10" borderId="34" xfId="0" applyFont="1" applyFill="1" applyBorder="1" applyAlignment="1">
      <alignment vertical="top" wrapText="1"/>
    </xf>
    <xf numFmtId="1" fontId="3" fillId="6" borderId="49" xfId="0" applyNumberFormat="1" applyFont="1" applyFill="1" applyBorder="1" applyAlignment="1">
      <alignment horizontal="center" vertical="top" wrapText="1"/>
    </xf>
    <xf numFmtId="165" fontId="3" fillId="0" borderId="49" xfId="0" applyNumberFormat="1" applyFont="1" applyFill="1" applyBorder="1" applyAlignment="1">
      <alignment horizontal="center" vertical="top" wrapText="1"/>
    </xf>
    <xf numFmtId="1" fontId="3" fillId="0" borderId="49" xfId="0" applyNumberFormat="1" applyFont="1" applyFill="1" applyBorder="1" applyAlignment="1">
      <alignment horizontal="center" vertical="top" wrapText="1"/>
    </xf>
    <xf numFmtId="0" fontId="7" fillId="6" borderId="56" xfId="0" applyFont="1" applyFill="1" applyBorder="1" applyAlignment="1">
      <alignment horizontal="center" vertical="top"/>
    </xf>
    <xf numFmtId="0" fontId="7" fillId="6" borderId="68" xfId="0" applyFont="1" applyFill="1" applyBorder="1" applyAlignment="1">
      <alignment horizontal="center" vertical="top"/>
    </xf>
    <xf numFmtId="0" fontId="7" fillId="6" borderId="19" xfId="0" applyFont="1" applyFill="1" applyBorder="1" applyAlignment="1">
      <alignment horizontal="center" vertical="top"/>
    </xf>
    <xf numFmtId="0" fontId="3" fillId="6" borderId="7" xfId="0" applyFont="1" applyFill="1" applyBorder="1" applyAlignment="1">
      <alignment horizontal="right" vertical="center"/>
    </xf>
    <xf numFmtId="3" fontId="3" fillId="6" borderId="69" xfId="0" applyNumberFormat="1" applyFont="1" applyFill="1" applyBorder="1" applyAlignment="1">
      <alignment horizontal="right" vertical="center"/>
    </xf>
    <xf numFmtId="0" fontId="3" fillId="6" borderId="13" xfId="0" applyFont="1" applyFill="1" applyBorder="1" applyAlignment="1">
      <alignment horizontal="right" vertical="center"/>
    </xf>
    <xf numFmtId="0" fontId="3" fillId="6" borderId="69" xfId="0" applyFont="1" applyFill="1" applyBorder="1" applyAlignment="1">
      <alignment horizontal="right" vertical="center"/>
    </xf>
    <xf numFmtId="3" fontId="3" fillId="6" borderId="7" xfId="0" applyNumberFormat="1" applyFont="1" applyFill="1" applyBorder="1" applyAlignment="1">
      <alignment horizontal="right" vertical="center" wrapText="1"/>
    </xf>
    <xf numFmtId="0" fontId="3" fillId="6" borderId="41" xfId="0" applyFont="1" applyFill="1" applyBorder="1" applyAlignment="1">
      <alignment horizontal="right" vertical="center"/>
    </xf>
    <xf numFmtId="0" fontId="3" fillId="6" borderId="9" xfId="0" applyFont="1" applyFill="1" applyBorder="1" applyAlignment="1">
      <alignment horizontal="right" vertical="center"/>
    </xf>
    <xf numFmtId="0" fontId="3" fillId="6" borderId="33" xfId="0" applyFont="1" applyFill="1" applyBorder="1" applyAlignment="1">
      <alignment horizontal="right" vertical="center"/>
    </xf>
    <xf numFmtId="3" fontId="3" fillId="14" borderId="29" xfId="0" applyNumberFormat="1" applyFont="1" applyFill="1" applyBorder="1" applyAlignment="1">
      <alignment horizontal="right" vertical="center"/>
    </xf>
    <xf numFmtId="3" fontId="3" fillId="14" borderId="3"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7" fillId="0" borderId="30" xfId="0" applyFont="1" applyBorder="1" applyAlignment="1">
      <alignment vertical="top" wrapText="1"/>
    </xf>
    <xf numFmtId="0" fontId="7" fillId="10" borderId="35" xfId="0" applyFont="1" applyFill="1" applyBorder="1" applyAlignment="1">
      <alignment horizontal="center" vertical="center" wrapText="1"/>
    </xf>
    <xf numFmtId="3" fontId="3" fillId="0" borderId="21" xfId="0" applyNumberFormat="1" applyFont="1" applyFill="1" applyBorder="1" applyAlignment="1">
      <alignment horizontal="center" vertical="top" wrapText="1"/>
    </xf>
    <xf numFmtId="0" fontId="7" fillId="0" borderId="49" xfId="0" applyFont="1" applyBorder="1" applyAlignment="1">
      <alignment vertical="top" wrapText="1"/>
    </xf>
    <xf numFmtId="165" fontId="3" fillId="6" borderId="10" xfId="0" applyNumberFormat="1" applyFont="1" applyFill="1" applyBorder="1" applyAlignment="1">
      <alignment horizontal="right" vertical="top"/>
    </xf>
    <xf numFmtId="165" fontId="3" fillId="6" borderId="30" xfId="0" applyNumberFormat="1" applyFont="1" applyFill="1" applyBorder="1" applyAlignment="1">
      <alignment horizontal="right" vertical="top"/>
    </xf>
    <xf numFmtId="165" fontId="28" fillId="6" borderId="6" xfId="0" applyNumberFormat="1" applyFont="1" applyFill="1" applyBorder="1" applyAlignment="1">
      <alignment horizontal="right" vertical="top"/>
    </xf>
    <xf numFmtId="165" fontId="28" fillId="6" borderId="23" xfId="0" applyNumberFormat="1" applyFont="1" applyFill="1" applyBorder="1" applyAlignment="1">
      <alignment horizontal="right" vertical="top"/>
    </xf>
    <xf numFmtId="49" fontId="5" fillId="6" borderId="31" xfId="0" applyNumberFormat="1" applyFont="1" applyFill="1" applyBorder="1" applyAlignment="1">
      <alignment horizontal="center" vertical="top"/>
    </xf>
    <xf numFmtId="165" fontId="3" fillId="0" borderId="48" xfId="0" applyNumberFormat="1" applyFont="1" applyFill="1" applyBorder="1" applyAlignment="1">
      <alignment horizontal="right" vertical="top" wrapText="1"/>
    </xf>
    <xf numFmtId="49" fontId="5" fillId="11" borderId="1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165" fontId="3" fillId="0" borderId="106" xfId="0" applyNumberFormat="1" applyFont="1" applyFill="1" applyBorder="1" applyAlignment="1">
      <alignment horizontal="right" vertical="top" wrapText="1"/>
    </xf>
    <xf numFmtId="165" fontId="5" fillId="4" borderId="7" xfId="0" applyNumberFormat="1" applyFont="1" applyFill="1" applyBorder="1" applyAlignment="1">
      <alignment horizontal="center" vertical="top" wrapText="1"/>
    </xf>
    <xf numFmtId="165" fontId="5" fillId="8" borderId="22" xfId="0" applyNumberFormat="1" applyFont="1" applyFill="1" applyBorder="1" applyAlignment="1">
      <alignment horizontal="center" vertical="top" wrapText="1"/>
    </xf>
    <xf numFmtId="0" fontId="7" fillId="0" borderId="25" xfId="0" applyFont="1" applyBorder="1" applyAlignment="1"/>
    <xf numFmtId="0" fontId="7" fillId="0" borderId="26" xfId="0" applyFont="1" applyBorder="1" applyAlignment="1"/>
    <xf numFmtId="0" fontId="7" fillId="0" borderId="11" xfId="0" applyFont="1" applyBorder="1" applyAlignment="1"/>
    <xf numFmtId="49" fontId="5" fillId="11" borderId="10" xfId="0" applyNumberFormat="1" applyFont="1" applyFill="1" applyBorder="1" applyAlignment="1">
      <alignment horizontal="center" vertical="top"/>
    </xf>
    <xf numFmtId="0" fontId="3" fillId="6" borderId="49" xfId="0" applyFont="1" applyFill="1" applyBorder="1" applyAlignment="1">
      <alignment vertical="top" wrapText="1"/>
    </xf>
    <xf numFmtId="0" fontId="3" fillId="6" borderId="10" xfId="0" applyFont="1" applyFill="1" applyBorder="1" applyAlignment="1">
      <alignment horizontal="center" vertical="center" textRotation="90" wrapText="1"/>
    </xf>
    <xf numFmtId="0" fontId="3" fillId="6" borderId="49" xfId="0" applyFont="1" applyFill="1" applyBorder="1" applyAlignment="1">
      <alignment vertical="center" wrapText="1"/>
    </xf>
    <xf numFmtId="0" fontId="7" fillId="6" borderId="19" xfId="0" applyFont="1" applyFill="1" applyBorder="1" applyAlignment="1">
      <alignment horizontal="center" vertical="center" wrapText="1"/>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7" fillId="6" borderId="10" xfId="0" applyFont="1" applyFill="1" applyBorder="1" applyAlignment="1">
      <alignment horizontal="center" vertical="center" textRotation="90" wrapText="1"/>
    </xf>
    <xf numFmtId="3" fontId="3" fillId="0" borderId="2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6" borderId="30" xfId="0" applyFont="1" applyFill="1" applyBorder="1" applyAlignment="1">
      <alignment horizontal="center" vertical="center" textRotation="90" wrapText="1"/>
    </xf>
    <xf numFmtId="49" fontId="5" fillId="9" borderId="17"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165" fontId="3" fillId="6" borderId="48" xfId="0" applyNumberFormat="1" applyFont="1" applyFill="1" applyBorder="1" applyAlignment="1">
      <alignment horizontal="right" vertical="top" wrapText="1"/>
    </xf>
    <xf numFmtId="165" fontId="3" fillId="0" borderId="9" xfId="0" applyNumberFormat="1" applyFont="1" applyFill="1" applyBorder="1" applyAlignment="1">
      <alignment horizontal="center" vertical="top" wrapText="1"/>
    </xf>
    <xf numFmtId="0" fontId="7" fillId="0" borderId="73" xfId="0" applyFont="1" applyBorder="1" applyAlignment="1"/>
    <xf numFmtId="165" fontId="5" fillId="8" borderId="35" xfId="0" applyNumberFormat="1" applyFont="1" applyFill="1" applyBorder="1" applyAlignment="1">
      <alignment horizontal="right" vertical="top"/>
    </xf>
    <xf numFmtId="0" fontId="3" fillId="6" borderId="19" xfId="0" applyFont="1" applyFill="1" applyBorder="1" applyAlignment="1">
      <alignment horizontal="center" vertical="top"/>
    </xf>
    <xf numFmtId="0" fontId="3" fillId="6" borderId="90" xfId="0" applyFont="1" applyFill="1" applyBorder="1" applyAlignment="1">
      <alignment horizontal="center" vertical="top"/>
    </xf>
    <xf numFmtId="49" fontId="5" fillId="6" borderId="32"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0" fontId="3" fillId="6" borderId="10" xfId="1" applyFont="1" applyFill="1" applyBorder="1" applyAlignment="1">
      <alignment vertical="top" wrapText="1"/>
    </xf>
    <xf numFmtId="49" fontId="5" fillId="11" borderId="10" xfId="0" applyNumberFormat="1" applyFont="1" applyFill="1" applyBorder="1" applyAlignment="1">
      <alignment horizontal="center" vertical="top"/>
    </xf>
    <xf numFmtId="0" fontId="3" fillId="6" borderId="10" xfId="0" applyFont="1" applyFill="1" applyBorder="1" applyAlignment="1">
      <alignment horizontal="center" vertical="center" textRotation="90" wrapText="1"/>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0" fontId="3" fillId="6" borderId="44" xfId="1" applyFont="1" applyFill="1" applyBorder="1" applyAlignment="1">
      <alignment vertical="top" wrapText="1"/>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49" fontId="5" fillId="9"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49" fontId="5" fillId="12" borderId="75"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1" fillId="0" borderId="30" xfId="0" applyFont="1" applyBorder="1" applyAlignment="1">
      <alignment vertical="center" textRotation="90"/>
    </xf>
    <xf numFmtId="165" fontId="3" fillId="6" borderId="106" xfId="0" applyNumberFormat="1" applyFont="1" applyFill="1" applyBorder="1" applyAlignment="1">
      <alignment horizontal="center" vertical="top" wrapText="1"/>
    </xf>
    <xf numFmtId="165" fontId="3" fillId="6" borderId="106" xfId="0" applyNumberFormat="1" applyFont="1" applyFill="1" applyBorder="1" applyAlignment="1">
      <alignment horizontal="right" vertical="top" wrapText="1"/>
    </xf>
    <xf numFmtId="165" fontId="3" fillId="6" borderId="106" xfId="0" applyNumberFormat="1" applyFont="1" applyFill="1" applyBorder="1" applyAlignment="1">
      <alignment horizontal="right" vertical="top"/>
    </xf>
    <xf numFmtId="0" fontId="3" fillId="6" borderId="99" xfId="0" applyFont="1" applyFill="1" applyBorder="1" applyAlignment="1">
      <alignment vertical="top" wrapText="1"/>
    </xf>
    <xf numFmtId="0" fontId="3" fillId="6" borderId="91" xfId="0" applyFont="1" applyFill="1" applyBorder="1" applyAlignment="1">
      <alignment vertical="center" wrapText="1"/>
    </xf>
    <xf numFmtId="49" fontId="5" fillId="6" borderId="1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3" fillId="6" borderId="10" xfId="1" applyFont="1" applyFill="1" applyBorder="1" applyAlignment="1">
      <alignment vertical="top" wrapText="1"/>
    </xf>
    <xf numFmtId="3" fontId="3" fillId="6" borderId="17" xfId="1" applyNumberFormat="1" applyFont="1" applyFill="1" applyBorder="1" applyAlignment="1">
      <alignment horizontal="center" vertical="top"/>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center" textRotation="90" wrapText="1"/>
    </xf>
    <xf numFmtId="3" fontId="3" fillId="6" borderId="19" xfId="0" applyNumberFormat="1" applyFont="1" applyFill="1" applyBorder="1" applyAlignment="1">
      <alignment horizontal="center" vertical="top" wrapText="1"/>
    </xf>
    <xf numFmtId="165" fontId="5" fillId="6" borderId="9" xfId="0" applyNumberFormat="1" applyFont="1" applyFill="1" applyBorder="1" applyAlignment="1">
      <alignment horizontal="right" vertical="top"/>
    </xf>
    <xf numFmtId="165" fontId="3" fillId="6" borderId="114" xfId="0" applyNumberFormat="1" applyFont="1" applyFill="1" applyBorder="1" applyAlignment="1">
      <alignment horizontal="right" vertical="top"/>
    </xf>
    <xf numFmtId="0" fontId="3" fillId="0" borderId="101" xfId="0" applyFont="1" applyBorder="1" applyAlignment="1">
      <alignment vertical="top"/>
    </xf>
    <xf numFmtId="0" fontId="3" fillId="0" borderId="105" xfId="0" applyFont="1" applyBorder="1" applyAlignment="1">
      <alignment vertical="top"/>
    </xf>
    <xf numFmtId="3" fontId="3" fillId="2" borderId="49" xfId="0" applyNumberFormat="1" applyFont="1" applyFill="1" applyBorder="1" applyAlignment="1">
      <alignment horizontal="center" vertical="top"/>
    </xf>
    <xf numFmtId="1" fontId="3" fillId="6" borderId="33" xfId="0" applyNumberFormat="1" applyFont="1" applyFill="1" applyBorder="1" applyAlignment="1">
      <alignment horizontal="center" vertical="top" wrapText="1"/>
    </xf>
    <xf numFmtId="165" fontId="3" fillId="6" borderId="22" xfId="0" applyNumberFormat="1" applyFont="1" applyFill="1" applyBorder="1" applyAlignment="1">
      <alignment horizontal="center" vertical="top" wrapText="1"/>
    </xf>
    <xf numFmtId="3" fontId="3" fillId="6" borderId="21" xfId="1" applyNumberFormat="1" applyFont="1" applyFill="1" applyBorder="1" applyAlignment="1">
      <alignment horizontal="center" vertical="top"/>
    </xf>
    <xf numFmtId="3" fontId="3" fillId="6" borderId="21" xfId="0" applyNumberFormat="1" applyFont="1" applyFill="1" applyBorder="1" applyAlignment="1">
      <alignment horizontal="center" vertical="top" wrapText="1"/>
    </xf>
    <xf numFmtId="3" fontId="3" fillId="0" borderId="98" xfId="0" applyNumberFormat="1" applyFont="1" applyFill="1" applyBorder="1" applyAlignment="1">
      <alignment vertical="top" wrapText="1"/>
    </xf>
    <xf numFmtId="3" fontId="3" fillId="0" borderId="108" xfId="0" applyNumberFormat="1" applyFont="1" applyBorder="1" applyAlignment="1">
      <alignment horizontal="center" vertical="center"/>
    </xf>
    <xf numFmtId="3" fontId="3" fillId="0" borderId="81" xfId="0" applyNumberFormat="1" applyFont="1" applyFill="1" applyBorder="1" applyAlignment="1">
      <alignment vertical="top" wrapText="1"/>
    </xf>
    <xf numFmtId="3" fontId="3" fillId="0" borderId="83" xfId="0" applyNumberFormat="1" applyFont="1" applyBorder="1" applyAlignment="1">
      <alignment horizontal="center" vertical="center"/>
    </xf>
    <xf numFmtId="0" fontId="3" fillId="0" borderId="31" xfId="0" applyFont="1" applyBorder="1" applyAlignment="1">
      <alignment horizontal="left" vertical="top" wrapText="1"/>
    </xf>
    <xf numFmtId="0" fontId="3" fillId="6" borderId="10" xfId="1" applyFont="1" applyFill="1" applyBorder="1" applyAlignment="1">
      <alignment vertical="top" wrapText="1"/>
    </xf>
    <xf numFmtId="49" fontId="5" fillId="6" borderId="19" xfId="0" applyNumberFormat="1" applyFont="1" applyFill="1" applyBorder="1" applyAlignment="1">
      <alignment horizontal="center" vertical="top"/>
    </xf>
    <xf numFmtId="0" fontId="3" fillId="6" borderId="18" xfId="0" applyFont="1" applyFill="1" applyBorder="1" applyAlignment="1">
      <alignment horizontal="left" vertical="top" wrapText="1"/>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3" fillId="6" borderId="44" xfId="0" applyFont="1" applyFill="1" applyBorder="1" applyAlignment="1">
      <alignment horizontal="center" vertical="center" textRotation="90" wrapText="1"/>
    </xf>
    <xf numFmtId="49" fontId="5" fillId="6"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11" borderId="8"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3" fontId="3" fillId="6" borderId="82" xfId="0" applyNumberFormat="1" applyFont="1" applyFill="1" applyBorder="1" applyAlignment="1">
      <alignment horizontal="center" vertical="top" wrapText="1"/>
    </xf>
    <xf numFmtId="3" fontId="3" fillId="6" borderId="90" xfId="0" applyNumberFormat="1" applyFont="1" applyFill="1" applyBorder="1" applyAlignment="1">
      <alignment horizontal="center" vertical="top" wrapText="1"/>
    </xf>
    <xf numFmtId="0" fontId="3" fillId="6" borderId="49" xfId="0" applyFont="1" applyFill="1" applyBorder="1" applyAlignment="1">
      <alignment horizontal="left" vertical="top" wrapText="1"/>
    </xf>
    <xf numFmtId="0" fontId="3" fillId="6" borderId="31"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47" xfId="0" applyFont="1" applyFill="1" applyBorder="1" applyAlignment="1">
      <alignment horizontal="left" vertical="top" wrapText="1"/>
    </xf>
    <xf numFmtId="0" fontId="3" fillId="6" borderId="10" xfId="1" applyFont="1" applyFill="1" applyBorder="1" applyAlignment="1">
      <alignment vertical="top" wrapText="1"/>
    </xf>
    <xf numFmtId="3" fontId="3" fillId="6" borderId="21" xfId="1" applyNumberFormat="1" applyFont="1" applyFill="1" applyBorder="1" applyAlignment="1">
      <alignment horizontal="center" vertical="top"/>
    </xf>
    <xf numFmtId="3" fontId="3" fillId="6" borderId="17" xfId="1"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7" fillId="6" borderId="10" xfId="0" applyFont="1" applyFill="1" applyBorder="1" applyAlignment="1">
      <alignment horizontal="center" vertical="center" textRotation="90" wrapText="1"/>
    </xf>
    <xf numFmtId="0" fontId="7" fillId="0" borderId="11" xfId="0" applyFont="1" applyBorder="1" applyAlignment="1"/>
    <xf numFmtId="0" fontId="7" fillId="0" borderId="26" xfId="0" applyFont="1" applyBorder="1" applyAlignment="1"/>
    <xf numFmtId="49" fontId="5" fillId="11" borderId="11"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0" fontId="3" fillId="6" borderId="49" xfId="0" applyFont="1" applyFill="1" applyBorder="1" applyAlignment="1">
      <alignment vertical="center" wrapText="1"/>
    </xf>
    <xf numFmtId="0" fontId="7" fillId="6" borderId="19" xfId="0" applyFont="1" applyFill="1" applyBorder="1" applyAlignment="1">
      <alignment horizontal="center" vertical="center" wrapText="1"/>
    </xf>
    <xf numFmtId="0" fontId="3" fillId="6" borderId="49" xfId="0" applyFont="1" applyFill="1" applyBorder="1" applyAlignment="1">
      <alignment vertical="top" wrapText="1"/>
    </xf>
    <xf numFmtId="0" fontId="3" fillId="6" borderId="10"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49" fontId="5" fillId="6" borderId="32" xfId="0" applyNumberFormat="1" applyFont="1" applyFill="1" applyBorder="1" applyAlignment="1">
      <alignment horizontal="center" vertical="top"/>
    </xf>
    <xf numFmtId="0" fontId="5" fillId="2" borderId="56" xfId="0" applyFont="1" applyFill="1" applyBorder="1" applyAlignment="1">
      <alignment horizontal="center" vertical="top" wrapText="1"/>
    </xf>
    <xf numFmtId="0" fontId="5" fillId="2" borderId="68" xfId="0" applyFont="1" applyFill="1" applyBorder="1" applyAlignment="1">
      <alignment horizontal="center" vertical="top" wrapText="1"/>
    </xf>
    <xf numFmtId="0" fontId="3" fillId="6" borderId="32" xfId="0" applyFont="1" applyFill="1" applyBorder="1" applyAlignment="1">
      <alignment horizontal="left" vertical="top" wrapText="1"/>
    </xf>
    <xf numFmtId="3" fontId="3" fillId="6" borderId="17"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0" fontId="7" fillId="0" borderId="25" xfId="0" applyFont="1" applyBorder="1" applyAlignment="1"/>
    <xf numFmtId="3" fontId="3" fillId="0" borderId="19" xfId="0" applyNumberFormat="1" applyFont="1" applyFill="1" applyBorder="1" applyAlignment="1">
      <alignment horizontal="center" vertical="top"/>
    </xf>
    <xf numFmtId="0" fontId="3" fillId="0" borderId="8" xfId="0" applyFont="1" applyFill="1" applyBorder="1" applyAlignment="1">
      <alignment horizontal="left" vertical="top" wrapText="1"/>
    </xf>
    <xf numFmtId="3" fontId="3" fillId="6" borderId="17" xfId="0" applyNumberFormat="1" applyFont="1" applyFill="1" applyBorder="1" applyAlignment="1">
      <alignment horizontal="center" vertical="top" wrapText="1"/>
    </xf>
    <xf numFmtId="0" fontId="3" fillId="6" borderId="102" xfId="0" applyFont="1" applyFill="1" applyBorder="1" applyAlignment="1">
      <alignment horizontal="center" vertical="center"/>
    </xf>
    <xf numFmtId="3" fontId="3" fillId="0" borderId="17" xfId="0" applyNumberFormat="1" applyFont="1" applyFill="1" applyBorder="1" applyAlignment="1">
      <alignment horizontal="center" vertical="top" wrapText="1"/>
    </xf>
    <xf numFmtId="0" fontId="5" fillId="2" borderId="46" xfId="0" applyFont="1" applyFill="1" applyBorder="1" applyAlignment="1">
      <alignment horizontal="left" vertical="top" wrapText="1"/>
    </xf>
    <xf numFmtId="3" fontId="3" fillId="6" borderId="2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49" fontId="5" fillId="12" borderId="75"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49" fontId="5" fillId="9"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3" fontId="3" fillId="0" borderId="0" xfId="0" applyNumberFormat="1" applyFont="1" applyFill="1" applyAlignment="1">
      <alignment vertical="top"/>
    </xf>
    <xf numFmtId="0" fontId="3" fillId="2" borderId="31" xfId="0" applyFont="1" applyFill="1" applyBorder="1" applyAlignment="1">
      <alignment horizontal="left" vertical="top" wrapText="1"/>
    </xf>
    <xf numFmtId="0" fontId="3" fillId="6" borderId="30" xfId="0" applyFont="1" applyFill="1" applyBorder="1" applyAlignment="1">
      <alignment horizontal="center" vertical="center" textRotation="90" wrapText="1"/>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0" borderId="30" xfId="0" applyFont="1" applyFill="1" applyBorder="1" applyAlignment="1">
      <alignment horizontal="center" vertical="center" textRotation="90" wrapText="1"/>
    </xf>
    <xf numFmtId="0" fontId="3" fillId="6" borderId="6" xfId="0"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70" xfId="0" applyFont="1" applyFill="1" applyBorder="1" applyAlignment="1">
      <alignment horizontal="left" vertical="top" wrapText="1"/>
    </xf>
    <xf numFmtId="0" fontId="3" fillId="0" borderId="38" xfId="0" applyFont="1" applyFill="1" applyBorder="1" applyAlignment="1">
      <alignment horizontal="left" vertical="top" wrapText="1"/>
    </xf>
    <xf numFmtId="165" fontId="3" fillId="6" borderId="91" xfId="0" applyNumberFormat="1" applyFont="1" applyFill="1" applyBorder="1" applyAlignment="1">
      <alignment horizontal="right" vertical="top"/>
    </xf>
    <xf numFmtId="3" fontId="3" fillId="2" borderId="108" xfId="0" applyNumberFormat="1" applyFont="1" applyFill="1" applyBorder="1" applyAlignment="1">
      <alignment horizontal="center" vertical="top"/>
    </xf>
    <xf numFmtId="1" fontId="3" fillId="6" borderId="102" xfId="0" applyNumberFormat="1" applyFont="1" applyFill="1" applyBorder="1" applyAlignment="1">
      <alignment horizontal="center" vertical="top" wrapText="1"/>
    </xf>
    <xf numFmtId="49" fontId="30" fillId="6" borderId="21" xfId="0" applyNumberFormat="1" applyFont="1" applyFill="1" applyBorder="1" applyAlignment="1">
      <alignment horizontal="center" vertical="top" wrapText="1"/>
    </xf>
    <xf numFmtId="0" fontId="3" fillId="6" borderId="37" xfId="0" applyFont="1" applyFill="1" applyBorder="1" applyAlignment="1">
      <alignment horizontal="left" vertical="top" wrapText="1"/>
    </xf>
    <xf numFmtId="3" fontId="3" fillId="0" borderId="83" xfId="0" applyNumberFormat="1" applyFont="1" applyBorder="1" applyAlignment="1">
      <alignment horizontal="center" vertical="top"/>
    </xf>
    <xf numFmtId="0" fontId="3" fillId="6" borderId="123" xfId="0" applyFont="1" applyFill="1" applyBorder="1" applyAlignment="1">
      <alignment vertical="center" wrapText="1"/>
    </xf>
    <xf numFmtId="0" fontId="3" fillId="6" borderId="124" xfId="0" applyFont="1" applyFill="1" applyBorder="1" applyAlignment="1">
      <alignment horizontal="center" vertical="center"/>
    </xf>
    <xf numFmtId="3" fontId="11" fillId="0" borderId="19" xfId="0" applyNumberFormat="1" applyFont="1" applyFill="1" applyBorder="1" applyAlignment="1">
      <alignment horizontal="center" vertical="top"/>
    </xf>
    <xf numFmtId="0" fontId="3" fillId="0" borderId="34" xfId="0" applyFont="1" applyFill="1" applyBorder="1" applyAlignment="1">
      <alignment vertical="top" wrapText="1"/>
    </xf>
    <xf numFmtId="0" fontId="3" fillId="6" borderId="100" xfId="0" applyFont="1" applyFill="1" applyBorder="1" applyAlignment="1">
      <alignment vertical="center" wrapText="1"/>
    </xf>
    <xf numFmtId="0" fontId="3" fillId="6" borderId="100" xfId="0" applyFont="1" applyFill="1" applyBorder="1" applyAlignment="1">
      <alignment vertical="top" wrapText="1"/>
    </xf>
    <xf numFmtId="165" fontId="3" fillId="6" borderId="48" xfId="0" applyNumberFormat="1" applyFont="1" applyFill="1" applyBorder="1" applyAlignment="1">
      <alignment horizontal="right" vertical="top"/>
    </xf>
    <xf numFmtId="165" fontId="5" fillId="8" borderId="65" xfId="0" applyNumberFormat="1" applyFont="1" applyFill="1" applyBorder="1" applyAlignment="1">
      <alignment horizontal="right" vertical="top"/>
    </xf>
    <xf numFmtId="165" fontId="3" fillId="0" borderId="52" xfId="0" applyNumberFormat="1" applyFont="1" applyFill="1" applyBorder="1" applyAlignment="1">
      <alignment horizontal="right" vertical="top"/>
    </xf>
    <xf numFmtId="165" fontId="5" fillId="2" borderId="52" xfId="0" applyNumberFormat="1" applyFont="1" applyFill="1" applyBorder="1" applyAlignment="1">
      <alignment horizontal="right" vertical="top"/>
    </xf>
    <xf numFmtId="165" fontId="3" fillId="2" borderId="52" xfId="0" applyNumberFormat="1" applyFont="1" applyFill="1" applyBorder="1" applyAlignment="1">
      <alignment horizontal="right" vertical="top"/>
    </xf>
    <xf numFmtId="165" fontId="3" fillId="2" borderId="51" xfId="0" applyNumberFormat="1" applyFont="1" applyFill="1" applyBorder="1" applyAlignment="1">
      <alignment horizontal="right" vertical="top"/>
    </xf>
    <xf numFmtId="165" fontId="3" fillId="6" borderId="89" xfId="0" applyNumberFormat="1" applyFont="1" applyFill="1" applyBorder="1" applyAlignment="1">
      <alignment horizontal="right" vertical="top"/>
    </xf>
    <xf numFmtId="165" fontId="3" fillId="6" borderId="111" xfId="0" applyNumberFormat="1" applyFont="1" applyFill="1" applyBorder="1" applyAlignment="1">
      <alignment horizontal="right" vertical="top"/>
    </xf>
    <xf numFmtId="165" fontId="3" fillId="6" borderId="41" xfId="0" applyNumberFormat="1" applyFont="1" applyFill="1" applyBorder="1" applyAlignment="1">
      <alignment horizontal="right" vertical="top"/>
    </xf>
    <xf numFmtId="165" fontId="5" fillId="6" borderId="0" xfId="0" applyNumberFormat="1" applyFont="1" applyFill="1" applyBorder="1" applyAlignment="1">
      <alignment horizontal="right" vertical="top"/>
    </xf>
    <xf numFmtId="165" fontId="3" fillId="6" borderId="21" xfId="0" applyNumberFormat="1" applyFont="1" applyFill="1" applyBorder="1" applyAlignment="1">
      <alignment horizontal="right" vertical="top" wrapText="1"/>
    </xf>
    <xf numFmtId="165" fontId="3" fillId="6" borderId="17" xfId="0" applyNumberFormat="1" applyFont="1" applyFill="1" applyBorder="1" applyAlignment="1">
      <alignment horizontal="right" vertical="top"/>
    </xf>
    <xf numFmtId="165" fontId="3" fillId="6" borderId="17" xfId="0" applyNumberFormat="1" applyFont="1" applyFill="1" applyBorder="1" applyAlignment="1">
      <alignment horizontal="right" vertical="top" wrapText="1"/>
    </xf>
    <xf numFmtId="165" fontId="3" fillId="6" borderId="21" xfId="0" applyNumberFormat="1" applyFont="1" applyFill="1" applyBorder="1" applyAlignment="1">
      <alignment horizontal="right" vertical="top"/>
    </xf>
    <xf numFmtId="165" fontId="3" fillId="6" borderId="82" xfId="0" applyNumberFormat="1" applyFont="1" applyFill="1" applyBorder="1" applyAlignment="1">
      <alignment horizontal="right" vertical="top"/>
    </xf>
    <xf numFmtId="165" fontId="3" fillId="6" borderId="102" xfId="0" applyNumberFormat="1" applyFont="1" applyFill="1" applyBorder="1" applyAlignment="1">
      <alignment horizontal="right" vertical="top"/>
    </xf>
    <xf numFmtId="165" fontId="3" fillId="6" borderId="101" xfId="0" applyNumberFormat="1" applyFont="1" applyFill="1" applyBorder="1" applyAlignment="1">
      <alignment horizontal="right" vertical="top"/>
    </xf>
    <xf numFmtId="165" fontId="3" fillId="6" borderId="33" xfId="0" applyNumberFormat="1" applyFont="1" applyFill="1" applyBorder="1" applyAlignment="1">
      <alignment horizontal="right" vertical="top"/>
    </xf>
    <xf numFmtId="165" fontId="5" fillId="8" borderId="25" xfId="0" applyNumberFormat="1" applyFont="1" applyFill="1" applyBorder="1" applyAlignment="1">
      <alignment horizontal="right" vertical="top"/>
    </xf>
    <xf numFmtId="165" fontId="3" fillId="2" borderId="33" xfId="0" applyNumberFormat="1" applyFont="1" applyFill="1" applyBorder="1" applyAlignment="1">
      <alignment horizontal="right" vertical="top" wrapText="1"/>
    </xf>
    <xf numFmtId="165" fontId="3" fillId="0" borderId="17" xfId="0" applyNumberFormat="1" applyFont="1" applyFill="1" applyBorder="1" applyAlignment="1">
      <alignment horizontal="right" vertical="top" wrapText="1"/>
    </xf>
    <xf numFmtId="165" fontId="3" fillId="6" borderId="2" xfId="0" applyNumberFormat="1" applyFont="1" applyFill="1" applyBorder="1" applyAlignment="1">
      <alignment horizontal="right" vertical="top" wrapText="1"/>
    </xf>
    <xf numFmtId="165" fontId="3" fillId="6" borderId="33" xfId="0" applyNumberFormat="1" applyFont="1" applyFill="1" applyBorder="1" applyAlignment="1">
      <alignment horizontal="right" vertical="top" wrapText="1"/>
    </xf>
    <xf numFmtId="165" fontId="3" fillId="6" borderId="27" xfId="0" applyNumberFormat="1" applyFont="1" applyFill="1" applyBorder="1" applyAlignment="1">
      <alignment horizontal="right" vertical="top" wrapText="1"/>
    </xf>
    <xf numFmtId="165" fontId="5" fillId="8" borderId="3" xfId="0" applyNumberFormat="1" applyFont="1" applyFill="1" applyBorder="1" applyAlignment="1">
      <alignment horizontal="right" vertical="top"/>
    </xf>
    <xf numFmtId="165" fontId="3" fillId="0" borderId="13" xfId="0" applyNumberFormat="1" applyFont="1" applyFill="1" applyBorder="1" applyAlignment="1">
      <alignment vertical="top"/>
    </xf>
    <xf numFmtId="165" fontId="3" fillId="2" borderId="21" xfId="0" applyNumberFormat="1" applyFont="1" applyFill="1" applyBorder="1" applyAlignment="1">
      <alignment horizontal="right" vertical="top" wrapText="1"/>
    </xf>
    <xf numFmtId="165" fontId="3" fillId="0" borderId="17" xfId="0" applyNumberFormat="1" applyFont="1" applyBorder="1" applyAlignment="1">
      <alignment vertical="top"/>
    </xf>
    <xf numFmtId="165" fontId="5" fillId="6" borderId="33" xfId="0" applyNumberFormat="1" applyFont="1" applyFill="1" applyBorder="1" applyAlignment="1">
      <alignment horizontal="right" vertical="top"/>
    </xf>
    <xf numFmtId="165" fontId="5" fillId="8" borderId="21" xfId="0" applyNumberFormat="1" applyFont="1" applyFill="1" applyBorder="1" applyAlignment="1">
      <alignment horizontal="right" vertical="top"/>
    </xf>
    <xf numFmtId="165" fontId="3" fillId="6" borderId="118" xfId="0" applyNumberFormat="1" applyFont="1" applyFill="1" applyBorder="1" applyAlignment="1">
      <alignment horizontal="right" vertical="top"/>
    </xf>
    <xf numFmtId="165" fontId="3" fillId="6" borderId="123" xfId="0" applyNumberFormat="1" applyFont="1" applyFill="1" applyBorder="1" applyAlignment="1">
      <alignment horizontal="right" vertical="top"/>
    </xf>
    <xf numFmtId="165" fontId="3" fillId="6" borderId="40" xfId="0" applyNumberFormat="1" applyFont="1" applyFill="1" applyBorder="1" applyAlignment="1">
      <alignment horizontal="right" vertical="top"/>
    </xf>
    <xf numFmtId="165" fontId="3" fillId="6" borderId="0" xfId="0" applyNumberFormat="1" applyFont="1" applyFill="1" applyAlignment="1">
      <alignment vertical="top"/>
    </xf>
    <xf numFmtId="165" fontId="3" fillId="6" borderId="39" xfId="0" applyNumberFormat="1" applyFont="1" applyFill="1" applyBorder="1" applyAlignment="1">
      <alignment horizontal="right" vertical="center"/>
    </xf>
    <xf numFmtId="165" fontId="3" fillId="6" borderId="39" xfId="0" applyNumberFormat="1" applyFont="1" applyFill="1" applyBorder="1" applyAlignment="1">
      <alignment vertical="top"/>
    </xf>
    <xf numFmtId="165" fontId="3" fillId="6" borderId="75" xfId="0" applyNumberFormat="1" applyFont="1" applyFill="1" applyBorder="1" applyAlignment="1">
      <alignment horizontal="right" vertical="top"/>
    </xf>
    <xf numFmtId="165" fontId="3" fillId="6" borderId="74" xfId="0" applyNumberFormat="1" applyFont="1" applyFill="1" applyBorder="1" applyAlignment="1">
      <alignment horizontal="right" vertical="top"/>
    </xf>
    <xf numFmtId="165" fontId="3" fillId="6" borderId="69" xfId="0" applyNumberFormat="1" applyFont="1" applyFill="1" applyBorder="1" applyAlignment="1">
      <alignment vertical="top"/>
    </xf>
    <xf numFmtId="165" fontId="3" fillId="6" borderId="39" xfId="0" applyNumberFormat="1" applyFont="1" applyFill="1" applyBorder="1" applyAlignment="1">
      <alignment horizontal="center" vertical="top"/>
    </xf>
    <xf numFmtId="165" fontId="3" fillId="6" borderId="68" xfId="0" applyNumberFormat="1" applyFont="1" applyFill="1" applyBorder="1" applyAlignment="1">
      <alignment horizontal="center" vertical="top"/>
    </xf>
    <xf numFmtId="0" fontId="3" fillId="6" borderId="113" xfId="0" applyFont="1" applyFill="1" applyBorder="1" applyAlignment="1">
      <alignment horizontal="right" vertical="center"/>
    </xf>
    <xf numFmtId="165" fontId="3" fillId="6" borderId="76" xfId="0" applyNumberFormat="1" applyFont="1" applyFill="1" applyBorder="1" applyAlignment="1">
      <alignment horizontal="right" vertical="top"/>
    </xf>
    <xf numFmtId="165" fontId="11" fillId="6" borderId="39" xfId="0" applyNumberFormat="1" applyFont="1" applyFill="1" applyBorder="1" applyAlignment="1">
      <alignment horizontal="right" vertical="top"/>
    </xf>
    <xf numFmtId="165" fontId="3" fillId="6" borderId="49" xfId="0" applyNumberFormat="1" applyFont="1" applyFill="1" applyBorder="1" applyAlignment="1">
      <alignment horizontal="right" vertical="top"/>
    </xf>
    <xf numFmtId="165" fontId="3" fillId="6" borderId="31" xfId="0" applyNumberFormat="1" applyFont="1" applyFill="1" applyBorder="1" applyAlignment="1">
      <alignment horizontal="right" vertical="top"/>
    </xf>
    <xf numFmtId="165" fontId="3" fillId="6" borderId="47" xfId="0" applyNumberFormat="1" applyFont="1" applyFill="1" applyBorder="1" applyAlignment="1">
      <alignment horizontal="right" vertical="top"/>
    </xf>
    <xf numFmtId="165" fontId="3" fillId="6" borderId="20" xfId="0" applyNumberFormat="1" applyFont="1" applyFill="1" applyBorder="1" applyAlignment="1">
      <alignment horizontal="right" vertical="top"/>
    </xf>
    <xf numFmtId="165" fontId="3" fillId="6" borderId="38" xfId="0" applyNumberFormat="1" applyFont="1" applyFill="1" applyBorder="1" applyAlignment="1">
      <alignment horizontal="right" vertical="top"/>
    </xf>
    <xf numFmtId="165" fontId="3" fillId="6" borderId="107" xfId="0" applyNumberFormat="1" applyFont="1" applyFill="1" applyBorder="1" applyAlignment="1">
      <alignment horizontal="right" vertical="top"/>
    </xf>
    <xf numFmtId="165" fontId="3" fillId="6" borderId="50" xfId="0" applyNumberFormat="1" applyFont="1" applyFill="1" applyBorder="1" applyAlignment="1">
      <alignment horizontal="right" vertical="top"/>
    </xf>
    <xf numFmtId="165" fontId="3" fillId="6" borderId="9" xfId="0" applyNumberFormat="1" applyFont="1" applyFill="1" applyBorder="1" applyAlignment="1">
      <alignment horizontal="right" vertical="center"/>
    </xf>
    <xf numFmtId="165" fontId="3" fillId="6" borderId="9" xfId="0" applyNumberFormat="1" applyFont="1" applyFill="1" applyBorder="1" applyAlignment="1">
      <alignment vertical="top"/>
    </xf>
    <xf numFmtId="165" fontId="3" fillId="6" borderId="70"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165" fontId="5" fillId="2" borderId="0" xfId="0" applyNumberFormat="1" applyFont="1" applyFill="1" applyBorder="1" applyAlignment="1">
      <alignment horizontal="right" vertical="top"/>
    </xf>
    <xf numFmtId="165" fontId="3" fillId="2" borderId="0" xfId="0" applyNumberFormat="1" applyFont="1" applyFill="1" applyBorder="1" applyAlignment="1">
      <alignment horizontal="right" vertical="top"/>
    </xf>
    <xf numFmtId="165" fontId="3" fillId="6" borderId="42" xfId="0" applyNumberFormat="1" applyFont="1" applyFill="1" applyBorder="1" applyAlignment="1">
      <alignment horizontal="right" vertical="top" wrapText="1"/>
    </xf>
    <xf numFmtId="165" fontId="3" fillId="2" borderId="41" xfId="0" applyNumberFormat="1" applyFont="1" applyFill="1" applyBorder="1" applyAlignment="1">
      <alignment horizontal="right" vertical="top" wrapText="1"/>
    </xf>
    <xf numFmtId="165" fontId="3" fillId="0" borderId="0" xfId="0" applyNumberFormat="1" applyFont="1" applyBorder="1" applyAlignment="1">
      <alignment vertical="top"/>
    </xf>
    <xf numFmtId="3" fontId="3" fillId="6" borderId="41" xfId="0" applyNumberFormat="1" applyFont="1" applyFill="1" applyBorder="1" applyAlignment="1">
      <alignment horizontal="right" vertical="center" wrapText="1"/>
    </xf>
    <xf numFmtId="0" fontId="3" fillId="6" borderId="0" xfId="0" applyFont="1" applyFill="1" applyBorder="1" applyAlignment="1">
      <alignment horizontal="right" vertical="center" wrapText="1"/>
    </xf>
    <xf numFmtId="0" fontId="3" fillId="6" borderId="48" xfId="0"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165" fontId="3" fillId="8" borderId="34" xfId="0" applyNumberFormat="1" applyFont="1" applyFill="1" applyBorder="1" applyAlignment="1">
      <alignment horizontal="right" vertical="top"/>
    </xf>
    <xf numFmtId="165" fontId="3" fillId="2" borderId="75" xfId="0" applyNumberFormat="1" applyFont="1" applyFill="1" applyBorder="1" applyAlignment="1">
      <alignment horizontal="right" vertical="top" wrapText="1"/>
    </xf>
    <xf numFmtId="165" fontId="3" fillId="2" borderId="39" xfId="0" applyNumberFormat="1" applyFont="1" applyFill="1" applyBorder="1" applyAlignment="1">
      <alignment horizontal="right" vertical="top" wrapText="1"/>
    </xf>
    <xf numFmtId="165" fontId="3" fillId="0" borderId="69" xfId="0" applyNumberFormat="1" applyFont="1" applyFill="1" applyBorder="1" applyAlignment="1">
      <alignment vertical="top"/>
    </xf>
    <xf numFmtId="165" fontId="5" fillId="6" borderId="48" xfId="0" applyNumberFormat="1" applyFont="1" applyFill="1" applyBorder="1" applyAlignment="1">
      <alignment horizontal="right" vertical="top"/>
    </xf>
    <xf numFmtId="0" fontId="3" fillId="6" borderId="119" xfId="0" applyFont="1" applyFill="1" applyBorder="1" applyAlignment="1">
      <alignment horizontal="left" vertical="top" wrapText="1"/>
    </xf>
    <xf numFmtId="0" fontId="3" fillId="6" borderId="20" xfId="1" applyFont="1" applyFill="1" applyBorder="1" applyAlignment="1">
      <alignment vertical="top" wrapText="1"/>
    </xf>
    <xf numFmtId="0" fontId="3" fillId="6" borderId="38" xfId="1" applyFont="1" applyFill="1" applyBorder="1" applyAlignment="1">
      <alignment vertical="top" wrapText="1"/>
    </xf>
    <xf numFmtId="0" fontId="3" fillId="6" borderId="50" xfId="1" applyFont="1" applyFill="1" applyBorder="1" applyAlignment="1">
      <alignment vertical="top" wrapText="1"/>
    </xf>
    <xf numFmtId="0" fontId="3" fillId="6" borderId="0" xfId="1" applyFont="1" applyFill="1" applyBorder="1" applyAlignment="1">
      <alignment vertical="top" wrapText="1"/>
    </xf>
    <xf numFmtId="0" fontId="3" fillId="6" borderId="29" xfId="1" applyFont="1" applyFill="1" applyBorder="1" applyAlignment="1">
      <alignment vertical="top" wrapText="1"/>
    </xf>
    <xf numFmtId="0" fontId="3" fillId="6" borderId="107" xfId="1" applyFont="1" applyFill="1" applyBorder="1" applyAlignment="1">
      <alignment vertical="top" wrapText="1"/>
    </xf>
    <xf numFmtId="0" fontId="3" fillId="6" borderId="107" xfId="0" applyFont="1" applyFill="1" applyBorder="1" applyAlignment="1">
      <alignment horizontal="left" wrapText="1"/>
    </xf>
    <xf numFmtId="0" fontId="3" fillId="6" borderId="96" xfId="0" applyFont="1" applyFill="1" applyBorder="1" applyAlignment="1">
      <alignment vertical="top" wrapText="1"/>
    </xf>
    <xf numFmtId="0" fontId="3" fillId="6" borderId="125" xfId="0" applyFont="1" applyFill="1" applyBorder="1" applyAlignment="1">
      <alignment horizontal="left" vertical="top" wrapText="1"/>
    </xf>
    <xf numFmtId="0" fontId="3" fillId="6" borderId="85" xfId="0" applyFont="1" applyFill="1" applyBorder="1" applyAlignment="1">
      <alignment horizontal="left" vertical="top" wrapText="1"/>
    </xf>
    <xf numFmtId="0" fontId="3" fillId="6" borderId="125" xfId="0" applyFont="1" applyFill="1" applyBorder="1" applyAlignment="1">
      <alignment vertical="top" wrapText="1"/>
    </xf>
    <xf numFmtId="0" fontId="3" fillId="6" borderId="38" xfId="0" applyFont="1" applyFill="1" applyBorder="1" applyAlignment="1">
      <alignment horizontal="left" wrapText="1"/>
    </xf>
    <xf numFmtId="3" fontId="3" fillId="0" borderId="96" xfId="0" applyNumberFormat="1" applyFont="1" applyFill="1" applyBorder="1" applyAlignment="1">
      <alignment vertical="top" wrapText="1"/>
    </xf>
    <xf numFmtId="0" fontId="3" fillId="6" borderId="73" xfId="0" applyFont="1" applyFill="1" applyBorder="1" applyAlignment="1">
      <alignment vertical="top" wrapText="1"/>
    </xf>
    <xf numFmtId="0" fontId="5" fillId="0" borderId="70" xfId="0" applyFont="1" applyFill="1" applyBorder="1" applyAlignment="1">
      <alignment vertical="top" wrapText="1"/>
    </xf>
    <xf numFmtId="0" fontId="3" fillId="6" borderId="107" xfId="0" applyFont="1" applyFill="1" applyBorder="1" applyAlignment="1">
      <alignment vertical="top" wrapText="1"/>
    </xf>
    <xf numFmtId="0" fontId="3" fillId="6" borderId="41" xfId="0" applyFont="1" applyFill="1" applyBorder="1" applyAlignment="1">
      <alignment horizontal="left" vertical="top" wrapText="1"/>
    </xf>
    <xf numFmtId="165" fontId="5" fillId="9" borderId="66" xfId="0" applyNumberFormat="1" applyFont="1" applyFill="1" applyBorder="1" applyAlignment="1">
      <alignment horizontal="right" vertical="top"/>
    </xf>
    <xf numFmtId="165" fontId="5" fillId="9" borderId="5" xfId="0" applyNumberFormat="1" applyFont="1" applyFill="1" applyBorder="1" applyAlignment="1">
      <alignment horizontal="right" vertical="top"/>
    </xf>
    <xf numFmtId="0" fontId="3" fillId="9" borderId="29" xfId="0" applyFont="1" applyFill="1" applyBorder="1" applyAlignment="1">
      <alignment horizontal="center" vertical="top" wrapText="1"/>
    </xf>
    <xf numFmtId="0" fontId="3" fillId="9" borderId="66" xfId="0" applyFont="1" applyFill="1" applyBorder="1" applyAlignment="1">
      <alignment horizontal="center" vertical="top" wrapText="1"/>
    </xf>
    <xf numFmtId="0" fontId="7" fillId="9" borderId="66" xfId="0" applyFont="1" applyFill="1" applyBorder="1" applyAlignment="1">
      <alignment horizontal="left" vertical="top" wrapText="1"/>
    </xf>
    <xf numFmtId="0" fontId="5" fillId="9" borderId="66" xfId="0" applyFont="1" applyFill="1" applyBorder="1" applyAlignment="1">
      <alignment horizontal="left" vertical="top" wrapText="1"/>
    </xf>
    <xf numFmtId="0" fontId="3" fillId="6" borderId="114" xfId="0" applyFont="1" applyFill="1" applyBorder="1" applyAlignment="1">
      <alignment vertical="top" wrapText="1"/>
    </xf>
    <xf numFmtId="3" fontId="3" fillId="6" borderId="39" xfId="0" applyNumberFormat="1" applyFont="1" applyFill="1" applyBorder="1" applyAlignment="1">
      <alignment horizontal="right" vertical="center" wrapText="1"/>
    </xf>
    <xf numFmtId="3" fontId="3" fillId="6" borderId="68" xfId="0" applyNumberFormat="1" applyFont="1" applyFill="1" applyBorder="1" applyAlignment="1">
      <alignment horizontal="right" vertical="center" wrapText="1"/>
    </xf>
    <xf numFmtId="165" fontId="3" fillId="6" borderId="68" xfId="0" applyNumberFormat="1" applyFont="1" applyFill="1" applyBorder="1" applyAlignment="1">
      <alignment horizontal="right" vertical="top" wrapText="1"/>
    </xf>
    <xf numFmtId="165" fontId="3" fillId="6" borderId="76" xfId="0" applyNumberFormat="1" applyFont="1" applyFill="1" applyBorder="1" applyAlignment="1">
      <alignment horizontal="right" vertical="top" wrapText="1"/>
    </xf>
    <xf numFmtId="0" fontId="5" fillId="8" borderId="64" xfId="0" applyFont="1" applyFill="1" applyBorder="1" applyAlignment="1">
      <alignment horizontal="center" vertical="top" wrapText="1"/>
    </xf>
    <xf numFmtId="165" fontId="3" fillId="2" borderId="80" xfId="0" applyNumberFormat="1" applyFont="1" applyFill="1" applyBorder="1" applyAlignment="1">
      <alignment horizontal="right" vertical="top"/>
    </xf>
    <xf numFmtId="165" fontId="5" fillId="2" borderId="80" xfId="0" applyNumberFormat="1" applyFont="1" applyFill="1" applyBorder="1" applyAlignment="1">
      <alignment horizontal="right" vertical="top"/>
    </xf>
    <xf numFmtId="165" fontId="3" fillId="0" borderId="39" xfId="0" applyNumberFormat="1" applyFont="1" applyFill="1" applyBorder="1" applyAlignment="1">
      <alignment horizontal="right" vertical="top" wrapText="1"/>
    </xf>
    <xf numFmtId="0" fontId="3" fillId="0" borderId="104" xfId="0" applyFont="1" applyFill="1" applyBorder="1" applyAlignment="1">
      <alignment horizontal="center" vertical="top" wrapText="1"/>
    </xf>
    <xf numFmtId="165" fontId="3" fillId="6" borderId="0" xfId="0" applyNumberFormat="1" applyFont="1" applyFill="1" applyBorder="1" applyAlignment="1">
      <alignment vertical="top"/>
    </xf>
    <xf numFmtId="165" fontId="3" fillId="0" borderId="39" xfId="0" applyNumberFormat="1" applyFont="1" applyFill="1" applyBorder="1" applyAlignment="1">
      <alignment vertical="top" wrapText="1"/>
    </xf>
    <xf numFmtId="165" fontId="3" fillId="0" borderId="56" xfId="0" applyNumberFormat="1" applyFont="1" applyFill="1" applyBorder="1" applyAlignment="1">
      <alignment vertical="top" wrapText="1"/>
    </xf>
    <xf numFmtId="165" fontId="3" fillId="2" borderId="39" xfId="0" applyNumberFormat="1" applyFont="1" applyFill="1" applyBorder="1" applyAlignment="1">
      <alignment vertical="top" wrapText="1"/>
    </xf>
    <xf numFmtId="165" fontId="3" fillId="6" borderId="39" xfId="0" applyNumberFormat="1" applyFont="1" applyFill="1" applyBorder="1" applyAlignment="1">
      <alignment vertical="top" wrapText="1"/>
    </xf>
    <xf numFmtId="165" fontId="3" fillId="6" borderId="74" xfId="0" applyNumberFormat="1" applyFont="1" applyFill="1" applyBorder="1" applyAlignment="1">
      <alignment vertical="top" wrapText="1"/>
    </xf>
    <xf numFmtId="165" fontId="3" fillId="6" borderId="68" xfId="0" applyNumberFormat="1" applyFont="1" applyFill="1" applyBorder="1" applyAlignment="1">
      <alignment vertical="top" wrapText="1"/>
    </xf>
    <xf numFmtId="165" fontId="3" fillId="6" borderId="14" xfId="0" applyNumberFormat="1" applyFont="1" applyFill="1" applyBorder="1" applyAlignment="1">
      <alignment horizontal="right" vertical="top" wrapText="1"/>
    </xf>
    <xf numFmtId="165" fontId="3" fillId="6" borderId="63" xfId="0" applyNumberFormat="1" applyFont="1" applyFill="1" applyBorder="1" applyAlignment="1">
      <alignment horizontal="right" vertical="top" wrapText="1"/>
    </xf>
    <xf numFmtId="165" fontId="5" fillId="9" borderId="77" xfId="0" applyNumberFormat="1" applyFont="1" applyFill="1" applyBorder="1" applyAlignment="1">
      <alignment horizontal="right" vertical="top"/>
    </xf>
    <xf numFmtId="0" fontId="5" fillId="0" borderId="0" xfId="0" applyFont="1" applyFill="1" applyAlignment="1">
      <alignment horizontal="left" vertical="top"/>
    </xf>
    <xf numFmtId="164" fontId="3" fillId="0" borderId="0" xfId="0" applyNumberFormat="1" applyFont="1" applyFill="1" applyAlignment="1">
      <alignment vertical="top"/>
    </xf>
    <xf numFmtId="165" fontId="3" fillId="0" borderId="0" xfId="0" applyNumberFormat="1" applyFont="1" applyFill="1" applyAlignment="1">
      <alignment horizontal="left" vertical="top"/>
    </xf>
    <xf numFmtId="165" fontId="3" fillId="0" borderId="0" xfId="0" applyNumberFormat="1" applyFont="1" applyFill="1" applyAlignment="1">
      <alignment vertical="top"/>
    </xf>
    <xf numFmtId="0" fontId="7" fillId="0" borderId="60" xfId="0" applyFont="1" applyBorder="1" applyAlignment="1"/>
    <xf numFmtId="0" fontId="7" fillId="6" borderId="11" xfId="0" applyFont="1" applyFill="1" applyBorder="1" applyAlignment="1"/>
    <xf numFmtId="0" fontId="7" fillId="6" borderId="25" xfId="0" applyFont="1" applyFill="1" applyBorder="1" applyAlignment="1"/>
    <xf numFmtId="3" fontId="3" fillId="6" borderId="19" xfId="0" applyNumberFormat="1" applyFont="1" applyFill="1" applyBorder="1" applyAlignment="1">
      <alignment horizontal="center" vertical="top"/>
    </xf>
    <xf numFmtId="0" fontId="7" fillId="6" borderId="26" xfId="0" applyFont="1" applyFill="1" applyBorder="1" applyAlignment="1"/>
    <xf numFmtId="165" fontId="5" fillId="8" borderId="39" xfId="0" applyNumberFormat="1" applyFont="1" applyFill="1" applyBorder="1" applyAlignment="1">
      <alignment horizontal="right" vertical="center"/>
    </xf>
    <xf numFmtId="0" fontId="3" fillId="3" borderId="61" xfId="0" applyFont="1" applyFill="1" applyBorder="1" applyAlignment="1">
      <alignment horizontal="center" vertical="top" wrapText="1"/>
    </xf>
    <xf numFmtId="0" fontId="3" fillId="6" borderId="10" xfId="0" applyFont="1" applyFill="1" applyBorder="1" applyAlignment="1">
      <alignment horizontal="left" vertical="top" wrapText="1"/>
    </xf>
    <xf numFmtId="49" fontId="5" fillId="11"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3" fillId="6" borderId="10" xfId="0" applyFont="1" applyFill="1" applyBorder="1" applyAlignment="1">
      <alignment horizontal="center" vertical="center" textRotation="90" wrapText="1"/>
    </xf>
    <xf numFmtId="0" fontId="3" fillId="6" borderId="83" xfId="0" applyFont="1" applyFill="1" applyBorder="1" applyAlignment="1">
      <alignment horizontal="center" vertical="top"/>
    </xf>
    <xf numFmtId="3" fontId="3" fillId="6" borderId="90" xfId="0" applyNumberFormat="1" applyFont="1" applyFill="1" applyBorder="1" applyAlignment="1">
      <alignment horizontal="center" vertical="top"/>
    </xf>
    <xf numFmtId="165" fontId="28" fillId="6" borderId="17" xfId="0" applyNumberFormat="1" applyFont="1" applyFill="1" applyBorder="1" applyAlignment="1">
      <alignment horizontal="right" vertical="top" wrapText="1"/>
    </xf>
    <xf numFmtId="165" fontId="28" fillId="6" borderId="0" xfId="0" applyNumberFormat="1" applyFont="1" applyFill="1" applyBorder="1" applyAlignment="1">
      <alignment horizontal="right" vertical="top" wrapText="1"/>
    </xf>
    <xf numFmtId="3" fontId="3" fillId="6" borderId="82"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98" xfId="0" applyFont="1" applyFill="1" applyBorder="1" applyAlignment="1">
      <alignment vertical="top" wrapText="1"/>
    </xf>
    <xf numFmtId="0" fontId="3" fillId="6" borderId="49" xfId="0" applyFont="1" applyFill="1" applyBorder="1" applyAlignment="1">
      <alignment vertical="top" wrapText="1"/>
    </xf>
    <xf numFmtId="0" fontId="3" fillId="6" borderId="10" xfId="0" applyFont="1" applyFill="1" applyBorder="1" applyAlignment="1">
      <alignment horizontal="center" vertical="center" textRotation="90" wrapText="1"/>
    </xf>
    <xf numFmtId="0" fontId="3" fillId="6" borderId="30" xfId="0" applyFont="1" applyFill="1" applyBorder="1" applyAlignment="1">
      <alignment horizontal="left" vertical="top" wrapText="1"/>
    </xf>
    <xf numFmtId="0" fontId="3" fillId="6" borderId="103" xfId="0" applyFont="1" applyFill="1" applyBorder="1" applyAlignment="1">
      <alignment vertical="top" wrapText="1"/>
    </xf>
    <xf numFmtId="0" fontId="5" fillId="2" borderId="19" xfId="0" applyFont="1" applyFill="1" applyBorder="1" applyAlignment="1">
      <alignment horizontal="center" vertical="top" wrapText="1"/>
    </xf>
    <xf numFmtId="0" fontId="3" fillId="6" borderId="79" xfId="0" applyFont="1" applyFill="1" applyBorder="1" applyAlignment="1">
      <alignment vertical="top" wrapText="1"/>
    </xf>
    <xf numFmtId="3" fontId="3" fillId="6" borderId="102" xfId="0" applyNumberFormat="1" applyFont="1" applyFill="1" applyBorder="1" applyAlignment="1">
      <alignment horizontal="center" vertical="top"/>
    </xf>
    <xf numFmtId="3" fontId="3" fillId="6" borderId="103" xfId="0" applyNumberFormat="1" applyFont="1" applyFill="1" applyBorder="1" applyAlignment="1">
      <alignment horizontal="center" vertical="top"/>
    </xf>
    <xf numFmtId="3" fontId="3" fillId="6" borderId="105" xfId="0" applyNumberFormat="1" applyFont="1" applyFill="1" applyBorder="1" applyAlignment="1">
      <alignment horizontal="center" vertical="top"/>
    </xf>
    <xf numFmtId="3" fontId="3" fillId="6" borderId="101" xfId="0" applyNumberFormat="1" applyFont="1" applyFill="1" applyBorder="1" applyAlignment="1">
      <alignment horizontal="center" vertical="top"/>
    </xf>
    <xf numFmtId="3" fontId="3" fillId="6" borderId="111" xfId="0" applyNumberFormat="1" applyFont="1" applyFill="1" applyBorder="1" applyAlignment="1">
      <alignment horizontal="center" vertical="top"/>
    </xf>
    <xf numFmtId="165" fontId="28" fillId="6" borderId="39" xfId="0" applyNumberFormat="1" applyFont="1" applyFill="1" applyBorder="1" applyAlignment="1">
      <alignment horizontal="right" vertical="top"/>
    </xf>
    <xf numFmtId="3" fontId="3" fillId="6" borderId="7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3" fillId="6" borderId="10" xfId="0" applyFont="1" applyFill="1" applyBorder="1" applyAlignment="1">
      <alignment horizontal="center" vertical="center" textRotation="90" wrapText="1"/>
    </xf>
    <xf numFmtId="0" fontId="9" fillId="0" borderId="8" xfId="0" applyFont="1" applyFill="1" applyBorder="1" applyAlignment="1">
      <alignment vertical="top" wrapText="1"/>
    </xf>
    <xf numFmtId="165" fontId="3" fillId="0" borderId="27" xfId="0" applyNumberFormat="1" applyFont="1" applyFill="1" applyBorder="1" applyAlignment="1">
      <alignment horizontal="center" vertical="top" wrapText="1"/>
    </xf>
    <xf numFmtId="165" fontId="3" fillId="0" borderId="28" xfId="0" applyNumberFormat="1" applyFont="1" applyFill="1" applyBorder="1" applyAlignment="1">
      <alignment horizontal="center" vertical="top" wrapText="1"/>
    </xf>
    <xf numFmtId="165" fontId="3" fillId="0" borderId="45" xfId="0" applyNumberFormat="1" applyFont="1" applyFill="1" applyBorder="1" applyAlignment="1">
      <alignment horizontal="center" vertical="top" wrapText="1"/>
    </xf>
    <xf numFmtId="165" fontId="3" fillId="0" borderId="75" xfId="0" applyNumberFormat="1" applyFont="1" applyFill="1" applyBorder="1" applyAlignment="1">
      <alignment vertical="top" wrapText="1"/>
    </xf>
    <xf numFmtId="165" fontId="3" fillId="0" borderId="80" xfId="0" applyNumberFormat="1" applyFont="1" applyFill="1" applyBorder="1" applyAlignment="1">
      <alignment horizontal="center" vertical="top" wrapText="1"/>
    </xf>
    <xf numFmtId="165" fontId="3" fillId="0" borderId="91" xfId="0" applyNumberFormat="1" applyFont="1" applyFill="1" applyBorder="1" applyAlignment="1">
      <alignment vertical="top" wrapText="1"/>
    </xf>
    <xf numFmtId="0" fontId="3" fillId="6" borderId="10" xfId="1" applyFont="1" applyFill="1" applyBorder="1" applyAlignment="1">
      <alignment vertical="top" wrapText="1"/>
    </xf>
    <xf numFmtId="3" fontId="3" fillId="6" borderId="17"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17" xfId="1" applyNumberFormat="1" applyFont="1" applyFill="1" applyBorder="1" applyAlignment="1">
      <alignment horizontal="center" vertical="top"/>
    </xf>
    <xf numFmtId="3" fontId="29" fillId="6" borderId="82" xfId="0" applyNumberFormat="1" applyFont="1" applyFill="1" applyBorder="1" applyAlignment="1">
      <alignment horizontal="center" vertical="top" wrapText="1"/>
    </xf>
    <xf numFmtId="3" fontId="29" fillId="6" borderId="90" xfId="0" applyNumberFormat="1" applyFont="1" applyFill="1" applyBorder="1" applyAlignment="1">
      <alignment vertical="top" wrapText="1"/>
    </xf>
    <xf numFmtId="0" fontId="3" fillId="6" borderId="90" xfId="0" applyFont="1" applyFill="1" applyBorder="1" applyAlignment="1">
      <alignment horizontal="left" vertical="top" wrapText="1"/>
    </xf>
    <xf numFmtId="3" fontId="3" fillId="6" borderId="82" xfId="1" applyNumberFormat="1" applyFont="1" applyFill="1" applyBorder="1" applyAlignment="1">
      <alignment horizontal="center" vertical="top" wrapText="1"/>
    </xf>
    <xf numFmtId="3" fontId="3" fillId="6" borderId="90" xfId="0" applyNumberFormat="1" applyFont="1" applyFill="1" applyBorder="1" applyAlignment="1">
      <alignment vertical="top" wrapText="1"/>
    </xf>
    <xf numFmtId="165" fontId="28" fillId="6" borderId="33" xfId="0" applyNumberFormat="1" applyFont="1" applyFill="1" applyBorder="1" applyAlignment="1">
      <alignment horizontal="right" vertical="top" wrapText="1"/>
    </xf>
    <xf numFmtId="165" fontId="28" fillId="6" borderId="48" xfId="0" applyNumberFormat="1" applyFont="1" applyFill="1" applyBorder="1" applyAlignment="1">
      <alignment horizontal="right" vertical="top" wrapText="1"/>
    </xf>
    <xf numFmtId="49" fontId="5" fillId="11"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0" fontId="3" fillId="6" borderId="10" xfId="0" applyFont="1" applyFill="1" applyBorder="1" applyAlignment="1">
      <alignment horizontal="center" vertical="center" textRotation="90" wrapText="1"/>
    </xf>
    <xf numFmtId="49" fontId="5" fillId="6" borderId="49" xfId="0" applyNumberFormat="1" applyFont="1" applyFill="1" applyBorder="1" applyAlignment="1">
      <alignment horizontal="center" vertical="top"/>
    </xf>
    <xf numFmtId="0" fontId="3" fillId="0" borderId="93" xfId="0" applyFont="1" applyFill="1" applyBorder="1" applyAlignment="1">
      <alignment vertical="top" wrapText="1"/>
    </xf>
    <xf numFmtId="3" fontId="3" fillId="6" borderId="94" xfId="0" applyNumberFormat="1" applyFont="1" applyFill="1" applyBorder="1" applyAlignment="1">
      <alignment horizontal="center" vertical="top"/>
    </xf>
    <xf numFmtId="0" fontId="7" fillId="0" borderId="34" xfId="0" applyFont="1" applyBorder="1" applyAlignment="1">
      <alignment horizontal="left" vertical="top" wrapText="1"/>
    </xf>
    <xf numFmtId="0" fontId="3" fillId="0" borderId="75" xfId="0" applyFont="1" applyFill="1" applyBorder="1" applyAlignment="1">
      <alignment vertical="top" wrapText="1"/>
    </xf>
    <xf numFmtId="0" fontId="3" fillId="0" borderId="17" xfId="0" applyFont="1" applyBorder="1" applyAlignment="1">
      <alignment vertical="top"/>
    </xf>
    <xf numFmtId="49" fontId="5" fillId="11"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0" fontId="3" fillId="6" borderId="31" xfId="0" applyFont="1" applyFill="1" applyBorder="1" applyAlignment="1">
      <alignment horizontal="left" vertical="top" wrapText="1"/>
    </xf>
    <xf numFmtId="3" fontId="3" fillId="6" borderId="17"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0" fontId="3" fillId="6" borderId="10" xfId="0" applyFont="1" applyFill="1" applyBorder="1" applyAlignment="1">
      <alignment horizontal="center" vertical="center" textRotation="90" wrapText="1"/>
    </xf>
    <xf numFmtId="49" fontId="5" fillId="6" borderId="49" xfId="0" applyNumberFormat="1" applyFont="1" applyFill="1" applyBorder="1" applyAlignment="1">
      <alignment horizontal="center" vertical="top"/>
    </xf>
    <xf numFmtId="0" fontId="3" fillId="6" borderId="38" xfId="0" applyFont="1" applyFill="1" applyBorder="1" applyAlignment="1">
      <alignment horizontal="left" vertical="top" wrapText="1"/>
    </xf>
    <xf numFmtId="0" fontId="3" fillId="6" borderId="30" xfId="0" applyFont="1" applyFill="1" applyBorder="1" applyAlignment="1">
      <alignment horizontal="center" vertical="center" textRotation="90" wrapText="1"/>
    </xf>
    <xf numFmtId="0" fontId="3" fillId="0" borderId="54" xfId="0" applyFont="1" applyBorder="1" applyAlignment="1">
      <alignment horizontal="center" vertical="top" wrapText="1"/>
    </xf>
    <xf numFmtId="165" fontId="3" fillId="2" borderId="17" xfId="0" applyNumberFormat="1" applyFont="1" applyFill="1" applyBorder="1" applyAlignment="1">
      <alignment horizontal="right" vertical="top" wrapText="1"/>
    </xf>
    <xf numFmtId="165" fontId="3" fillId="0" borderId="27" xfId="0" applyNumberFormat="1" applyFont="1" applyBorder="1" applyAlignment="1">
      <alignment horizontal="right" vertical="top"/>
    </xf>
    <xf numFmtId="165" fontId="3" fillId="0" borderId="75" xfId="0" applyNumberFormat="1" applyFont="1" applyBorder="1" applyAlignment="1">
      <alignment horizontal="right" vertical="top"/>
    </xf>
    <xf numFmtId="165" fontId="3" fillId="6" borderId="127" xfId="0" applyNumberFormat="1" applyFont="1" applyFill="1" applyBorder="1" applyAlignment="1">
      <alignment horizontal="right" vertical="top"/>
    </xf>
    <xf numFmtId="165" fontId="3" fillId="0" borderId="127" xfId="0" applyNumberFormat="1" applyFont="1" applyBorder="1" applyAlignment="1">
      <alignment horizontal="right" vertical="top"/>
    </xf>
    <xf numFmtId="0" fontId="9" fillId="6" borderId="30" xfId="0" applyFont="1" applyFill="1" applyBorder="1" applyAlignment="1">
      <alignment vertical="top" wrapText="1"/>
    </xf>
    <xf numFmtId="165" fontId="28" fillId="0" borderId="40" xfId="0" applyNumberFormat="1" applyFont="1" applyBorder="1" applyAlignment="1">
      <alignment horizontal="right" vertical="top"/>
    </xf>
    <xf numFmtId="0" fontId="9" fillId="0" borderId="70" xfId="0" applyFont="1" applyFill="1" applyBorder="1" applyAlignment="1">
      <alignment vertical="top" wrapText="1"/>
    </xf>
    <xf numFmtId="165" fontId="3" fillId="0" borderId="94" xfId="0" applyNumberFormat="1" applyFont="1" applyBorder="1" applyAlignment="1">
      <alignment horizontal="right" vertical="top"/>
    </xf>
    <xf numFmtId="165" fontId="3" fillId="0" borderId="97" xfId="0" applyNumberFormat="1" applyFont="1" applyBorder="1" applyAlignment="1">
      <alignment horizontal="right" vertical="top"/>
    </xf>
    <xf numFmtId="0" fontId="9" fillId="6" borderId="20" xfId="0" applyFont="1" applyFill="1" applyBorder="1" applyAlignment="1">
      <alignment vertical="top" wrapText="1"/>
    </xf>
    <xf numFmtId="49" fontId="3" fillId="0" borderId="21" xfId="0" applyNumberFormat="1" applyFont="1" applyFill="1" applyBorder="1" applyAlignment="1">
      <alignment horizontal="center" vertical="top" wrapText="1"/>
    </xf>
    <xf numFmtId="1" fontId="3" fillId="6" borderId="32"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0" fontId="8" fillId="6" borderId="44" xfId="0" applyFont="1" applyFill="1" applyBorder="1" applyAlignment="1">
      <alignment horizontal="center" vertical="center" wrapText="1"/>
    </xf>
    <xf numFmtId="3" fontId="3" fillId="6" borderId="17"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0" fontId="3" fillId="6" borderId="81" xfId="1" applyFont="1" applyFill="1" applyBorder="1" applyAlignment="1">
      <alignment vertical="top" wrapText="1"/>
    </xf>
    <xf numFmtId="0" fontId="28" fillId="6" borderId="45" xfId="0" applyFont="1" applyFill="1" applyBorder="1" applyAlignment="1">
      <alignment vertical="top" wrapText="1"/>
    </xf>
    <xf numFmtId="0" fontId="28" fillId="6" borderId="9" xfId="0" applyFont="1" applyFill="1" applyBorder="1" applyAlignment="1">
      <alignment vertical="top" wrapText="1"/>
    </xf>
    <xf numFmtId="3" fontId="3" fillId="0" borderId="21" xfId="0" applyNumberFormat="1" applyFont="1" applyFill="1" applyBorder="1" applyAlignment="1">
      <alignment horizontal="center" vertical="top" wrapText="1"/>
    </xf>
    <xf numFmtId="0" fontId="3" fillId="6" borderId="38" xfId="1" applyFont="1" applyFill="1" applyBorder="1" applyAlignment="1">
      <alignment vertical="top" wrapText="1"/>
    </xf>
    <xf numFmtId="0" fontId="3" fillId="6" borderId="50" xfId="1" applyFont="1" applyFill="1" applyBorder="1" applyAlignment="1">
      <alignment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1" fillId="6" borderId="23" xfId="0" applyFont="1" applyFill="1" applyBorder="1" applyAlignment="1">
      <alignment vertical="top" wrapText="1"/>
    </xf>
    <xf numFmtId="0" fontId="31" fillId="6" borderId="9" xfId="0" applyFont="1" applyFill="1" applyBorder="1" applyAlignment="1">
      <alignment vertical="top" wrapText="1"/>
    </xf>
    <xf numFmtId="165" fontId="3" fillId="6" borderId="101" xfId="0" applyNumberFormat="1" applyFont="1" applyFill="1" applyBorder="1" applyAlignment="1">
      <alignment horizontal="right" vertical="top" wrapText="1"/>
    </xf>
    <xf numFmtId="49" fontId="5" fillId="11" borderId="68" xfId="0" applyNumberFormat="1" applyFont="1" applyFill="1" applyBorder="1" applyAlignment="1">
      <alignment horizontal="center" vertical="top"/>
    </xf>
    <xf numFmtId="49" fontId="5" fillId="6" borderId="31" xfId="0" applyNumberFormat="1" applyFont="1" applyFill="1" applyBorder="1" applyAlignment="1">
      <alignment vertical="top"/>
    </xf>
    <xf numFmtId="0" fontId="3" fillId="0" borderId="47" xfId="0" applyFont="1" applyBorder="1" applyAlignment="1">
      <alignment vertical="top" wrapText="1"/>
    </xf>
    <xf numFmtId="0" fontId="3" fillId="0" borderId="31" xfId="0" applyFont="1" applyBorder="1" applyAlignment="1">
      <alignment vertical="top"/>
    </xf>
    <xf numFmtId="49" fontId="5" fillId="11"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19" xfId="0" applyNumberFormat="1" applyFont="1" applyFill="1" applyBorder="1" applyAlignment="1">
      <alignment horizontal="center" vertical="top" wrapText="1"/>
    </xf>
    <xf numFmtId="49" fontId="5" fillId="6" borderId="49" xfId="0" applyNumberFormat="1" applyFont="1" applyFill="1" applyBorder="1" applyAlignment="1">
      <alignment horizontal="center" vertical="top"/>
    </xf>
    <xf numFmtId="3" fontId="11" fillId="6" borderId="9" xfId="0" applyNumberFormat="1" applyFont="1" applyFill="1" applyBorder="1" applyAlignment="1">
      <alignment horizontal="center" vertical="top"/>
    </xf>
    <xf numFmtId="165" fontId="32" fillId="6" borderId="33" xfId="0" applyNumberFormat="1" applyFont="1" applyFill="1" applyBorder="1" applyAlignment="1">
      <alignment horizontal="center" vertical="top"/>
    </xf>
    <xf numFmtId="0" fontId="32" fillId="6" borderId="20" xfId="0" applyFont="1" applyFill="1" applyBorder="1" applyAlignment="1">
      <alignment vertical="top"/>
    </xf>
    <xf numFmtId="3" fontId="3" fillId="6" borderId="102" xfId="0" applyNumberFormat="1" applyFont="1" applyFill="1" applyBorder="1" applyAlignment="1">
      <alignment vertical="top" wrapText="1"/>
    </xf>
    <xf numFmtId="165" fontId="3" fillId="0" borderId="33" xfId="0" applyNumberFormat="1" applyFont="1" applyFill="1" applyBorder="1" applyAlignment="1">
      <alignment horizontal="right" vertical="top" wrapText="1"/>
    </xf>
    <xf numFmtId="49" fontId="5" fillId="11" borderId="10"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6" borderId="39"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xf>
    <xf numFmtId="0" fontId="3" fillId="6" borderId="1" xfId="0" applyFont="1" applyFill="1" applyBorder="1" applyAlignment="1">
      <alignment horizontal="left" vertical="top" wrapText="1"/>
    </xf>
    <xf numFmtId="0" fontId="3" fillId="6" borderId="81" xfId="1" applyFont="1" applyFill="1" applyBorder="1" applyAlignment="1">
      <alignment vertical="top" wrapText="1"/>
    </xf>
    <xf numFmtId="0" fontId="7" fillId="0" borderId="26" xfId="0" applyFont="1" applyBorder="1" applyAlignment="1"/>
    <xf numFmtId="0" fontId="7" fillId="0" borderId="34" xfId="0" applyFont="1" applyBorder="1" applyAlignment="1"/>
    <xf numFmtId="3" fontId="3" fillId="6" borderId="19" xfId="0" applyNumberFormat="1" applyFont="1" applyFill="1" applyBorder="1" applyAlignment="1">
      <alignment horizontal="center" vertical="top"/>
    </xf>
    <xf numFmtId="0" fontId="7" fillId="0" borderId="60" xfId="0" applyFont="1" applyBorder="1" applyAlignment="1"/>
    <xf numFmtId="3" fontId="3" fillId="6" borderId="21"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49" fontId="5" fillId="6" borderId="28" xfId="0" applyNumberFormat="1" applyFont="1" applyFill="1" applyBorder="1" applyAlignment="1">
      <alignment horizontal="center" vertical="top"/>
    </xf>
    <xf numFmtId="0" fontId="3" fillId="6" borderId="10" xfId="1" applyFont="1" applyFill="1" applyBorder="1" applyAlignment="1">
      <alignment vertical="top" wrapText="1"/>
    </xf>
    <xf numFmtId="3" fontId="3" fillId="6" borderId="17" xfId="1" applyNumberFormat="1" applyFont="1" applyFill="1" applyBorder="1" applyAlignment="1">
      <alignment horizontal="center" vertical="top"/>
    </xf>
    <xf numFmtId="0" fontId="3" fillId="6" borderId="10" xfId="0" applyFont="1" applyFill="1" applyBorder="1" applyAlignment="1">
      <alignment horizontal="left" vertical="top" wrapText="1"/>
    </xf>
    <xf numFmtId="3" fontId="3" fillId="6"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3" fillId="0" borderId="8" xfId="0" applyFont="1" applyFill="1" applyBorder="1" applyAlignment="1">
      <alignment horizontal="left" vertical="top" wrapText="1"/>
    </xf>
    <xf numFmtId="0" fontId="3" fillId="0" borderId="39" xfId="0" applyFont="1" applyFill="1" applyBorder="1" applyAlignment="1">
      <alignment vertical="top" wrapText="1"/>
    </xf>
    <xf numFmtId="49" fontId="5" fillId="6" borderId="19"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wrapText="1"/>
    </xf>
    <xf numFmtId="0" fontId="3" fillId="6" borderId="98" xfId="0" applyFont="1" applyFill="1" applyBorder="1" applyAlignment="1">
      <alignment vertical="top" wrapText="1"/>
    </xf>
    <xf numFmtId="49" fontId="5" fillId="6" borderId="32" xfId="0" applyNumberFormat="1" applyFont="1" applyFill="1" applyBorder="1" applyAlignment="1">
      <alignment horizontal="center" vertical="top"/>
    </xf>
    <xf numFmtId="0" fontId="3" fillId="6" borderId="38" xfId="0" applyFont="1" applyFill="1" applyBorder="1" applyAlignment="1">
      <alignment horizontal="left" vertical="top" wrapText="1"/>
    </xf>
    <xf numFmtId="0" fontId="3" fillId="0" borderId="0" xfId="0" applyFont="1" applyFill="1" applyBorder="1" applyAlignment="1">
      <alignment vertical="top" wrapText="1"/>
    </xf>
    <xf numFmtId="0" fontId="3" fillId="6" borderId="39" xfId="0" applyFont="1" applyFill="1" applyBorder="1" applyAlignment="1">
      <alignment vertical="top" wrapText="1"/>
    </xf>
    <xf numFmtId="3" fontId="3" fillId="0" borderId="19"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38" xfId="0" applyFont="1" applyFill="1" applyBorder="1" applyAlignment="1">
      <alignment horizontal="left" vertical="top" wrapText="1"/>
    </xf>
    <xf numFmtId="3" fontId="3" fillId="6" borderId="33" xfId="0" applyNumberFormat="1" applyFont="1" applyFill="1" applyBorder="1" applyAlignment="1">
      <alignment horizontal="center" vertical="top" wrapText="1"/>
    </xf>
    <xf numFmtId="0" fontId="3" fillId="2" borderId="31" xfId="0" applyFont="1" applyFill="1" applyBorder="1" applyAlignment="1">
      <alignment horizontal="left" vertical="top" wrapText="1"/>
    </xf>
    <xf numFmtId="0" fontId="3" fillId="6" borderId="44" xfId="0" applyFont="1" applyFill="1" applyBorder="1" applyAlignment="1">
      <alignment horizontal="left"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49" fontId="3" fillId="6" borderId="101" xfId="0" applyNumberFormat="1" applyFont="1" applyFill="1" applyBorder="1" applyAlignment="1">
      <alignment horizontal="center" vertical="top" wrapText="1"/>
    </xf>
    <xf numFmtId="49" fontId="3" fillId="6" borderId="79" xfId="0" applyNumberFormat="1" applyFont="1" applyFill="1" applyBorder="1" applyAlignment="1">
      <alignment horizontal="center" vertical="top" wrapText="1"/>
    </xf>
    <xf numFmtId="49" fontId="3" fillId="6" borderId="101" xfId="0" applyNumberFormat="1" applyFont="1" applyFill="1" applyBorder="1" applyAlignment="1">
      <alignment horizontal="center" vertical="center"/>
    </xf>
    <xf numFmtId="49" fontId="3" fillId="0" borderId="17" xfId="0" applyNumberFormat="1" applyFont="1" applyFill="1" applyBorder="1" applyAlignment="1">
      <alignment horizontal="center" vertical="top" wrapText="1"/>
    </xf>
    <xf numFmtId="49" fontId="3" fillId="0" borderId="52" xfId="0" applyNumberFormat="1" applyFont="1" applyFill="1" applyBorder="1" applyAlignment="1">
      <alignment horizontal="center" vertical="top" wrapText="1"/>
    </xf>
    <xf numFmtId="0" fontId="3" fillId="0" borderId="68" xfId="0" applyFont="1" applyFill="1" applyBorder="1" applyAlignment="1">
      <alignment vertical="top" wrapText="1"/>
    </xf>
    <xf numFmtId="49" fontId="3" fillId="0" borderId="33" xfId="0" applyNumberFormat="1" applyFont="1" applyFill="1" applyBorder="1" applyAlignment="1">
      <alignment horizontal="center" vertical="top" wrapText="1"/>
    </xf>
    <xf numFmtId="49" fontId="3" fillId="0" borderId="54" xfId="0" applyNumberFormat="1" applyFont="1" applyFill="1" applyBorder="1" applyAlignment="1">
      <alignment horizontal="center" vertical="top" wrapText="1"/>
    </xf>
    <xf numFmtId="165" fontId="3" fillId="0" borderId="126" xfId="0" applyNumberFormat="1" applyFont="1" applyFill="1" applyBorder="1" applyAlignment="1">
      <alignment horizontal="right" vertical="top" wrapText="1"/>
    </xf>
    <xf numFmtId="165" fontId="3" fillId="0" borderId="82" xfId="0" applyNumberFormat="1" applyFont="1" applyFill="1" applyBorder="1" applyAlignment="1">
      <alignment horizontal="right" vertical="top" wrapText="1"/>
    </xf>
    <xf numFmtId="0" fontId="3" fillId="0" borderId="30" xfId="0" applyFont="1" applyBorder="1" applyAlignment="1">
      <alignment vertical="top" wrapText="1"/>
    </xf>
    <xf numFmtId="0" fontId="3" fillId="6" borderId="31" xfId="0" applyFont="1" applyFill="1" applyBorder="1" applyAlignment="1">
      <alignment horizontal="center" vertical="top" wrapText="1"/>
    </xf>
    <xf numFmtId="0" fontId="3" fillId="0" borderId="102" xfId="0" applyFont="1" applyBorder="1" applyAlignment="1">
      <alignment vertical="top" wrapText="1"/>
    </xf>
    <xf numFmtId="0" fontId="3" fillId="0" borderId="88" xfId="0" applyFont="1" applyFill="1" applyBorder="1" applyAlignment="1">
      <alignment vertical="top" wrapText="1"/>
    </xf>
    <xf numFmtId="3" fontId="3" fillId="6" borderId="86" xfId="0" applyNumberFormat="1" applyFont="1" applyFill="1" applyBorder="1" applyAlignment="1">
      <alignment horizontal="center" vertical="top"/>
    </xf>
    <xf numFmtId="3" fontId="3" fillId="6" borderId="78" xfId="0" applyNumberFormat="1" applyFont="1" applyFill="1" applyBorder="1" applyAlignment="1">
      <alignment horizontal="center" vertical="top"/>
    </xf>
    <xf numFmtId="3" fontId="3" fillId="6" borderId="82" xfId="0" applyNumberFormat="1" applyFont="1" applyFill="1" applyBorder="1" applyAlignment="1">
      <alignment horizontal="center" vertical="top"/>
    </xf>
    <xf numFmtId="0" fontId="3" fillId="0" borderId="54" xfId="0" applyFont="1" applyFill="1" applyBorder="1" applyAlignment="1">
      <alignment horizontal="center" vertical="top" wrapText="1"/>
    </xf>
    <xf numFmtId="0" fontId="3" fillId="0" borderId="44" xfId="0" applyFont="1" applyFill="1" applyBorder="1" applyAlignment="1">
      <alignment vertical="top" wrapText="1"/>
    </xf>
    <xf numFmtId="49" fontId="5" fillId="11" borderId="10" xfId="0" applyNumberFormat="1" applyFont="1" applyFill="1" applyBorder="1" applyAlignment="1">
      <alignment horizontal="center" vertical="top"/>
    </xf>
    <xf numFmtId="0" fontId="3" fillId="6" borderId="39"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xf>
    <xf numFmtId="0" fontId="3" fillId="6" borderId="49" xfId="0" applyFont="1" applyFill="1" applyBorder="1" applyAlignment="1">
      <alignment horizontal="left" vertical="top" wrapText="1"/>
    </xf>
    <xf numFmtId="49" fontId="5" fillId="0" borderId="19" xfId="0" applyNumberFormat="1" applyFont="1" applyBorder="1" applyAlignment="1">
      <alignment horizontal="center" vertical="top"/>
    </xf>
    <xf numFmtId="0" fontId="7" fillId="6" borderId="10" xfId="0" applyFont="1" applyFill="1" applyBorder="1" applyAlignment="1">
      <alignment horizontal="center" vertical="center" textRotation="90" wrapText="1"/>
    </xf>
    <xf numFmtId="49" fontId="5" fillId="3"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wrapText="1"/>
    </xf>
    <xf numFmtId="0" fontId="5" fillId="0" borderId="39" xfId="0"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xf>
    <xf numFmtId="0" fontId="3" fillId="6" borderId="49" xfId="0" applyFont="1" applyFill="1" applyBorder="1" applyAlignment="1">
      <alignment vertical="top" wrapText="1"/>
    </xf>
    <xf numFmtId="0" fontId="7" fillId="6" borderId="19" xfId="0" applyFont="1" applyFill="1" applyBorder="1" applyAlignment="1">
      <alignment horizontal="center" vertical="center" wrapText="1"/>
    </xf>
    <xf numFmtId="0" fontId="3" fillId="6" borderId="68" xfId="0" applyFont="1" applyFill="1" applyBorder="1" applyAlignment="1">
      <alignment horizontal="center" vertical="center" textRotation="90" wrapText="1"/>
    </xf>
    <xf numFmtId="49" fontId="5" fillId="6" borderId="32" xfId="0" applyNumberFormat="1" applyFont="1" applyFill="1" applyBorder="1" applyAlignment="1">
      <alignment horizontal="center" vertical="top"/>
    </xf>
    <xf numFmtId="0" fontId="7" fillId="9" borderId="66" xfId="0" applyFont="1" applyFill="1" applyBorder="1" applyAlignment="1">
      <alignment horizontal="left" vertical="top" wrapText="1"/>
    </xf>
    <xf numFmtId="0" fontId="3" fillId="6" borderId="39" xfId="0" applyFont="1" applyFill="1" applyBorder="1" applyAlignment="1">
      <alignment vertical="top" wrapText="1"/>
    </xf>
    <xf numFmtId="0" fontId="3" fillId="0" borderId="30" xfId="0" applyFont="1" applyFill="1" applyBorder="1" applyAlignment="1">
      <alignment horizontal="center" vertical="center" textRotation="90" wrapText="1"/>
    </xf>
    <xf numFmtId="3" fontId="3" fillId="6" borderId="33" xfId="0" applyNumberFormat="1" applyFont="1" applyFill="1" applyBorder="1" applyAlignment="1">
      <alignment horizontal="center" vertical="top" wrapText="1"/>
    </xf>
    <xf numFmtId="3" fontId="3" fillId="0" borderId="0" xfId="0" applyNumberFormat="1" applyFont="1" applyFill="1" applyAlignment="1">
      <alignment vertical="top"/>
    </xf>
    <xf numFmtId="49" fontId="5" fillId="9" borderId="17"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3" fillId="6" borderId="45" xfId="0" applyFont="1" applyFill="1" applyBorder="1" applyAlignment="1">
      <alignment horizontal="center" vertical="top" wrapText="1"/>
    </xf>
    <xf numFmtId="0" fontId="3" fillId="0" borderId="9" xfId="0" applyFont="1" applyBorder="1" applyAlignment="1">
      <alignment horizontal="center" vertical="top" wrapText="1"/>
    </xf>
    <xf numFmtId="49" fontId="3" fillId="6" borderId="111" xfId="0" applyNumberFormat="1" applyFont="1" applyFill="1" applyBorder="1" applyAlignment="1">
      <alignment horizontal="center" vertical="top" wrapText="1"/>
    </xf>
    <xf numFmtId="49" fontId="3" fillId="6" borderId="54" xfId="0" applyNumberFormat="1" applyFont="1" applyFill="1" applyBorder="1" applyAlignment="1">
      <alignment horizontal="center" vertical="top" wrapText="1"/>
    </xf>
    <xf numFmtId="0" fontId="3" fillId="6" borderId="31" xfId="0" applyFont="1" applyFill="1" applyBorder="1" applyAlignment="1">
      <alignment horizontal="center" vertical="top"/>
    </xf>
    <xf numFmtId="165" fontId="3" fillId="0" borderId="27" xfId="0" applyNumberFormat="1" applyFont="1" applyFill="1" applyBorder="1" applyAlignment="1">
      <alignment horizontal="right" vertical="top" wrapText="1"/>
    </xf>
    <xf numFmtId="165" fontId="3" fillId="0" borderId="53" xfId="0" applyNumberFormat="1" applyFont="1" applyFill="1" applyBorder="1" applyAlignment="1">
      <alignment horizontal="right" vertical="top" wrapText="1"/>
    </xf>
    <xf numFmtId="3" fontId="3" fillId="6" borderId="95" xfId="0" applyNumberFormat="1" applyFont="1" applyFill="1" applyBorder="1" applyAlignment="1">
      <alignment horizontal="center" vertical="top"/>
    </xf>
    <xf numFmtId="165" fontId="5" fillId="4" borderId="63" xfId="0" applyNumberFormat="1" applyFont="1" applyFill="1" applyBorder="1" applyAlignment="1">
      <alignment horizontal="right" vertical="top"/>
    </xf>
    <xf numFmtId="165" fontId="3" fillId="0" borderId="54" xfId="0" applyNumberFormat="1" applyFont="1" applyBorder="1" applyAlignment="1">
      <alignment horizontal="right" vertical="top"/>
    </xf>
    <xf numFmtId="165" fontId="5" fillId="4" borderId="13" xfId="0" applyNumberFormat="1" applyFont="1" applyFill="1" applyBorder="1" applyAlignment="1">
      <alignment horizontal="right" vertical="top"/>
    </xf>
    <xf numFmtId="165" fontId="3" fillId="0" borderId="33" xfId="0" applyNumberFormat="1" applyFont="1" applyBorder="1" applyAlignment="1">
      <alignment horizontal="right" vertical="top"/>
    </xf>
    <xf numFmtId="165" fontId="3" fillId="2" borderId="32" xfId="0" applyNumberFormat="1" applyFont="1" applyFill="1" applyBorder="1" applyAlignment="1">
      <alignment horizontal="right" vertical="top" wrapText="1"/>
    </xf>
    <xf numFmtId="165" fontId="3" fillId="2" borderId="19" xfId="0" applyNumberFormat="1" applyFont="1" applyFill="1" applyBorder="1" applyAlignment="1">
      <alignment horizontal="right" vertical="top" wrapText="1"/>
    </xf>
    <xf numFmtId="165" fontId="3" fillId="6" borderId="19" xfId="0" applyNumberFormat="1" applyFont="1" applyFill="1" applyBorder="1" applyAlignment="1">
      <alignment horizontal="right" vertical="top"/>
    </xf>
    <xf numFmtId="165" fontId="3" fillId="6" borderId="19" xfId="0" applyNumberFormat="1" applyFont="1" applyFill="1" applyBorder="1" applyAlignment="1">
      <alignment horizontal="right" vertical="top" wrapText="1"/>
    </xf>
    <xf numFmtId="165" fontId="5" fillId="8" borderId="26" xfId="0" applyNumberFormat="1" applyFont="1" applyFill="1" applyBorder="1" applyAlignment="1">
      <alignment horizontal="right" vertical="center"/>
    </xf>
    <xf numFmtId="165" fontId="3" fillId="2" borderId="53" xfId="0" applyNumberFormat="1" applyFont="1" applyFill="1" applyBorder="1" applyAlignment="1">
      <alignment horizontal="right" vertical="top" wrapText="1"/>
    </xf>
    <xf numFmtId="165" fontId="3" fillId="2" borderId="54" xfId="0" applyNumberFormat="1" applyFont="1" applyFill="1" applyBorder="1" applyAlignment="1">
      <alignment horizontal="right" vertical="top" wrapText="1"/>
    </xf>
    <xf numFmtId="165" fontId="3" fillId="2" borderId="52" xfId="0" applyNumberFormat="1" applyFont="1" applyFill="1" applyBorder="1" applyAlignment="1">
      <alignment horizontal="right" vertical="top" wrapText="1"/>
    </xf>
    <xf numFmtId="165" fontId="3" fillId="0" borderId="54" xfId="0" applyNumberFormat="1" applyFont="1" applyFill="1" applyBorder="1" applyAlignment="1">
      <alignment horizontal="right" vertical="top"/>
    </xf>
    <xf numFmtId="165" fontId="5" fillId="3" borderId="35" xfId="0" applyNumberFormat="1" applyFont="1" applyFill="1" applyBorder="1" applyAlignment="1">
      <alignment horizontal="right" vertical="top"/>
    </xf>
    <xf numFmtId="165" fontId="5" fillId="11" borderId="67" xfId="0" applyNumberFormat="1" applyFont="1" applyFill="1" applyBorder="1" applyAlignment="1">
      <alignment horizontal="right" vertical="top"/>
    </xf>
    <xf numFmtId="165" fontId="5" fillId="4" borderId="67" xfId="0" applyNumberFormat="1" applyFont="1" applyFill="1" applyBorder="1" applyAlignment="1">
      <alignment horizontal="right" vertical="top"/>
    </xf>
    <xf numFmtId="165" fontId="3" fillId="2" borderId="27" xfId="0" applyNumberFormat="1" applyFont="1" applyFill="1" applyBorder="1" applyAlignment="1">
      <alignment horizontal="right" vertical="top" wrapText="1"/>
    </xf>
    <xf numFmtId="165" fontId="3" fillId="0" borderId="33" xfId="0" applyNumberFormat="1" applyFont="1" applyFill="1" applyBorder="1" applyAlignment="1">
      <alignment horizontal="right" vertical="top"/>
    </xf>
    <xf numFmtId="165" fontId="5" fillId="8" borderId="25" xfId="0" applyNumberFormat="1" applyFont="1" applyFill="1" applyBorder="1" applyAlignment="1">
      <alignment horizontal="right" vertical="center"/>
    </xf>
    <xf numFmtId="165" fontId="5" fillId="3" borderId="25" xfId="0" applyNumberFormat="1" applyFont="1" applyFill="1" applyBorder="1" applyAlignment="1">
      <alignment horizontal="right" vertical="top"/>
    </xf>
    <xf numFmtId="165" fontId="5" fillId="11" borderId="5" xfId="0" applyNumberFormat="1" applyFont="1" applyFill="1" applyBorder="1" applyAlignment="1">
      <alignment horizontal="right" vertical="top"/>
    </xf>
    <xf numFmtId="165" fontId="5" fillId="4" borderId="5" xfId="0" applyNumberFormat="1" applyFont="1" applyFill="1" applyBorder="1" applyAlignment="1">
      <alignment horizontal="right" vertical="top"/>
    </xf>
    <xf numFmtId="165" fontId="3" fillId="8" borderId="65" xfId="0" applyNumberFormat="1" applyFont="1" applyFill="1" applyBorder="1" applyAlignment="1">
      <alignment horizontal="right" vertical="top"/>
    </xf>
    <xf numFmtId="165" fontId="3" fillId="2" borderId="30" xfId="0" applyNumberFormat="1" applyFont="1" applyFill="1" applyBorder="1" applyAlignment="1">
      <alignment horizontal="right" vertical="top" wrapText="1"/>
    </xf>
    <xf numFmtId="165" fontId="3" fillId="2" borderId="10" xfId="0" applyNumberFormat="1" applyFont="1" applyFill="1" applyBorder="1" applyAlignment="1">
      <alignment horizontal="right" vertical="top" wrapText="1"/>
    </xf>
    <xf numFmtId="165" fontId="3" fillId="6" borderId="10" xfId="0" applyNumberFormat="1" applyFont="1" applyFill="1" applyBorder="1" applyAlignment="1">
      <alignment horizontal="right" vertical="top" wrapText="1"/>
    </xf>
    <xf numFmtId="165" fontId="3" fillId="6" borderId="30" xfId="0" applyNumberFormat="1" applyFont="1" applyFill="1" applyBorder="1" applyAlignment="1">
      <alignment horizontal="right" vertical="top" wrapText="1"/>
    </xf>
    <xf numFmtId="165" fontId="5" fillId="8" borderId="11" xfId="0" applyNumberFormat="1" applyFont="1" applyFill="1" applyBorder="1" applyAlignment="1">
      <alignment horizontal="right" vertical="center"/>
    </xf>
    <xf numFmtId="165" fontId="3" fillId="6" borderId="12" xfId="0" applyNumberFormat="1" applyFont="1" applyFill="1" applyBorder="1" applyAlignment="1">
      <alignment horizontal="right" vertical="top" wrapText="1"/>
    </xf>
    <xf numFmtId="165" fontId="3" fillId="6" borderId="13" xfId="0" applyNumberFormat="1" applyFont="1" applyFill="1" applyBorder="1" applyAlignment="1">
      <alignment horizontal="right" vertical="top" wrapText="1"/>
    </xf>
    <xf numFmtId="165" fontId="3" fillId="8" borderId="3" xfId="0" applyNumberFormat="1" applyFont="1" applyFill="1" applyBorder="1" applyAlignment="1">
      <alignment horizontal="right" vertical="top"/>
    </xf>
    <xf numFmtId="165" fontId="3" fillId="8" borderId="35" xfId="0" applyNumberFormat="1" applyFont="1" applyFill="1" applyBorder="1" applyAlignment="1">
      <alignment horizontal="right" vertical="top"/>
    </xf>
    <xf numFmtId="165" fontId="11" fillId="6" borderId="52" xfId="0" applyNumberFormat="1" applyFont="1" applyFill="1" applyBorder="1" applyAlignment="1">
      <alignment horizontal="right" vertical="top"/>
    </xf>
    <xf numFmtId="165" fontId="17" fillId="8" borderId="62" xfId="0" applyNumberFormat="1" applyFont="1" applyFill="1" applyBorder="1" applyAlignment="1">
      <alignment horizontal="right" vertical="top"/>
    </xf>
    <xf numFmtId="165" fontId="3" fillId="0" borderId="53" xfId="0" applyNumberFormat="1" applyFont="1" applyFill="1" applyBorder="1" applyAlignment="1">
      <alignment horizontal="right" vertical="top"/>
    </xf>
    <xf numFmtId="165" fontId="23" fillId="8" borderId="62" xfId="0" applyNumberFormat="1" applyFont="1" applyFill="1" applyBorder="1" applyAlignment="1">
      <alignment horizontal="right" vertical="top"/>
    </xf>
    <xf numFmtId="165" fontId="5" fillId="3" borderId="67" xfId="0" applyNumberFormat="1" applyFont="1" applyFill="1" applyBorder="1" applyAlignment="1">
      <alignment horizontal="right" vertical="top"/>
    </xf>
    <xf numFmtId="165" fontId="3" fillId="8" borderId="25" xfId="0" applyNumberFormat="1" applyFont="1" applyFill="1" applyBorder="1" applyAlignment="1">
      <alignment horizontal="right" vertical="top"/>
    </xf>
    <xf numFmtId="165" fontId="11" fillId="6" borderId="17" xfId="0" applyNumberFormat="1" applyFont="1" applyFill="1" applyBorder="1" applyAlignment="1">
      <alignment horizontal="right" vertical="top"/>
    </xf>
    <xf numFmtId="165" fontId="17" fillId="8" borderId="3"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165" fontId="23" fillId="8" borderId="3" xfId="0" applyNumberFormat="1" applyFont="1" applyFill="1" applyBorder="1" applyAlignment="1">
      <alignment horizontal="right" vertical="top"/>
    </xf>
    <xf numFmtId="165" fontId="5" fillId="3" borderId="5" xfId="0" applyNumberFormat="1" applyFont="1" applyFill="1" applyBorder="1" applyAlignment="1">
      <alignment horizontal="right" vertical="top"/>
    </xf>
    <xf numFmtId="165" fontId="5" fillId="8" borderId="35" xfId="0" applyNumberFormat="1" applyFont="1" applyFill="1" applyBorder="1" applyAlignment="1">
      <alignment horizontal="right" vertical="center"/>
    </xf>
    <xf numFmtId="165" fontId="5" fillId="9" borderId="67" xfId="0" applyNumberFormat="1" applyFont="1" applyFill="1" applyBorder="1" applyAlignment="1">
      <alignment vertical="top"/>
    </xf>
    <xf numFmtId="165" fontId="5" fillId="9" borderId="61" xfId="0" applyNumberFormat="1" applyFont="1" applyFill="1" applyBorder="1" applyAlignment="1">
      <alignment vertical="top"/>
    </xf>
    <xf numFmtId="0" fontId="3" fillId="0" borderId="126" xfId="0" applyFont="1" applyBorder="1" applyAlignment="1">
      <alignment horizontal="right" vertical="center" wrapText="1"/>
    </xf>
    <xf numFmtId="3" fontId="3" fillId="6" borderId="21" xfId="0" applyNumberFormat="1" applyFont="1" applyFill="1" applyBorder="1" applyAlignment="1">
      <alignment horizontal="right" vertical="center" wrapText="1"/>
    </xf>
    <xf numFmtId="0" fontId="3" fillId="6" borderId="17" xfId="0" applyFont="1" applyFill="1" applyBorder="1" applyAlignment="1">
      <alignment horizontal="right" vertical="center" wrapText="1"/>
    </xf>
    <xf numFmtId="0" fontId="3" fillId="6" borderId="33" xfId="0" applyFont="1" applyFill="1" applyBorder="1" applyAlignment="1">
      <alignment horizontal="right" vertical="center" wrapText="1"/>
    </xf>
    <xf numFmtId="3" fontId="3" fillId="6" borderId="17" xfId="0" applyNumberFormat="1" applyFont="1" applyFill="1" applyBorder="1" applyAlignment="1">
      <alignment horizontal="right" vertical="center" wrapText="1"/>
    </xf>
    <xf numFmtId="3" fontId="3" fillId="6" borderId="33" xfId="0" applyNumberFormat="1" applyFont="1" applyFill="1" applyBorder="1" applyAlignment="1">
      <alignment horizontal="right" vertical="center" wrapText="1"/>
    </xf>
    <xf numFmtId="165" fontId="5" fillId="9" borderId="5" xfId="0" applyNumberFormat="1" applyFont="1" applyFill="1" applyBorder="1" applyAlignment="1">
      <alignment vertical="top"/>
    </xf>
    <xf numFmtId="165" fontId="28" fillId="6" borderId="41" xfId="0" applyNumberFormat="1" applyFont="1" applyFill="1" applyBorder="1" applyAlignment="1">
      <alignment horizontal="right" vertical="top"/>
    </xf>
    <xf numFmtId="165" fontId="28" fillId="6" borderId="48" xfId="0" applyNumberFormat="1" applyFont="1" applyFill="1" applyBorder="1" applyAlignment="1">
      <alignment horizontal="right" vertical="top"/>
    </xf>
    <xf numFmtId="165" fontId="3" fillId="0" borderId="40" xfId="0" applyNumberFormat="1" applyFont="1" applyBorder="1" applyAlignment="1">
      <alignment horizontal="right" vertical="top"/>
    </xf>
    <xf numFmtId="165" fontId="3" fillId="0" borderId="75" xfId="0" applyNumberFormat="1" applyFont="1" applyFill="1" applyBorder="1" applyAlignment="1">
      <alignment horizontal="right" vertical="top"/>
    </xf>
    <xf numFmtId="165" fontId="3" fillId="6" borderId="100" xfId="0" applyNumberFormat="1" applyFont="1" applyFill="1" applyBorder="1" applyAlignment="1">
      <alignment horizontal="right" vertical="top" wrapText="1"/>
    </xf>
    <xf numFmtId="165" fontId="3" fillId="6" borderId="100" xfId="0" applyNumberFormat="1" applyFont="1" applyFill="1" applyBorder="1" applyAlignment="1">
      <alignment horizontal="right" vertical="top"/>
    </xf>
    <xf numFmtId="165" fontId="28" fillId="6" borderId="56" xfId="0" applyNumberFormat="1" applyFont="1" applyFill="1" applyBorder="1" applyAlignment="1">
      <alignment horizontal="right" vertical="top"/>
    </xf>
    <xf numFmtId="165" fontId="28" fillId="6" borderId="68" xfId="0" applyNumberFormat="1" applyFont="1" applyFill="1" applyBorder="1" applyAlignment="1">
      <alignment horizontal="right" vertical="top"/>
    </xf>
    <xf numFmtId="165" fontId="3" fillId="6" borderId="51" xfId="0" applyNumberFormat="1" applyFont="1" applyFill="1" applyBorder="1" applyAlignment="1">
      <alignment horizontal="right" vertical="top" wrapText="1"/>
    </xf>
    <xf numFmtId="165" fontId="28" fillId="6" borderId="21" xfId="0" applyNumberFormat="1" applyFont="1" applyFill="1" applyBorder="1" applyAlignment="1">
      <alignment horizontal="right" vertical="top"/>
    </xf>
    <xf numFmtId="165" fontId="28" fillId="6" borderId="33" xfId="0" applyNumberFormat="1" applyFont="1" applyFill="1" applyBorder="1" applyAlignment="1">
      <alignment horizontal="right" vertical="top"/>
    </xf>
    <xf numFmtId="165" fontId="5" fillId="6" borderId="17" xfId="0" applyNumberFormat="1" applyFont="1" applyFill="1" applyBorder="1" applyAlignment="1">
      <alignment horizontal="right" vertical="top"/>
    </xf>
    <xf numFmtId="165" fontId="3" fillId="6" borderId="50" xfId="0" applyNumberFormat="1" applyFont="1" applyFill="1" applyBorder="1" applyAlignment="1">
      <alignment horizontal="right" vertical="top" wrapText="1"/>
    </xf>
    <xf numFmtId="165" fontId="3" fillId="6" borderId="38" xfId="0" applyNumberFormat="1" applyFont="1" applyFill="1" applyBorder="1" applyAlignment="1">
      <alignment horizontal="right" vertical="top" wrapText="1"/>
    </xf>
    <xf numFmtId="165" fontId="3" fillId="0" borderId="38" xfId="0" applyNumberFormat="1" applyFont="1" applyFill="1" applyBorder="1" applyAlignment="1">
      <alignment horizontal="right" vertical="top"/>
    </xf>
    <xf numFmtId="165" fontId="5" fillId="2" borderId="38" xfId="0" applyNumberFormat="1" applyFont="1" applyFill="1" applyBorder="1" applyAlignment="1">
      <alignment horizontal="right" vertical="top"/>
    </xf>
    <xf numFmtId="165" fontId="3" fillId="2" borderId="38" xfId="0" applyNumberFormat="1" applyFont="1" applyFill="1" applyBorder="1" applyAlignment="1">
      <alignment horizontal="right" vertical="top"/>
    </xf>
    <xf numFmtId="165" fontId="5" fillId="2" borderId="50" xfId="0" applyNumberFormat="1" applyFont="1" applyFill="1" applyBorder="1" applyAlignment="1">
      <alignment horizontal="right" vertical="top"/>
    </xf>
    <xf numFmtId="165" fontId="5" fillId="6" borderId="96" xfId="0" applyNumberFormat="1" applyFont="1" applyFill="1" applyBorder="1" applyAlignment="1">
      <alignment horizontal="right" vertical="top"/>
    </xf>
    <xf numFmtId="165" fontId="5" fillId="6" borderId="38" xfId="0" applyNumberFormat="1" applyFont="1" applyFill="1" applyBorder="1" applyAlignment="1">
      <alignment horizontal="right" vertical="top"/>
    </xf>
    <xf numFmtId="165" fontId="28" fillId="6" borderId="50" xfId="0" applyNumberFormat="1" applyFont="1" applyFill="1" applyBorder="1" applyAlignment="1">
      <alignment horizontal="right" vertical="top"/>
    </xf>
    <xf numFmtId="165" fontId="28" fillId="6" borderId="20" xfId="0" applyNumberFormat="1" applyFont="1" applyFill="1" applyBorder="1" applyAlignment="1">
      <alignment horizontal="right" vertical="top"/>
    </xf>
    <xf numFmtId="165" fontId="5" fillId="2" borderId="41" xfId="0" applyNumberFormat="1" applyFont="1" applyFill="1" applyBorder="1" applyAlignment="1">
      <alignment horizontal="right" vertical="top"/>
    </xf>
    <xf numFmtId="165" fontId="5" fillId="6" borderId="118" xfId="0" applyNumberFormat="1" applyFont="1" applyFill="1" applyBorder="1" applyAlignment="1">
      <alignment horizontal="right" vertical="top"/>
    </xf>
    <xf numFmtId="165" fontId="3" fillId="6" borderId="47" xfId="0" applyNumberFormat="1" applyFont="1" applyFill="1" applyBorder="1" applyAlignment="1">
      <alignment horizontal="right" vertical="top" wrapText="1"/>
    </xf>
    <xf numFmtId="165" fontId="3" fillId="6" borderId="49" xfId="0" applyNumberFormat="1" applyFont="1" applyFill="1" applyBorder="1" applyAlignment="1">
      <alignment horizontal="right" vertical="top" wrapText="1"/>
    </xf>
    <xf numFmtId="165" fontId="3" fillId="0" borderId="19" xfId="0" applyNumberFormat="1" applyFont="1" applyFill="1" applyBorder="1" applyAlignment="1">
      <alignment horizontal="right" vertical="top"/>
    </xf>
    <xf numFmtId="165" fontId="5" fillId="2" borderId="19" xfId="0" applyNumberFormat="1" applyFont="1" applyFill="1" applyBorder="1" applyAlignment="1">
      <alignment horizontal="right" vertical="top"/>
    </xf>
    <xf numFmtId="165" fontId="3" fillId="2" borderId="19" xfId="0" applyNumberFormat="1" applyFont="1" applyFill="1" applyBorder="1" applyAlignment="1">
      <alignment horizontal="right" vertical="top"/>
    </xf>
    <xf numFmtId="165" fontId="3" fillId="2" borderId="1" xfId="0" applyNumberFormat="1" applyFont="1" applyFill="1" applyBorder="1" applyAlignment="1">
      <alignment horizontal="right" vertical="top"/>
    </xf>
    <xf numFmtId="165" fontId="3" fillId="6" borderId="90" xfId="0" applyNumberFormat="1" applyFont="1" applyFill="1" applyBorder="1" applyAlignment="1">
      <alignment horizontal="right" vertical="top"/>
    </xf>
    <xf numFmtId="165" fontId="3" fillId="6" borderId="79" xfId="0" applyNumberFormat="1" applyFont="1" applyFill="1" applyBorder="1" applyAlignment="1">
      <alignment horizontal="right" vertical="top"/>
    </xf>
    <xf numFmtId="165" fontId="3" fillId="0" borderId="54" xfId="0" applyNumberFormat="1" applyFont="1" applyFill="1" applyBorder="1" applyAlignment="1">
      <alignment horizontal="right" vertical="top" wrapText="1"/>
    </xf>
    <xf numFmtId="165" fontId="3" fillId="0" borderId="38" xfId="0" applyNumberFormat="1" applyFont="1" applyFill="1" applyBorder="1" applyAlignment="1">
      <alignment horizontal="right" vertical="top" wrapText="1"/>
    </xf>
    <xf numFmtId="165" fontId="3" fillId="0" borderId="31" xfId="0" applyNumberFormat="1" applyFont="1" applyFill="1" applyBorder="1" applyAlignment="1">
      <alignment horizontal="right" vertical="top" wrapText="1"/>
    </xf>
    <xf numFmtId="165" fontId="3" fillId="6" borderId="32" xfId="0" applyNumberFormat="1" applyFont="1" applyFill="1" applyBorder="1" applyAlignment="1">
      <alignment horizontal="right" vertical="top"/>
    </xf>
    <xf numFmtId="165" fontId="3" fillId="6" borderId="1" xfId="0" applyNumberFormat="1" applyFont="1" applyFill="1" applyBorder="1" applyAlignment="1">
      <alignment horizontal="right" vertical="top" wrapText="1"/>
    </xf>
    <xf numFmtId="165" fontId="3" fillId="6" borderId="1" xfId="0" applyNumberFormat="1" applyFont="1" applyFill="1" applyBorder="1" applyAlignment="1">
      <alignment horizontal="right" vertical="top"/>
    </xf>
    <xf numFmtId="165" fontId="5" fillId="6" borderId="19" xfId="0" applyNumberFormat="1" applyFont="1" applyFill="1" applyBorder="1" applyAlignment="1">
      <alignment horizontal="right" vertical="top"/>
    </xf>
    <xf numFmtId="165" fontId="5" fillId="8" borderId="26" xfId="0" applyNumberFormat="1" applyFont="1" applyFill="1" applyBorder="1" applyAlignment="1">
      <alignment horizontal="right" vertical="top"/>
    </xf>
    <xf numFmtId="165" fontId="3" fillId="0" borderId="95" xfId="0" applyNumberFormat="1" applyFont="1" applyBorder="1" applyAlignment="1">
      <alignment horizontal="right" vertical="top"/>
    </xf>
    <xf numFmtId="165" fontId="28" fillId="6" borderId="39" xfId="0" applyNumberFormat="1" applyFont="1" applyFill="1" applyBorder="1" applyAlignment="1">
      <alignment horizontal="right" vertical="top" wrapText="1"/>
    </xf>
    <xf numFmtId="165" fontId="3" fillId="0" borderId="118" xfId="0" applyNumberFormat="1" applyFont="1" applyFill="1" applyBorder="1" applyAlignment="1">
      <alignment horizontal="right" vertical="top" wrapText="1"/>
    </xf>
    <xf numFmtId="165" fontId="3" fillId="2" borderId="74" xfId="0" applyNumberFormat="1" applyFont="1" applyFill="1" applyBorder="1" applyAlignment="1">
      <alignment vertical="top" wrapText="1"/>
    </xf>
    <xf numFmtId="165" fontId="5" fillId="8" borderId="34" xfId="0" applyNumberFormat="1" applyFont="1" applyFill="1" applyBorder="1" applyAlignment="1">
      <alignment vertical="top"/>
    </xf>
    <xf numFmtId="165" fontId="3" fillId="2" borderId="56" xfId="0" applyNumberFormat="1" applyFont="1" applyFill="1" applyBorder="1" applyAlignment="1">
      <alignment horizontal="right" vertical="top" wrapText="1"/>
    </xf>
    <xf numFmtId="165" fontId="3" fillId="0" borderId="39" xfId="0" applyNumberFormat="1" applyFont="1" applyBorder="1" applyAlignment="1">
      <alignment vertical="top"/>
    </xf>
    <xf numFmtId="165" fontId="5" fillId="8" borderId="71" xfId="0" applyNumberFormat="1" applyFont="1" applyFill="1" applyBorder="1" applyAlignment="1">
      <alignment horizontal="right" vertical="top"/>
    </xf>
    <xf numFmtId="165" fontId="5" fillId="9" borderId="61" xfId="0" applyNumberFormat="1" applyFont="1" applyFill="1" applyBorder="1" applyAlignment="1">
      <alignment horizontal="right" vertical="top"/>
    </xf>
    <xf numFmtId="165" fontId="3" fillId="0" borderId="121" xfId="0" applyNumberFormat="1" applyFont="1" applyBorder="1" applyAlignment="1">
      <alignment horizontal="right" vertical="top"/>
    </xf>
    <xf numFmtId="165" fontId="3" fillId="6" borderId="69" xfId="0" applyNumberFormat="1" applyFont="1" applyFill="1" applyBorder="1" applyAlignment="1">
      <alignment horizontal="right" vertical="top" wrapText="1"/>
    </xf>
    <xf numFmtId="165" fontId="3" fillId="0" borderId="27" xfId="0" applyNumberFormat="1" applyFont="1" applyFill="1" applyBorder="1" applyAlignment="1">
      <alignment vertical="top" wrapText="1"/>
    </xf>
    <xf numFmtId="165" fontId="3" fillId="0" borderId="82" xfId="0" applyNumberFormat="1" applyFont="1" applyFill="1" applyBorder="1" applyAlignment="1">
      <alignment vertical="top" wrapText="1"/>
    </xf>
    <xf numFmtId="165" fontId="3" fillId="0" borderId="17" xfId="0" applyNumberFormat="1" applyFont="1" applyFill="1" applyBorder="1" applyAlignment="1">
      <alignment vertical="top" wrapText="1"/>
    </xf>
    <xf numFmtId="165" fontId="3" fillId="0" borderId="21" xfId="0" applyNumberFormat="1" applyFont="1" applyFill="1" applyBorder="1" applyAlignment="1">
      <alignment vertical="top" wrapText="1"/>
    </xf>
    <xf numFmtId="165" fontId="3" fillId="2" borderId="17" xfId="0" applyNumberFormat="1" applyFont="1" applyFill="1" applyBorder="1" applyAlignment="1">
      <alignment vertical="top" wrapText="1"/>
    </xf>
    <xf numFmtId="165" fontId="3" fillId="6" borderId="17" xfId="0" applyNumberFormat="1" applyFont="1" applyFill="1" applyBorder="1" applyAlignment="1">
      <alignment vertical="top" wrapText="1"/>
    </xf>
    <xf numFmtId="165" fontId="3" fillId="6" borderId="33" xfId="0" applyNumberFormat="1" applyFont="1" applyFill="1" applyBorder="1" applyAlignment="1">
      <alignment vertical="top" wrapText="1"/>
    </xf>
    <xf numFmtId="165" fontId="3" fillId="6" borderId="2" xfId="0" applyNumberFormat="1" applyFont="1" applyFill="1" applyBorder="1" applyAlignment="1">
      <alignment vertical="top" wrapText="1"/>
    </xf>
    <xf numFmtId="165" fontId="3" fillId="2" borderId="2" xfId="0" applyNumberFormat="1" applyFont="1" applyFill="1" applyBorder="1" applyAlignment="1">
      <alignment vertical="top" wrapText="1"/>
    </xf>
    <xf numFmtId="165" fontId="5" fillId="8" borderId="25" xfId="0" applyNumberFormat="1" applyFont="1" applyFill="1" applyBorder="1" applyAlignment="1">
      <alignment vertical="top"/>
    </xf>
    <xf numFmtId="165" fontId="3" fillId="0" borderId="40" xfId="0" applyNumberFormat="1" applyFont="1" applyFill="1" applyBorder="1" applyAlignment="1">
      <alignment horizontal="right" vertical="top" wrapText="1"/>
    </xf>
    <xf numFmtId="0" fontId="3" fillId="0" borderId="96" xfId="0" applyFont="1" applyBorder="1" applyAlignment="1">
      <alignment vertical="top" wrapText="1"/>
    </xf>
    <xf numFmtId="0" fontId="3" fillId="0" borderId="20" xfId="0" applyFont="1" applyBorder="1" applyAlignment="1">
      <alignment vertical="top" wrapText="1"/>
    </xf>
    <xf numFmtId="165" fontId="3" fillId="0" borderId="8" xfId="0" applyNumberFormat="1" applyFont="1" applyBorder="1" applyAlignment="1">
      <alignment horizontal="right" vertical="top"/>
    </xf>
    <xf numFmtId="165" fontId="28" fillId="0" borderId="28" xfId="0" applyNumberFormat="1" applyFont="1" applyBorder="1" applyAlignment="1">
      <alignment horizontal="right" vertical="top"/>
    </xf>
    <xf numFmtId="165" fontId="3" fillId="0" borderId="93" xfId="0" applyNumberFormat="1" applyFont="1" applyBorder="1" applyAlignment="1">
      <alignment horizontal="right" vertical="top"/>
    </xf>
    <xf numFmtId="165" fontId="28" fillId="6" borderId="10" xfId="0" applyNumberFormat="1" applyFont="1" applyFill="1" applyBorder="1" applyAlignment="1">
      <alignment horizontal="right" vertical="top" wrapText="1"/>
    </xf>
    <xf numFmtId="165" fontId="28" fillId="6" borderId="19" xfId="0" applyNumberFormat="1" applyFont="1" applyFill="1" applyBorder="1" applyAlignment="1">
      <alignment horizontal="right" vertical="top" wrapText="1"/>
    </xf>
    <xf numFmtId="165" fontId="3" fillId="0" borderId="10" xfId="0" applyNumberFormat="1" applyFont="1" applyFill="1" applyBorder="1" applyAlignment="1">
      <alignment horizontal="right" vertical="top" wrapText="1"/>
    </xf>
    <xf numFmtId="165" fontId="3" fillId="0" borderId="19" xfId="0" applyNumberFormat="1" applyFont="1" applyFill="1" applyBorder="1" applyAlignment="1">
      <alignment horizontal="right" vertical="top" wrapText="1"/>
    </xf>
    <xf numFmtId="165" fontId="3" fillId="0" borderId="32" xfId="0" applyNumberFormat="1" applyFont="1" applyFill="1" applyBorder="1" applyAlignment="1">
      <alignment horizontal="right" vertical="top" wrapText="1"/>
    </xf>
    <xf numFmtId="165" fontId="5" fillId="8" borderId="11" xfId="0" applyNumberFormat="1" applyFont="1" applyFill="1" applyBorder="1" applyAlignment="1">
      <alignment horizontal="right" vertical="top"/>
    </xf>
    <xf numFmtId="165" fontId="3" fillId="0" borderId="28" xfId="0" applyNumberFormat="1" applyFont="1" applyBorder="1" applyAlignment="1">
      <alignment horizontal="right" vertical="top"/>
    </xf>
    <xf numFmtId="165" fontId="3" fillId="0" borderId="81" xfId="0" applyNumberFormat="1" applyFont="1" applyFill="1" applyBorder="1" applyAlignment="1">
      <alignment horizontal="right" vertical="top" wrapText="1"/>
    </xf>
    <xf numFmtId="165" fontId="3" fillId="0" borderId="90" xfId="0" applyNumberFormat="1" applyFont="1" applyFill="1" applyBorder="1" applyAlignment="1">
      <alignment horizontal="right" vertical="top" wrapText="1"/>
    </xf>
    <xf numFmtId="165" fontId="5" fillId="6" borderId="10" xfId="0" applyNumberFormat="1" applyFont="1" applyFill="1" applyBorder="1" applyAlignment="1">
      <alignment horizontal="right" vertical="top"/>
    </xf>
    <xf numFmtId="165" fontId="3" fillId="0" borderId="8" xfId="0" applyNumberFormat="1" applyFont="1" applyFill="1" applyBorder="1" applyAlignment="1">
      <alignment vertical="top" wrapText="1"/>
    </xf>
    <xf numFmtId="165" fontId="3" fillId="0" borderId="28" xfId="0" applyNumberFormat="1" applyFont="1" applyFill="1" applyBorder="1" applyAlignment="1">
      <alignment horizontal="right" vertical="top" wrapText="1"/>
    </xf>
    <xf numFmtId="165" fontId="3" fillId="0" borderId="81" xfId="0" applyNumberFormat="1" applyFont="1" applyFill="1" applyBorder="1" applyAlignment="1">
      <alignment vertical="top" wrapText="1"/>
    </xf>
    <xf numFmtId="165" fontId="3" fillId="0" borderId="10" xfId="0" applyNumberFormat="1" applyFont="1" applyFill="1" applyBorder="1" applyAlignment="1">
      <alignment vertical="top" wrapText="1"/>
    </xf>
    <xf numFmtId="165" fontId="3" fillId="0" borderId="44" xfId="0" applyNumberFormat="1" applyFont="1" applyFill="1" applyBorder="1" applyAlignment="1">
      <alignment vertical="top" wrapText="1"/>
    </xf>
    <xf numFmtId="165" fontId="3" fillId="0" borderId="1" xfId="0" applyNumberFormat="1" applyFont="1" applyFill="1" applyBorder="1" applyAlignment="1">
      <alignment horizontal="right" vertical="top" wrapText="1"/>
    </xf>
    <xf numFmtId="165" fontId="3" fillId="2" borderId="10" xfId="0" applyNumberFormat="1" applyFont="1" applyFill="1" applyBorder="1" applyAlignment="1">
      <alignment vertical="top" wrapText="1"/>
    </xf>
    <xf numFmtId="165" fontId="3" fillId="6" borderId="10" xfId="0" applyNumberFormat="1" applyFont="1" applyFill="1" applyBorder="1" applyAlignment="1">
      <alignment vertical="top" wrapText="1"/>
    </xf>
    <xf numFmtId="165" fontId="3" fillId="6" borderId="30" xfId="0" applyNumberFormat="1" applyFont="1" applyFill="1" applyBorder="1" applyAlignment="1">
      <alignment vertical="top" wrapText="1"/>
    </xf>
    <xf numFmtId="165" fontId="28" fillId="6" borderId="32" xfId="0" applyNumberFormat="1" applyFont="1" applyFill="1" applyBorder="1" applyAlignment="1">
      <alignment horizontal="right" vertical="top" wrapText="1"/>
    </xf>
    <xf numFmtId="165" fontId="3" fillId="6" borderId="16" xfId="0" applyNumberFormat="1" applyFont="1" applyFill="1" applyBorder="1" applyAlignment="1">
      <alignment vertical="top" wrapText="1"/>
    </xf>
    <xf numFmtId="165" fontId="3" fillId="6" borderId="18" xfId="0" applyNumberFormat="1" applyFont="1" applyFill="1" applyBorder="1" applyAlignment="1">
      <alignment horizontal="right" vertical="top" wrapText="1"/>
    </xf>
    <xf numFmtId="165" fontId="3" fillId="2" borderId="30" xfId="0" applyNumberFormat="1" applyFont="1" applyFill="1" applyBorder="1" applyAlignment="1">
      <alignment vertical="top" wrapText="1"/>
    </xf>
    <xf numFmtId="165" fontId="3" fillId="2" borderId="33" xfId="0" applyNumberFormat="1" applyFont="1" applyFill="1" applyBorder="1" applyAlignment="1">
      <alignment vertical="top" wrapText="1"/>
    </xf>
    <xf numFmtId="165" fontId="5" fillId="8" borderId="11" xfId="0" applyNumberFormat="1" applyFont="1" applyFill="1" applyBorder="1" applyAlignment="1">
      <alignment vertical="top"/>
    </xf>
    <xf numFmtId="165" fontId="3" fillId="6" borderId="15" xfId="0" applyNumberFormat="1" applyFont="1" applyFill="1" applyBorder="1" applyAlignment="1">
      <alignment horizontal="right" vertical="top" wrapText="1"/>
    </xf>
    <xf numFmtId="165" fontId="3" fillId="0" borderId="8" xfId="0" applyNumberFormat="1" applyFont="1" applyFill="1" applyBorder="1" applyAlignment="1">
      <alignment vertical="top"/>
    </xf>
    <xf numFmtId="165" fontId="3" fillId="0" borderId="27" xfId="0" applyNumberFormat="1" applyFont="1" applyFill="1" applyBorder="1" applyAlignment="1">
      <alignment vertical="top"/>
    </xf>
    <xf numFmtId="165" fontId="3" fillId="0" borderId="15" xfId="0" applyNumberFormat="1" applyFont="1" applyFill="1" applyBorder="1" applyAlignment="1">
      <alignment vertical="top"/>
    </xf>
    <xf numFmtId="165" fontId="3" fillId="6" borderId="44" xfId="0" applyNumberFormat="1" applyFont="1" applyFill="1" applyBorder="1" applyAlignment="1">
      <alignment horizontal="right" vertical="top" wrapText="1"/>
    </xf>
    <xf numFmtId="165" fontId="3" fillId="6" borderId="99" xfId="0" applyNumberFormat="1" applyFont="1" applyFill="1" applyBorder="1" applyAlignment="1">
      <alignment horizontal="right" vertical="top"/>
    </xf>
    <xf numFmtId="165" fontId="3" fillId="2" borderId="44" xfId="0" applyNumberFormat="1" applyFont="1" applyFill="1" applyBorder="1" applyAlignment="1">
      <alignment horizontal="right" vertical="top" wrapText="1"/>
    </xf>
    <xf numFmtId="165" fontId="3" fillId="2" borderId="1" xfId="0" applyNumberFormat="1" applyFont="1" applyFill="1" applyBorder="1" applyAlignment="1">
      <alignment horizontal="right" vertical="top" wrapText="1"/>
    </xf>
    <xf numFmtId="165" fontId="3" fillId="0" borderId="10" xfId="0" applyNumberFormat="1" applyFont="1" applyBorder="1" applyAlignment="1">
      <alignment vertical="top"/>
    </xf>
    <xf numFmtId="165" fontId="3" fillId="0" borderId="19" xfId="0" applyNumberFormat="1" applyFont="1" applyBorder="1" applyAlignment="1">
      <alignment vertical="top"/>
    </xf>
    <xf numFmtId="165" fontId="5" fillId="6" borderId="30" xfId="0" applyNumberFormat="1" applyFont="1" applyFill="1" applyBorder="1" applyAlignment="1">
      <alignment horizontal="right" vertical="top"/>
    </xf>
    <xf numFmtId="165" fontId="5" fillId="6" borderId="32" xfId="0" applyNumberFormat="1" applyFont="1" applyFill="1" applyBorder="1" applyAlignment="1">
      <alignment horizontal="right" vertical="top"/>
    </xf>
    <xf numFmtId="165" fontId="3" fillId="6" borderId="32" xfId="0" applyNumberFormat="1" applyFont="1" applyFill="1" applyBorder="1" applyAlignment="1">
      <alignment horizontal="right" vertical="top" wrapText="1"/>
    </xf>
    <xf numFmtId="165" fontId="5" fillId="9" borderId="55" xfId="0" applyNumberFormat="1" applyFont="1" applyFill="1" applyBorder="1" applyAlignment="1">
      <alignment horizontal="right" vertical="top"/>
    </xf>
    <xf numFmtId="165" fontId="5" fillId="9" borderId="128" xfId="0" applyNumberFormat="1" applyFont="1" applyFill="1" applyBorder="1" applyAlignment="1">
      <alignment horizontal="right" vertical="top"/>
    </xf>
    <xf numFmtId="0" fontId="3" fillId="0" borderId="129" xfId="0" applyFont="1" applyBorder="1" applyAlignment="1">
      <alignment horizontal="right" vertical="center" wrapText="1"/>
    </xf>
    <xf numFmtId="0" fontId="3" fillId="0" borderId="113" xfId="0" applyFont="1" applyBorder="1" applyAlignment="1">
      <alignment horizontal="right" vertical="center" wrapText="1"/>
    </xf>
    <xf numFmtId="3" fontId="3" fillId="6" borderId="56" xfId="0" applyNumberFormat="1" applyFont="1" applyFill="1" applyBorder="1" applyAlignment="1">
      <alignment horizontal="right" vertical="center" wrapText="1"/>
    </xf>
    <xf numFmtId="0" fontId="3" fillId="6" borderId="39" xfId="0" applyFont="1" applyFill="1" applyBorder="1" applyAlignment="1">
      <alignment horizontal="right" vertical="center" wrapText="1"/>
    </xf>
    <xf numFmtId="0" fontId="3" fillId="6" borderId="68" xfId="0" applyFont="1" applyFill="1" applyBorder="1" applyAlignment="1">
      <alignment horizontal="right" vertical="center" wrapText="1"/>
    </xf>
    <xf numFmtId="3" fontId="3" fillId="6" borderId="39" xfId="0" applyNumberFormat="1" applyFont="1" applyFill="1" applyBorder="1" applyAlignment="1">
      <alignment horizontal="right" vertical="center"/>
    </xf>
    <xf numFmtId="165" fontId="5" fillId="3" borderId="61" xfId="0" applyNumberFormat="1" applyFont="1" applyFill="1" applyBorder="1" applyAlignment="1">
      <alignment horizontal="right" vertical="top"/>
    </xf>
    <xf numFmtId="165" fontId="3" fillId="0" borderId="68" xfId="0" applyNumberFormat="1" applyFont="1" applyBorder="1" applyAlignment="1">
      <alignment horizontal="right" vertical="top"/>
    </xf>
    <xf numFmtId="165" fontId="17" fillId="8" borderId="71" xfId="0" applyNumberFormat="1" applyFont="1" applyFill="1" applyBorder="1" applyAlignment="1">
      <alignment horizontal="right" vertical="top"/>
    </xf>
    <xf numFmtId="165" fontId="3" fillId="0" borderId="68" xfId="0" applyNumberFormat="1" applyFont="1" applyFill="1" applyBorder="1" applyAlignment="1">
      <alignment horizontal="right" vertical="top"/>
    </xf>
    <xf numFmtId="165" fontId="28" fillId="6" borderId="17" xfId="0" applyNumberFormat="1" applyFont="1" applyFill="1" applyBorder="1" applyAlignment="1">
      <alignment horizontal="right" vertical="top"/>
    </xf>
    <xf numFmtId="165" fontId="3" fillId="2" borderId="40" xfId="0" applyNumberFormat="1" applyFont="1" applyFill="1" applyBorder="1" applyAlignment="1">
      <alignment horizontal="right" vertical="top" wrapText="1"/>
    </xf>
    <xf numFmtId="165" fontId="3" fillId="0" borderId="48" xfId="0" applyNumberFormat="1" applyFont="1" applyFill="1" applyBorder="1" applyAlignment="1">
      <alignment horizontal="right" vertical="top"/>
    </xf>
    <xf numFmtId="165" fontId="5" fillId="8" borderId="60" xfId="0" applyNumberFormat="1" applyFont="1" applyFill="1" applyBorder="1" applyAlignment="1">
      <alignment horizontal="right" vertical="center"/>
    </xf>
    <xf numFmtId="165" fontId="5" fillId="11" borderId="66" xfId="0" applyNumberFormat="1" applyFont="1" applyFill="1" applyBorder="1" applyAlignment="1">
      <alignment horizontal="right" vertical="top"/>
    </xf>
    <xf numFmtId="165" fontId="5" fillId="4" borderId="66" xfId="0" applyNumberFormat="1" applyFont="1" applyFill="1" applyBorder="1" applyAlignment="1">
      <alignment horizontal="right" vertical="top"/>
    </xf>
    <xf numFmtId="165" fontId="28" fillId="6" borderId="0" xfId="0" applyNumberFormat="1" applyFont="1" applyFill="1" applyBorder="1" applyAlignment="1">
      <alignment horizontal="right" vertical="top"/>
    </xf>
    <xf numFmtId="165" fontId="5" fillId="8" borderId="73" xfId="0" applyNumberFormat="1" applyFont="1" applyFill="1" applyBorder="1" applyAlignment="1">
      <alignment horizontal="right" vertical="center"/>
    </xf>
    <xf numFmtId="49" fontId="5" fillId="6" borderId="19"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0" fontId="7" fillId="0" borderId="0" xfId="0" applyFont="1" applyAlignment="1">
      <alignment vertical="top" wrapText="1"/>
    </xf>
    <xf numFmtId="3" fontId="3" fillId="6" borderId="19"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3" fontId="3" fillId="6" borderId="10" xfId="0" applyNumberFormat="1" applyFont="1" applyFill="1" applyBorder="1" applyAlignment="1">
      <alignment vertical="top" wrapText="1"/>
    </xf>
    <xf numFmtId="3" fontId="3" fillId="6" borderId="130" xfId="0" applyNumberFormat="1" applyFont="1" applyFill="1" applyBorder="1" applyAlignment="1">
      <alignment vertical="top" wrapText="1"/>
    </xf>
    <xf numFmtId="3" fontId="3" fillId="6" borderId="126" xfId="0" applyNumberFormat="1" applyFont="1" applyFill="1" applyBorder="1" applyAlignment="1">
      <alignment vertical="top" wrapText="1"/>
    </xf>
    <xf numFmtId="3" fontId="3" fillId="6" borderId="131" xfId="0" applyNumberFormat="1" applyFont="1" applyFill="1" applyBorder="1" applyAlignment="1">
      <alignment horizontal="center" vertical="top"/>
    </xf>
    <xf numFmtId="0" fontId="28" fillId="0" borderId="100" xfId="0" applyFont="1" applyBorder="1" applyAlignment="1">
      <alignment vertical="top" wrapText="1"/>
    </xf>
    <xf numFmtId="3" fontId="3" fillId="0" borderId="91" xfId="0" applyNumberFormat="1" applyFont="1" applyBorder="1" applyAlignment="1">
      <alignment vertical="top" wrapText="1"/>
    </xf>
    <xf numFmtId="3" fontId="28" fillId="6" borderId="105" xfId="0" applyNumberFormat="1" applyFont="1" applyFill="1" applyBorder="1" applyAlignment="1">
      <alignment horizontal="center" vertical="top" wrapText="1"/>
    </xf>
    <xf numFmtId="3" fontId="11" fillId="0" borderId="25" xfId="0" applyNumberFormat="1" applyFont="1" applyFill="1" applyBorder="1" applyAlignment="1">
      <alignment horizontal="center" vertical="top"/>
    </xf>
    <xf numFmtId="0" fontId="3" fillId="0" borderId="83" xfId="0" applyFont="1" applyBorder="1" applyAlignment="1">
      <alignment horizontal="center" vertical="top" wrapText="1"/>
    </xf>
    <xf numFmtId="165" fontId="28" fillId="6" borderId="41" xfId="0" applyNumberFormat="1" applyFont="1" applyFill="1" applyBorder="1" applyAlignment="1">
      <alignment horizontal="right" vertical="top" wrapText="1"/>
    </xf>
    <xf numFmtId="165" fontId="28" fillId="6" borderId="21" xfId="0" applyNumberFormat="1" applyFont="1" applyFill="1" applyBorder="1" applyAlignment="1">
      <alignment horizontal="right" vertical="top" wrapText="1"/>
    </xf>
    <xf numFmtId="3" fontId="28" fillId="0" borderId="21" xfId="0" applyNumberFormat="1" applyFont="1" applyFill="1" applyBorder="1" applyAlignment="1">
      <alignment horizontal="center" vertical="top" wrapText="1"/>
    </xf>
    <xf numFmtId="165" fontId="5" fillId="0" borderId="0" xfId="0" applyNumberFormat="1" applyFont="1" applyFill="1" applyAlignment="1">
      <alignment horizontal="left" vertical="top"/>
    </xf>
    <xf numFmtId="49" fontId="5" fillId="11" borderId="1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165" fontId="3" fillId="0" borderId="33" xfId="0" applyNumberFormat="1" applyFont="1" applyBorder="1" applyAlignment="1">
      <alignment horizontal="center" vertical="top"/>
    </xf>
    <xf numFmtId="165" fontId="3" fillId="0" borderId="54" xfId="0" applyNumberFormat="1" applyFont="1" applyBorder="1" applyAlignment="1">
      <alignment horizontal="center" vertical="top"/>
    </xf>
    <xf numFmtId="165" fontId="3" fillId="0" borderId="48" xfId="0" applyNumberFormat="1" applyFont="1" applyBorder="1" applyAlignment="1">
      <alignment horizontal="center" vertical="top"/>
    </xf>
    <xf numFmtId="165" fontId="3" fillId="6" borderId="33" xfId="0" applyNumberFormat="1" applyFont="1" applyFill="1" applyBorder="1" applyAlignment="1">
      <alignment horizontal="center" vertical="top"/>
    </xf>
    <xf numFmtId="165" fontId="3" fillId="6" borderId="54" xfId="0" applyNumberFormat="1" applyFont="1" applyFill="1" applyBorder="1" applyAlignment="1">
      <alignment horizontal="center" vertical="top"/>
    </xf>
    <xf numFmtId="165" fontId="3" fillId="8" borderId="2" xfId="0" applyNumberFormat="1" applyFont="1" applyFill="1" applyBorder="1" applyAlignment="1">
      <alignment horizontal="center" vertical="top" wrapText="1"/>
    </xf>
    <xf numFmtId="165" fontId="3" fillId="8" borderId="43" xfId="0" applyNumberFormat="1" applyFont="1" applyFill="1" applyBorder="1" applyAlignment="1">
      <alignment horizontal="center" vertical="top" wrapText="1"/>
    </xf>
    <xf numFmtId="165" fontId="3" fillId="8" borderId="42" xfId="0" applyNumberFormat="1" applyFont="1" applyFill="1" applyBorder="1" applyAlignment="1">
      <alignment horizontal="center" vertical="top" wrapText="1"/>
    </xf>
    <xf numFmtId="165" fontId="3" fillId="8" borderId="33" xfId="0" applyNumberFormat="1" applyFont="1" applyFill="1" applyBorder="1" applyAlignment="1">
      <alignment horizontal="center" vertical="top"/>
    </xf>
    <xf numFmtId="165" fontId="3" fillId="8" borderId="54" xfId="0" applyNumberFormat="1" applyFont="1" applyFill="1" applyBorder="1" applyAlignment="1">
      <alignment horizontal="center" vertical="top"/>
    </xf>
    <xf numFmtId="165" fontId="3" fillId="8" borderId="48" xfId="0" applyNumberFormat="1" applyFont="1" applyFill="1" applyBorder="1" applyAlignment="1">
      <alignment horizontal="center" vertical="top"/>
    </xf>
    <xf numFmtId="165" fontId="5" fillId="4" borderId="33" xfId="0" applyNumberFormat="1" applyFont="1" applyFill="1" applyBorder="1" applyAlignment="1">
      <alignment horizontal="center" vertical="top"/>
    </xf>
    <xf numFmtId="165" fontId="5" fillId="4" borderId="31" xfId="0" applyNumberFormat="1" applyFont="1" applyFill="1" applyBorder="1" applyAlignment="1">
      <alignment horizontal="center" vertical="top"/>
    </xf>
    <xf numFmtId="165" fontId="5" fillId="4" borderId="30" xfId="0" applyNumberFormat="1" applyFont="1" applyFill="1" applyBorder="1" applyAlignment="1">
      <alignment horizontal="center" vertical="top"/>
    </xf>
    <xf numFmtId="165" fontId="5" fillId="4" borderId="32" xfId="0" applyNumberFormat="1" applyFont="1" applyFill="1" applyBorder="1" applyAlignment="1">
      <alignment horizontal="center" vertical="top"/>
    </xf>
    <xf numFmtId="165" fontId="5" fillId="5" borderId="25" xfId="0" applyNumberFormat="1" applyFont="1" applyFill="1" applyBorder="1" applyAlignment="1">
      <alignment horizontal="center" vertical="top"/>
    </xf>
    <xf numFmtId="165" fontId="5" fillId="5" borderId="35" xfId="0" applyNumberFormat="1" applyFont="1" applyFill="1" applyBorder="1" applyAlignment="1">
      <alignment horizontal="center" vertical="top"/>
    </xf>
    <xf numFmtId="165" fontId="5" fillId="5" borderId="29" xfId="0" applyNumberFormat="1" applyFont="1" applyFill="1" applyBorder="1" applyAlignment="1">
      <alignment horizontal="center" vertical="top"/>
    </xf>
    <xf numFmtId="165" fontId="5" fillId="4" borderId="14" xfId="0" applyNumberFormat="1" applyFont="1" applyFill="1" applyBorder="1" applyAlignment="1">
      <alignment horizontal="right" vertical="top"/>
    </xf>
    <xf numFmtId="165" fontId="3" fillId="6" borderId="31" xfId="0" applyNumberFormat="1" applyFont="1" applyFill="1" applyBorder="1" applyAlignment="1">
      <alignment horizontal="center" vertical="top"/>
    </xf>
    <xf numFmtId="165" fontId="3" fillId="0" borderId="31" xfId="0" applyNumberFormat="1" applyFont="1" applyBorder="1" applyAlignment="1">
      <alignment horizontal="center" vertical="top"/>
    </xf>
    <xf numFmtId="165" fontId="5" fillId="4" borderId="15" xfId="0" applyNumberFormat="1" applyFont="1" applyFill="1" applyBorder="1" applyAlignment="1">
      <alignment horizontal="right" vertical="top"/>
    </xf>
    <xf numFmtId="165" fontId="5" fillId="8" borderId="18"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165" fontId="28" fillId="6" borderId="51" xfId="0" applyNumberFormat="1" applyFont="1" applyFill="1" applyBorder="1" applyAlignment="1">
      <alignment horizontal="right" vertical="top" wrapText="1"/>
    </xf>
    <xf numFmtId="3" fontId="31" fillId="7" borderId="63" xfId="0" applyNumberFormat="1" applyFont="1" applyFill="1" applyBorder="1"/>
    <xf numFmtId="3" fontId="31" fillId="15" borderId="43" xfId="0" applyNumberFormat="1" applyFont="1" applyFill="1" applyBorder="1"/>
    <xf numFmtId="3" fontId="28" fillId="11" borderId="43" xfId="0" applyNumberFormat="1" applyFont="1" applyFill="1" applyBorder="1" applyAlignment="1">
      <alignment vertical="top"/>
    </xf>
    <xf numFmtId="3" fontId="28" fillId="9" borderId="43" xfId="0" applyNumberFormat="1" applyFont="1" applyFill="1" applyBorder="1" applyAlignment="1">
      <alignment vertical="top"/>
    </xf>
    <xf numFmtId="0" fontId="28" fillId="6" borderId="9" xfId="0" applyFont="1" applyFill="1" applyBorder="1" applyAlignment="1">
      <alignment vertical="top"/>
    </xf>
    <xf numFmtId="0" fontId="28" fillId="6" borderId="106" xfId="0" applyFont="1" applyFill="1" applyBorder="1" applyAlignment="1">
      <alignment vertical="top"/>
    </xf>
    <xf numFmtId="0" fontId="28" fillId="6" borderId="23" xfId="0" applyFont="1" applyFill="1" applyBorder="1" applyAlignment="1">
      <alignment vertical="top" wrapText="1"/>
    </xf>
    <xf numFmtId="0" fontId="28" fillId="6" borderId="23" xfId="0" applyFont="1" applyFill="1" applyBorder="1" applyAlignment="1">
      <alignment vertical="top"/>
    </xf>
    <xf numFmtId="0" fontId="28" fillId="6" borderId="64" xfId="0" applyFont="1" applyFill="1" applyBorder="1" applyAlignment="1">
      <alignment vertical="top"/>
    </xf>
    <xf numFmtId="0" fontId="28" fillId="6" borderId="45" xfId="0" applyFont="1" applyFill="1" applyBorder="1" applyAlignment="1">
      <alignment vertical="top"/>
    </xf>
    <xf numFmtId="0" fontId="28" fillId="0" borderId="64" xfId="0" applyFont="1" applyBorder="1" applyAlignment="1">
      <alignment vertical="top"/>
    </xf>
    <xf numFmtId="0" fontId="28" fillId="6" borderId="7" xfId="0" applyFont="1" applyFill="1" applyBorder="1" applyAlignment="1">
      <alignment vertical="top"/>
    </xf>
    <xf numFmtId="3" fontId="28" fillId="6" borderId="9" xfId="0" applyNumberFormat="1" applyFont="1" applyFill="1" applyBorder="1" applyAlignment="1">
      <alignment vertical="top"/>
    </xf>
    <xf numFmtId="0" fontId="28" fillId="0" borderId="9" xfId="0" applyFont="1" applyBorder="1" applyAlignment="1">
      <alignment vertical="top"/>
    </xf>
    <xf numFmtId="0" fontId="28" fillId="9" borderId="67" xfId="0" applyFont="1" applyFill="1" applyBorder="1" applyAlignment="1">
      <alignment vertical="top"/>
    </xf>
    <xf numFmtId="0" fontId="28" fillId="9" borderId="35" xfId="0" applyFont="1" applyFill="1" applyBorder="1" applyAlignment="1">
      <alignment vertical="top"/>
    </xf>
    <xf numFmtId="0" fontId="28" fillId="0" borderId="45" xfId="0" applyFont="1" applyBorder="1" applyAlignment="1">
      <alignment vertical="top"/>
    </xf>
    <xf numFmtId="0" fontId="28" fillId="6" borderId="6" xfId="0" applyFont="1" applyFill="1" applyBorder="1" applyAlignment="1">
      <alignment vertical="top"/>
    </xf>
    <xf numFmtId="0" fontId="33" fillId="6" borderId="104" xfId="0" applyFont="1" applyFill="1" applyBorder="1" applyAlignment="1">
      <alignment vertical="top"/>
    </xf>
    <xf numFmtId="0" fontId="28" fillId="6" borderId="106" xfId="0" applyFont="1" applyFill="1" applyBorder="1" applyAlignment="1">
      <alignment vertical="top" wrapText="1"/>
    </xf>
    <xf numFmtId="0" fontId="28" fillId="6" borderId="52" xfId="0" applyFont="1" applyFill="1" applyBorder="1" applyAlignment="1">
      <alignment vertical="top"/>
    </xf>
    <xf numFmtId="0" fontId="28" fillId="0" borderId="35" xfId="0" applyFont="1" applyBorder="1" applyAlignment="1">
      <alignment vertical="top"/>
    </xf>
    <xf numFmtId="0" fontId="31" fillId="6" borderId="52" xfId="0" applyFont="1" applyFill="1" applyBorder="1" applyAlignment="1">
      <alignment vertical="top"/>
    </xf>
    <xf numFmtId="0" fontId="31" fillId="0" borderId="35" xfId="0" applyFont="1" applyBorder="1" applyAlignment="1">
      <alignment vertical="top"/>
    </xf>
    <xf numFmtId="0" fontId="28" fillId="9" borderId="53" xfId="0" applyFont="1" applyFill="1" applyBorder="1" applyAlignment="1">
      <alignment vertical="top"/>
    </xf>
    <xf numFmtId="0" fontId="28" fillId="11" borderId="67" xfId="0" applyFont="1" applyFill="1" applyBorder="1" applyAlignment="1">
      <alignment vertical="top"/>
    </xf>
    <xf numFmtId="0" fontId="28" fillId="15" borderId="35" xfId="0" applyFont="1" applyFill="1" applyBorder="1" applyAlignment="1">
      <alignment vertical="top"/>
    </xf>
    <xf numFmtId="0" fontId="28" fillId="0" borderId="0" xfId="0" applyFont="1" applyFill="1" applyAlignment="1">
      <alignment vertical="top"/>
    </xf>
    <xf numFmtId="0" fontId="28" fillId="0" borderId="0" xfId="0" applyFont="1" applyBorder="1" applyAlignment="1">
      <alignment vertical="top"/>
    </xf>
    <xf numFmtId="0" fontId="28" fillId="0" borderId="81" xfId="0" applyFont="1" applyFill="1" applyBorder="1" applyAlignment="1">
      <alignment vertical="top" wrapText="1"/>
    </xf>
    <xf numFmtId="3" fontId="28" fillId="0" borderId="83" xfId="0" applyNumberFormat="1" applyFont="1" applyFill="1" applyBorder="1" applyAlignment="1">
      <alignment horizontal="center" vertical="top" wrapText="1"/>
    </xf>
    <xf numFmtId="49" fontId="28" fillId="0" borderId="82" xfId="0" applyNumberFormat="1" applyFont="1" applyFill="1" applyBorder="1" applyAlignment="1">
      <alignment horizontal="center" vertical="top" wrapText="1"/>
    </xf>
    <xf numFmtId="49" fontId="32" fillId="6" borderId="17" xfId="0" applyNumberFormat="1" applyFont="1" applyFill="1" applyBorder="1" applyAlignment="1">
      <alignment horizontal="center" vertical="top" wrapText="1"/>
    </xf>
    <xf numFmtId="165" fontId="28" fillId="6" borderId="52" xfId="0" applyNumberFormat="1" applyFont="1" applyFill="1" applyBorder="1" applyAlignment="1">
      <alignment horizontal="right" vertical="top"/>
    </xf>
    <xf numFmtId="165" fontId="28" fillId="6" borderId="51" xfId="0" applyNumberFormat="1" applyFont="1" applyFill="1" applyBorder="1" applyAlignment="1">
      <alignment horizontal="right" vertical="top"/>
    </xf>
    <xf numFmtId="165" fontId="28" fillId="6" borderId="82" xfId="0" applyNumberFormat="1" applyFont="1" applyFill="1" applyBorder="1" applyAlignment="1">
      <alignment horizontal="right" vertical="top"/>
    </xf>
    <xf numFmtId="165" fontId="28" fillId="6" borderId="89" xfId="0" applyNumberFormat="1" applyFont="1" applyFill="1" applyBorder="1" applyAlignment="1">
      <alignment horizontal="right" vertical="top"/>
    </xf>
    <xf numFmtId="0" fontId="26" fillId="0" borderId="0" xfId="0" applyFont="1" applyAlignment="1">
      <alignment horizontal="right"/>
    </xf>
    <xf numFmtId="3" fontId="3" fillId="0" borderId="45" xfId="0" applyNumberFormat="1" applyFont="1" applyBorder="1" applyAlignment="1">
      <alignment vertical="top"/>
    </xf>
    <xf numFmtId="3" fontId="3" fillId="0" borderId="64" xfId="0" applyNumberFormat="1" applyFont="1" applyBorder="1" applyAlignment="1">
      <alignment vertical="top"/>
    </xf>
    <xf numFmtId="165" fontId="28" fillId="0" borderId="27" xfId="0" applyNumberFormat="1" applyFont="1" applyBorder="1" applyAlignment="1">
      <alignment horizontal="right" vertical="top"/>
    </xf>
    <xf numFmtId="165" fontId="33" fillId="6" borderId="17" xfId="0" applyNumberFormat="1" applyFont="1" applyFill="1" applyBorder="1" applyAlignment="1">
      <alignment horizontal="right" vertical="top"/>
    </xf>
    <xf numFmtId="165" fontId="33" fillId="6" borderId="52" xfId="0" applyNumberFormat="1" applyFont="1" applyFill="1" applyBorder="1" applyAlignment="1">
      <alignment horizontal="right" vertical="top"/>
    </xf>
    <xf numFmtId="3" fontId="11" fillId="6" borderId="68" xfId="0" applyNumberFormat="1" applyFont="1" applyFill="1" applyBorder="1" applyAlignment="1">
      <alignment horizontal="center" vertical="top"/>
    </xf>
    <xf numFmtId="165" fontId="28" fillId="6" borderId="27" xfId="0" applyNumberFormat="1" applyFont="1" applyFill="1" applyBorder="1" applyAlignment="1">
      <alignment horizontal="right" vertical="top"/>
    </xf>
    <xf numFmtId="165" fontId="28" fillId="0" borderId="53" xfId="0" applyNumberFormat="1" applyFont="1" applyBorder="1" applyAlignment="1">
      <alignment horizontal="right" vertical="top"/>
    </xf>
    <xf numFmtId="165" fontId="28" fillId="6" borderId="40" xfId="0" applyNumberFormat="1" applyFont="1" applyFill="1" applyBorder="1" applyAlignment="1">
      <alignment horizontal="right" vertical="top"/>
    </xf>
    <xf numFmtId="0" fontId="22" fillId="0" borderId="0" xfId="0" applyFont="1" applyAlignment="1">
      <alignment vertical="center"/>
    </xf>
    <xf numFmtId="49" fontId="5" fillId="11" borderId="1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39" xfId="0" applyFont="1" applyFill="1" applyBorder="1" applyAlignment="1">
      <alignment horizontal="center" vertical="center" textRotation="90"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center" textRotation="90" wrapText="1"/>
    </xf>
    <xf numFmtId="49" fontId="5" fillId="6" borderId="79" xfId="0" applyNumberFormat="1" applyFont="1" applyFill="1" applyBorder="1" applyAlignment="1">
      <alignment horizontal="center" vertical="top"/>
    </xf>
    <xf numFmtId="0" fontId="3" fillId="6" borderId="38" xfId="0" applyFont="1" applyFill="1" applyBorder="1" applyAlignment="1">
      <alignment horizontal="left" vertical="top" wrapText="1"/>
    </xf>
    <xf numFmtId="49" fontId="5" fillId="12" borderId="39"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3" fillId="6" borderId="9" xfId="0" applyFont="1" applyFill="1" applyBorder="1" applyAlignment="1">
      <alignment vertical="top" wrapText="1"/>
    </xf>
    <xf numFmtId="165" fontId="28" fillId="0" borderId="89" xfId="0" applyNumberFormat="1" applyFont="1" applyFill="1" applyBorder="1" applyAlignment="1">
      <alignment horizontal="right" vertical="top" wrapText="1"/>
    </xf>
    <xf numFmtId="165" fontId="3" fillId="6" borderId="46" xfId="0" applyNumberFormat="1" applyFont="1" applyFill="1" applyBorder="1" applyAlignment="1">
      <alignment horizontal="right" vertical="top"/>
    </xf>
    <xf numFmtId="165" fontId="3" fillId="6" borderId="45" xfId="0" applyNumberFormat="1" applyFont="1" applyFill="1" applyBorder="1" applyAlignment="1">
      <alignment horizontal="right" vertical="top"/>
    </xf>
    <xf numFmtId="0" fontId="3" fillId="6" borderId="100" xfId="0" applyFont="1" applyFill="1" applyBorder="1" applyAlignment="1">
      <alignment horizontal="center" vertical="center" textRotation="90" wrapText="1"/>
    </xf>
    <xf numFmtId="165" fontId="3" fillId="2" borderId="106" xfId="0" applyNumberFormat="1" applyFont="1" applyFill="1" applyBorder="1" applyAlignment="1">
      <alignment horizontal="right" vertical="top" wrapText="1"/>
    </xf>
    <xf numFmtId="165" fontId="3" fillId="2" borderId="114" xfId="0" applyNumberFormat="1" applyFont="1" applyFill="1" applyBorder="1" applyAlignment="1">
      <alignment horizontal="right" vertical="top" wrapText="1"/>
    </xf>
    <xf numFmtId="0" fontId="3" fillId="0" borderId="99" xfId="0" applyFont="1" applyFill="1" applyBorder="1" applyAlignment="1">
      <alignment horizontal="left" vertical="top" wrapText="1"/>
    </xf>
    <xf numFmtId="1" fontId="3" fillId="0" borderId="101" xfId="0" applyNumberFormat="1" applyFont="1" applyFill="1" applyBorder="1" applyAlignment="1">
      <alignment horizontal="center" vertical="top" wrapText="1"/>
    </xf>
    <xf numFmtId="1" fontId="3" fillId="0" borderId="79" xfId="0" applyNumberFormat="1" applyFont="1" applyFill="1" applyBorder="1" applyAlignment="1">
      <alignment horizontal="center" vertical="top" wrapText="1"/>
    </xf>
    <xf numFmtId="165" fontId="11" fillId="6" borderId="45" xfId="0" applyNumberFormat="1" applyFont="1" applyFill="1" applyBorder="1" applyAlignment="1">
      <alignment horizontal="right" vertical="top"/>
    </xf>
    <xf numFmtId="165" fontId="3" fillId="0" borderId="30" xfId="0" applyNumberFormat="1" applyFont="1" applyFill="1" applyBorder="1" applyAlignment="1">
      <alignment horizontal="right" vertical="top" wrapText="1"/>
    </xf>
    <xf numFmtId="3" fontId="3" fillId="0" borderId="49" xfId="0" applyNumberFormat="1" applyFont="1" applyBorder="1" applyAlignment="1">
      <alignment horizontal="center" vertical="top"/>
    </xf>
    <xf numFmtId="49" fontId="5" fillId="11" borderId="99" xfId="0" applyNumberFormat="1" applyFont="1" applyFill="1" applyBorder="1" applyAlignment="1">
      <alignment horizontal="center" vertical="top"/>
    </xf>
    <xf numFmtId="49" fontId="5" fillId="3" borderId="105" xfId="0" applyNumberFormat="1" applyFont="1" applyFill="1" applyBorder="1" applyAlignment="1">
      <alignment horizontal="center" vertical="top"/>
    </xf>
    <xf numFmtId="49" fontId="5" fillId="6" borderId="101" xfId="0" applyNumberFormat="1" applyFont="1" applyFill="1" applyBorder="1" applyAlignment="1">
      <alignment horizontal="center" vertical="top"/>
    </xf>
    <xf numFmtId="0" fontId="3" fillId="6" borderId="105" xfId="0" applyFont="1" applyFill="1" applyBorder="1" applyAlignment="1">
      <alignment horizontal="left" vertical="top" wrapText="1"/>
    </xf>
    <xf numFmtId="165" fontId="3" fillId="0" borderId="106" xfId="0" applyNumberFormat="1" applyFont="1" applyFill="1" applyBorder="1" applyAlignment="1">
      <alignment horizontal="center" vertical="top" wrapText="1"/>
    </xf>
    <xf numFmtId="165" fontId="3" fillId="6" borderId="114" xfId="0" applyNumberFormat="1" applyFont="1" applyFill="1" applyBorder="1" applyAlignment="1">
      <alignment horizontal="right" vertical="top" wrapText="1"/>
    </xf>
    <xf numFmtId="165" fontId="3" fillId="6" borderId="100" xfId="0" applyNumberFormat="1" applyFont="1" applyFill="1" applyBorder="1" applyAlignment="1">
      <alignment vertical="top" wrapText="1"/>
    </xf>
    <xf numFmtId="165" fontId="3" fillId="6" borderId="101" xfId="0" applyNumberFormat="1" applyFont="1" applyFill="1" applyBorder="1" applyAlignment="1">
      <alignment vertical="top" wrapText="1"/>
    </xf>
    <xf numFmtId="165" fontId="3" fillId="6" borderId="99" xfId="0" applyNumberFormat="1" applyFont="1" applyFill="1" applyBorder="1" applyAlignment="1">
      <alignment vertical="top" wrapText="1"/>
    </xf>
    <xf numFmtId="165" fontId="3" fillId="6" borderId="79" xfId="0" applyNumberFormat="1" applyFont="1" applyFill="1" applyBorder="1" applyAlignment="1">
      <alignment horizontal="right" vertical="top" wrapText="1"/>
    </xf>
    <xf numFmtId="0" fontId="3" fillId="6" borderId="79" xfId="0" applyFont="1" applyFill="1" applyBorder="1" applyAlignment="1">
      <alignment horizontal="center" vertical="top"/>
    </xf>
    <xf numFmtId="0" fontId="31" fillId="6" borderId="106" xfId="0" applyFont="1" applyFill="1" applyBorder="1" applyAlignment="1">
      <alignment vertical="top" wrapText="1"/>
    </xf>
    <xf numFmtId="0" fontId="7" fillId="6" borderId="9" xfId="0" applyFont="1" applyFill="1" applyBorder="1" applyAlignment="1">
      <alignmen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9" xfId="0" applyFont="1" applyBorder="1" applyAlignment="1">
      <alignment horizontal="right" vertical="top"/>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7" xfId="0" applyFont="1" applyBorder="1" applyAlignment="1">
      <alignment horizontal="center" vertical="center" textRotation="90" shrinkToFit="1"/>
    </xf>
    <xf numFmtId="0" fontId="3" fillId="0" borderId="17"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4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75" xfId="0" applyFont="1" applyBorder="1" applyAlignment="1">
      <alignment horizontal="center" vertical="center" textRotation="90" shrinkToFit="1"/>
    </xf>
    <xf numFmtId="0" fontId="3" fillId="0" borderId="39" xfId="0" applyFont="1" applyBorder="1" applyAlignment="1">
      <alignment horizontal="center" vertical="center" textRotation="90" shrinkToFit="1"/>
    </xf>
    <xf numFmtId="0" fontId="3" fillId="0" borderId="34" xfId="0" applyFont="1" applyBorder="1" applyAlignment="1">
      <alignment horizontal="center" vertical="center" textRotation="90" shrinkToFit="1"/>
    </xf>
    <xf numFmtId="49" fontId="5" fillId="7" borderId="76" xfId="0" applyNumberFormat="1" applyFont="1" applyFill="1" applyBorder="1" applyAlignment="1">
      <alignment horizontal="left" vertical="top" wrapText="1"/>
    </xf>
    <xf numFmtId="49" fontId="5" fillId="7" borderId="69" xfId="0" applyNumberFormat="1" applyFont="1" applyFill="1" applyBorder="1" applyAlignment="1">
      <alignment horizontal="left" vertical="top" wrapText="1"/>
    </xf>
    <xf numFmtId="49" fontId="5" fillId="7" borderId="63" xfId="0" applyNumberFormat="1" applyFont="1" applyFill="1" applyBorder="1" applyAlignment="1">
      <alignment horizontal="left" vertical="top" wrapText="1"/>
    </xf>
    <xf numFmtId="0" fontId="5" fillId="4" borderId="74"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11" borderId="36" xfId="0" applyFont="1" applyFill="1" applyBorder="1" applyAlignment="1">
      <alignment horizontal="left" vertical="top"/>
    </xf>
    <xf numFmtId="0" fontId="5" fillId="11" borderId="42" xfId="0" applyFont="1" applyFill="1" applyBorder="1" applyAlignment="1">
      <alignment horizontal="left" vertical="top"/>
    </xf>
    <xf numFmtId="0" fontId="5" fillId="11" borderId="43" xfId="0" applyFont="1" applyFill="1" applyBorder="1" applyAlignment="1">
      <alignment horizontal="left" vertical="top"/>
    </xf>
    <xf numFmtId="0" fontId="5" fillId="3" borderId="36"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43" xfId="0" applyFont="1" applyFill="1" applyBorder="1" applyAlignment="1">
      <alignment horizontal="left" vertical="top" wrapText="1"/>
    </xf>
    <xf numFmtId="3" fontId="5" fillId="0" borderId="76" xfId="0" applyNumberFormat="1" applyFont="1" applyBorder="1" applyAlignment="1">
      <alignment horizontal="center" vertical="center" shrinkToFit="1"/>
    </xf>
    <xf numFmtId="3" fontId="5" fillId="0" borderId="69" xfId="0" applyNumberFormat="1" applyFont="1" applyBorder="1" applyAlignment="1">
      <alignment horizontal="center" vertical="center" shrinkToFit="1"/>
    </xf>
    <xf numFmtId="3" fontId="5" fillId="0" borderId="63"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3" fontId="3" fillId="0" borderId="36" xfId="0" applyNumberFormat="1" applyFont="1" applyBorder="1" applyAlignment="1">
      <alignment horizontal="center" vertical="center" shrinkToFit="1"/>
    </xf>
    <xf numFmtId="3" fontId="3" fillId="0" borderId="42" xfId="0" applyNumberFormat="1" applyFont="1" applyBorder="1" applyAlignment="1">
      <alignment horizontal="center" vertical="center" shrinkToFit="1"/>
    </xf>
    <xf numFmtId="3" fontId="3" fillId="0" borderId="43" xfId="0" applyNumberFormat="1" applyFont="1" applyBorder="1" applyAlignment="1">
      <alignment horizontal="center" vertical="center" shrinkToFit="1"/>
    </xf>
    <xf numFmtId="0" fontId="3" fillId="0" borderId="45" xfId="0" applyNumberFormat="1" applyFont="1" applyBorder="1" applyAlignment="1">
      <alignment horizontal="center" vertical="center" textRotation="90" shrinkToFit="1"/>
    </xf>
    <xf numFmtId="0" fontId="3" fillId="0" borderId="9" xfId="0" applyNumberFormat="1" applyFont="1" applyBorder="1" applyAlignment="1">
      <alignment horizontal="center" vertical="center" textRotation="90" shrinkToFit="1"/>
    </xf>
    <xf numFmtId="0" fontId="3" fillId="0" borderId="64" xfId="0" applyNumberFormat="1" applyFont="1" applyBorder="1" applyAlignment="1">
      <alignment horizontal="center" vertical="center" textRotation="90" shrinkToFit="1"/>
    </xf>
    <xf numFmtId="0" fontId="3" fillId="0" borderId="45"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4" xfId="0" applyFont="1" applyBorder="1" applyAlignment="1">
      <alignment horizontal="center" vertical="center" textRotation="90" shrinkToFit="1"/>
    </xf>
    <xf numFmtId="3" fontId="3" fillId="0" borderId="45"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64" xfId="0" applyNumberFormat="1" applyFont="1" applyBorder="1" applyAlignment="1">
      <alignment horizontal="center" vertical="center" textRotation="90" shrinkToFit="1"/>
    </xf>
    <xf numFmtId="0" fontId="3" fillId="2" borderId="1" xfId="0" applyFont="1" applyFill="1" applyBorder="1" applyAlignment="1">
      <alignment horizontal="left" vertical="top" wrapText="1"/>
    </xf>
    <xf numFmtId="0" fontId="7" fillId="0" borderId="19" xfId="0" applyFont="1" applyBorder="1" applyAlignment="1">
      <alignment horizontal="left" vertical="top" wrapText="1"/>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2" borderId="47" xfId="0" applyFont="1" applyFill="1" applyBorder="1" applyAlignment="1">
      <alignment horizontal="left" vertical="top" wrapText="1"/>
    </xf>
    <xf numFmtId="0" fontId="3" fillId="2" borderId="49" xfId="0" applyFont="1" applyFill="1" applyBorder="1" applyAlignment="1">
      <alignment horizontal="left" vertical="top" wrapText="1"/>
    </xf>
    <xf numFmtId="0" fontId="19" fillId="6" borderId="44" xfId="0" applyFont="1" applyFill="1" applyBorder="1" applyAlignment="1">
      <alignment horizontal="center" vertical="center" textRotation="90" wrapText="1"/>
    </xf>
    <xf numFmtId="0" fontId="19" fillId="6" borderId="30"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xf>
    <xf numFmtId="0" fontId="3" fillId="6" borderId="19" xfId="0" applyFont="1" applyFill="1" applyBorder="1" applyAlignment="1">
      <alignment horizontal="left" vertical="top" wrapText="1"/>
    </xf>
    <xf numFmtId="0" fontId="2" fillId="0" borderId="44"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49" fontId="5" fillId="11" borderId="8"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5" fillId="0" borderId="46" xfId="0" applyFont="1" applyFill="1" applyBorder="1" applyAlignment="1">
      <alignment horizontal="left" vertical="top" wrapText="1"/>
    </xf>
    <xf numFmtId="0" fontId="5" fillId="0" borderId="31" xfId="0" applyFont="1" applyFill="1" applyBorder="1" applyAlignment="1">
      <alignment horizontal="left" vertical="top" wrapText="1"/>
    </xf>
    <xf numFmtId="0" fontId="3" fillId="6" borderId="75" xfId="0" applyFont="1" applyFill="1" applyBorder="1" applyAlignment="1">
      <alignment horizontal="center" vertical="center" textRotation="90" wrapText="1"/>
    </xf>
    <xf numFmtId="0" fontId="3" fillId="6" borderId="68" xfId="0" applyFont="1" applyFill="1" applyBorder="1" applyAlignment="1">
      <alignment horizontal="center" vertical="center" textRotation="90" wrapText="1"/>
    </xf>
    <xf numFmtId="0" fontId="3" fillId="6" borderId="18"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0" borderId="56" xfId="0" applyFont="1" applyFill="1" applyBorder="1" applyAlignment="1">
      <alignment vertical="top" wrapText="1"/>
    </xf>
    <xf numFmtId="0" fontId="3" fillId="0" borderId="39" xfId="0" applyFont="1" applyFill="1" applyBorder="1" applyAlignment="1">
      <alignment vertical="top" wrapText="1"/>
    </xf>
    <xf numFmtId="0" fontId="7" fillId="0" borderId="39" xfId="0" applyFont="1" applyBorder="1" applyAlignment="1">
      <alignment vertical="top" wrapText="1"/>
    </xf>
    <xf numFmtId="49" fontId="5" fillId="6" borderId="49" xfId="0" applyNumberFormat="1" applyFont="1" applyFill="1" applyBorder="1" applyAlignment="1">
      <alignment horizontal="center" vertical="top"/>
    </xf>
    <xf numFmtId="0" fontId="3" fillId="2" borderId="95"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6" borderId="16" xfId="0" applyFont="1" applyFill="1" applyBorder="1" applyAlignment="1">
      <alignment horizontal="center" vertical="center" textRotation="90" wrapText="1"/>
    </xf>
    <xf numFmtId="0" fontId="3" fillId="6" borderId="44" xfId="0" applyFont="1" applyFill="1" applyBorder="1" applyAlignment="1">
      <alignment horizontal="center" vertical="center" textRotation="90" wrapText="1"/>
    </xf>
    <xf numFmtId="0" fontId="3" fillId="6" borderId="10" xfId="1" applyFont="1" applyFill="1" applyBorder="1" applyAlignment="1">
      <alignment vertical="top" wrapText="1"/>
    </xf>
    <xf numFmtId="0" fontId="7" fillId="0" borderId="99" xfId="0" applyFont="1" applyBorder="1" applyAlignment="1">
      <alignment vertical="top"/>
    </xf>
    <xf numFmtId="0" fontId="7" fillId="0" borderId="18" xfId="0" applyFont="1" applyBorder="1" applyAlignment="1">
      <alignment horizontal="left" vertical="top" wrapText="1"/>
    </xf>
    <xf numFmtId="49" fontId="5" fillId="6" borderId="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7" fillId="6" borderId="32" xfId="0" applyFont="1" applyFill="1" applyBorder="1" applyAlignment="1">
      <alignment horizontal="left" vertical="top" wrapText="1"/>
    </xf>
    <xf numFmtId="0" fontId="5" fillId="2" borderId="56" xfId="0" applyFont="1" applyFill="1" applyBorder="1" applyAlignment="1">
      <alignment horizontal="center" vertical="top" wrapText="1"/>
    </xf>
    <xf numFmtId="0" fontId="5" fillId="2" borderId="68"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7" fillId="6" borderId="79"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7" fillId="0" borderId="32" xfId="0" applyFont="1" applyBorder="1" applyAlignment="1">
      <alignment horizontal="left" vertical="top" wrapText="1"/>
    </xf>
    <xf numFmtId="0" fontId="2" fillId="0" borderId="30" xfId="0" applyFont="1" applyBorder="1" applyAlignment="1">
      <alignment horizontal="center" vertical="center" textRotation="90" wrapText="1"/>
    </xf>
    <xf numFmtId="0" fontId="19" fillId="0" borderId="44"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49" fontId="5" fillId="11" borderId="99" xfId="0" applyNumberFormat="1" applyFont="1" applyFill="1" applyBorder="1" applyAlignment="1">
      <alignment horizontal="center" vertical="top"/>
    </xf>
    <xf numFmtId="49" fontId="5" fillId="3" borderId="105" xfId="0" applyNumberFormat="1" applyFont="1" applyFill="1" applyBorder="1" applyAlignment="1">
      <alignment horizontal="center" vertical="top"/>
    </xf>
    <xf numFmtId="49" fontId="5" fillId="6" borderId="101" xfId="0" applyNumberFormat="1" applyFont="1" applyFill="1" applyBorder="1" applyAlignment="1">
      <alignment horizontal="center" vertical="top"/>
    </xf>
    <xf numFmtId="0" fontId="7" fillId="0" borderId="105" xfId="0" applyFont="1" applyBorder="1" applyAlignment="1">
      <alignment horizontal="left" vertical="top" wrapText="1"/>
    </xf>
    <xf numFmtId="0" fontId="3" fillId="6" borderId="39" xfId="0" applyFont="1" applyFill="1" applyBorder="1" applyAlignment="1">
      <alignment horizontal="center" vertical="center" textRotation="90" wrapText="1"/>
    </xf>
    <xf numFmtId="0" fontId="15" fillId="0" borderId="46" xfId="0" applyFont="1" applyFill="1" applyBorder="1" applyAlignment="1">
      <alignment horizontal="left" vertical="top" wrapText="1"/>
    </xf>
    <xf numFmtId="0" fontId="13" fillId="0" borderId="49" xfId="0" applyFont="1" applyFill="1" applyBorder="1" applyAlignment="1">
      <alignment horizontal="left" vertical="top" wrapText="1"/>
    </xf>
    <xf numFmtId="0" fontId="2" fillId="6" borderId="8" xfId="0" applyFont="1" applyFill="1" applyBorder="1" applyAlignment="1">
      <alignment horizontal="center" vertical="center" textRotation="90" wrapText="1"/>
    </xf>
    <xf numFmtId="0" fontId="2" fillId="6" borderId="10"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0" fontId="3" fillId="6" borderId="47" xfId="0" applyFont="1" applyFill="1" applyBorder="1" applyAlignment="1">
      <alignment horizontal="left" vertical="top" wrapText="1"/>
    </xf>
    <xf numFmtId="0" fontId="3" fillId="6" borderId="31" xfId="0" applyFont="1" applyFill="1" applyBorder="1" applyAlignment="1">
      <alignment horizontal="left" vertical="top" wrapText="1"/>
    </xf>
    <xf numFmtId="0" fontId="3" fillId="0" borderId="10" xfId="0" applyFont="1" applyFill="1" applyBorder="1" applyAlignment="1">
      <alignment horizontal="center" vertical="center" textRotation="90" wrapText="1"/>
    </xf>
    <xf numFmtId="0" fontId="3" fillId="6" borderId="49" xfId="0" applyFont="1" applyFill="1" applyBorder="1" applyAlignment="1">
      <alignment horizontal="left" vertical="top" wrapText="1"/>
    </xf>
    <xf numFmtId="49" fontId="5" fillId="11" borderId="11"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3" fillId="6" borderId="28" xfId="0" applyFont="1" applyFill="1" applyBorder="1" applyAlignment="1">
      <alignment horizontal="left" vertical="top" wrapText="1"/>
    </xf>
    <xf numFmtId="0" fontId="7" fillId="0" borderId="26" xfId="0" applyFont="1" applyBorder="1" applyAlignment="1">
      <alignment vertical="top"/>
    </xf>
    <xf numFmtId="0" fontId="3" fillId="0" borderId="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6" borderId="44"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0" borderId="1" xfId="0" applyFont="1" applyFill="1" applyBorder="1" applyAlignment="1">
      <alignment horizontal="left" vertical="top" wrapText="1"/>
    </xf>
    <xf numFmtId="0" fontId="7" fillId="0" borderId="32" xfId="0" applyFont="1" applyBorder="1" applyAlignment="1"/>
    <xf numFmtId="0" fontId="2" fillId="0" borderId="44"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30" xfId="0" applyFont="1" applyFill="1" applyBorder="1" applyAlignment="1">
      <alignment horizontal="center" vertical="center" textRotation="90" wrapText="1"/>
    </xf>
    <xf numFmtId="0" fontId="2" fillId="6" borderId="44"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30" xfId="0" applyFont="1" applyBorder="1" applyAlignment="1">
      <alignment horizontal="center" vertical="center" textRotation="90" wrapText="1"/>
    </xf>
    <xf numFmtId="0" fontId="3" fillId="6" borderId="36" xfId="0" applyFont="1" applyFill="1" applyBorder="1" applyAlignment="1">
      <alignment horizontal="left" vertical="top" wrapText="1"/>
    </xf>
    <xf numFmtId="0" fontId="7" fillId="0" borderId="36" xfId="0" applyFont="1" applyBorder="1" applyAlignment="1">
      <alignment horizontal="left" vertical="top" wrapText="1"/>
    </xf>
    <xf numFmtId="3" fontId="3" fillId="6" borderId="49" xfId="0" applyNumberFormat="1" applyFont="1" applyFill="1" applyBorder="1" applyAlignment="1">
      <alignment horizontal="left" vertical="top" wrapText="1"/>
    </xf>
    <xf numFmtId="3" fontId="3" fillId="6" borderId="31" xfId="0" applyNumberFormat="1" applyFont="1" applyFill="1" applyBorder="1" applyAlignment="1">
      <alignment horizontal="left" vertical="top" wrapText="1"/>
    </xf>
    <xf numFmtId="49" fontId="5" fillId="6" borderId="49" xfId="0" applyNumberFormat="1" applyFont="1" applyFill="1" applyBorder="1" applyAlignment="1">
      <alignment horizontal="center" vertical="top" wrapText="1"/>
    </xf>
    <xf numFmtId="0" fontId="3" fillId="2" borderId="47" xfId="0" applyFont="1" applyFill="1" applyBorder="1" applyAlignment="1">
      <alignment vertical="top" wrapText="1"/>
    </xf>
    <xf numFmtId="0" fontId="3" fillId="2" borderId="49" xfId="0" applyFont="1" applyFill="1" applyBorder="1" applyAlignment="1">
      <alignment vertical="top" wrapText="1"/>
    </xf>
    <xf numFmtId="0" fontId="7" fillId="0" borderId="60" xfId="0" applyFont="1" applyBorder="1" applyAlignment="1"/>
    <xf numFmtId="0" fontId="5" fillId="6" borderId="39" xfId="0" applyFont="1" applyFill="1" applyBorder="1" applyAlignment="1">
      <alignment horizontal="center" vertical="top" wrapText="1"/>
    </xf>
    <xf numFmtId="0" fontId="7" fillId="0" borderId="34" xfId="0" applyFont="1" applyBorder="1" applyAlignment="1"/>
    <xf numFmtId="0" fontId="7" fillId="0" borderId="26" xfId="0" applyFont="1" applyBorder="1" applyAlignment="1"/>
    <xf numFmtId="0" fontId="3" fillId="6" borderId="10" xfId="0" applyFont="1" applyFill="1" applyBorder="1" applyAlignment="1">
      <alignment horizontal="left" vertical="top" wrapText="1"/>
    </xf>
    <xf numFmtId="0" fontId="7" fillId="6" borderId="11" xfId="0" applyFont="1" applyFill="1" applyBorder="1" applyAlignment="1"/>
    <xf numFmtId="0" fontId="3" fillId="6" borderId="0" xfId="0" applyFont="1" applyFill="1" applyBorder="1" applyAlignment="1">
      <alignment vertical="top" wrapText="1"/>
    </xf>
    <xf numFmtId="0" fontId="7" fillId="0" borderId="114" xfId="0" applyFont="1" applyBorder="1" applyAlignment="1">
      <alignment vertical="top" wrapText="1"/>
    </xf>
    <xf numFmtId="49" fontId="5" fillId="3" borderId="66" xfId="0" applyNumberFormat="1" applyFont="1" applyFill="1" applyBorder="1" applyAlignment="1">
      <alignment horizontal="right" vertical="top"/>
    </xf>
    <xf numFmtId="49" fontId="5" fillId="3" borderId="67" xfId="0" applyNumberFormat="1" applyFont="1" applyFill="1" applyBorder="1" applyAlignment="1">
      <alignment horizontal="right" vertical="top"/>
    </xf>
    <xf numFmtId="0" fontId="5" fillId="3" borderId="77" xfId="0" applyFont="1" applyFill="1" applyBorder="1" applyAlignment="1">
      <alignment horizontal="left" vertical="top" wrapText="1"/>
    </xf>
    <xf numFmtId="0" fontId="7" fillId="0" borderId="66" xfId="0" applyFont="1" applyBorder="1" applyAlignment="1">
      <alignment horizontal="left" vertical="top" wrapText="1"/>
    </xf>
    <xf numFmtId="0" fontId="3" fillId="6" borderId="49" xfId="0" applyFont="1" applyFill="1" applyBorder="1" applyAlignment="1">
      <alignment vertical="center" wrapText="1"/>
    </xf>
    <xf numFmtId="0" fontId="7" fillId="6" borderId="39" xfId="0" applyFont="1" applyFill="1" applyBorder="1" applyAlignment="1">
      <alignment horizontal="center" vertical="center" textRotation="90" wrapText="1"/>
    </xf>
    <xf numFmtId="0" fontId="7" fillId="6" borderId="19" xfId="0" applyFont="1" applyFill="1" applyBorder="1" applyAlignment="1">
      <alignment horizontal="center" vertical="center" wrapText="1"/>
    </xf>
    <xf numFmtId="0" fontId="3" fillId="6" borderId="98" xfId="0" applyFont="1" applyFill="1" applyBorder="1" applyAlignment="1">
      <alignment vertical="top" wrapText="1"/>
    </xf>
    <xf numFmtId="0" fontId="7" fillId="0" borderId="11" xfId="0" applyFont="1" applyBorder="1" applyAlignment="1"/>
    <xf numFmtId="0" fontId="3" fillId="6" borderId="19" xfId="0" applyFont="1" applyFill="1" applyBorder="1" applyAlignment="1">
      <alignment vertical="top" wrapText="1"/>
    </xf>
    <xf numFmtId="0" fontId="7" fillId="0" borderId="19" xfId="0" applyFont="1" applyBorder="1" applyAlignment="1">
      <alignment vertical="top" wrapText="1"/>
    </xf>
    <xf numFmtId="0" fontId="5" fillId="2" borderId="46" xfId="0" applyFont="1" applyFill="1" applyBorder="1" applyAlignment="1">
      <alignment horizontal="left" vertical="top" wrapText="1"/>
    </xf>
    <xf numFmtId="0" fontId="7" fillId="0" borderId="31" xfId="0" applyFont="1" applyBorder="1" applyAlignment="1">
      <alignment horizontal="left" vertical="top" wrapText="1"/>
    </xf>
    <xf numFmtId="3" fontId="3" fillId="0" borderId="39" xfId="0" applyNumberFormat="1" applyFont="1" applyBorder="1" applyAlignment="1">
      <alignment vertical="top" wrapText="1"/>
    </xf>
    <xf numFmtId="0" fontId="7" fillId="0" borderId="0" xfId="0" applyFont="1" applyAlignment="1">
      <alignment vertical="top" wrapText="1"/>
    </xf>
    <xf numFmtId="0" fontId="3" fillId="6" borderId="46" xfId="0" applyFont="1" applyFill="1" applyBorder="1" applyAlignment="1">
      <alignment vertical="top" wrapText="1"/>
    </xf>
    <xf numFmtId="0" fontId="3" fillId="6" borderId="49" xfId="0" applyFont="1" applyFill="1" applyBorder="1" applyAlignment="1">
      <alignment vertical="top" wrapText="1"/>
    </xf>
    <xf numFmtId="0" fontId="7" fillId="0" borderId="60" xfId="0" applyFont="1" applyBorder="1" applyAlignment="1">
      <alignment vertical="top" wrapText="1"/>
    </xf>
    <xf numFmtId="0" fontId="16" fillId="0" borderId="28" xfId="0" applyFont="1" applyFill="1" applyBorder="1" applyAlignment="1">
      <alignment horizontal="left" vertical="top" wrapText="1"/>
    </xf>
    <xf numFmtId="0" fontId="3" fillId="6" borderId="10"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49" fontId="17" fillId="11" borderId="68" xfId="0" applyNumberFormat="1" applyFont="1" applyFill="1" applyBorder="1" applyAlignment="1">
      <alignment horizontal="center" vertical="top"/>
    </xf>
    <xf numFmtId="49" fontId="17" fillId="11" borderId="39" xfId="0" applyNumberFormat="1" applyFont="1" applyFill="1" applyBorder="1" applyAlignment="1">
      <alignment horizontal="center" vertical="top"/>
    </xf>
    <xf numFmtId="49" fontId="17" fillId="11" borderId="71" xfId="0" applyNumberFormat="1" applyFont="1" applyFill="1" applyBorder="1" applyAlignment="1">
      <alignment horizontal="center" vertical="top"/>
    </xf>
    <xf numFmtId="49" fontId="17" fillId="9" borderId="33" xfId="0" applyNumberFormat="1" applyFont="1" applyFill="1" applyBorder="1" applyAlignment="1">
      <alignment horizontal="center" vertical="top"/>
    </xf>
    <xf numFmtId="49" fontId="17" fillId="9" borderId="17" xfId="0" applyNumberFormat="1" applyFont="1" applyFill="1" applyBorder="1" applyAlignment="1">
      <alignment horizontal="center" vertical="top"/>
    </xf>
    <xf numFmtId="49" fontId="17" fillId="9" borderId="3" xfId="0" applyNumberFormat="1" applyFont="1" applyFill="1" applyBorder="1" applyAlignment="1">
      <alignment horizontal="center" vertical="top"/>
    </xf>
    <xf numFmtId="49" fontId="17" fillId="6" borderId="48" xfId="0" applyNumberFormat="1" applyFont="1" applyFill="1" applyBorder="1" applyAlignment="1">
      <alignment horizontal="center" vertical="top"/>
    </xf>
    <xf numFmtId="49" fontId="17" fillId="6" borderId="0" xfId="0" applyNumberFormat="1" applyFont="1" applyFill="1" applyBorder="1" applyAlignment="1">
      <alignment horizontal="center" vertical="top"/>
    </xf>
    <xf numFmtId="49" fontId="17" fillId="6" borderId="65" xfId="0" applyNumberFormat="1" applyFont="1" applyFill="1" applyBorder="1" applyAlignment="1">
      <alignment horizontal="center" vertical="top"/>
    </xf>
    <xf numFmtId="3" fontId="3" fillId="6" borderId="72" xfId="0" applyNumberFormat="1" applyFont="1" applyFill="1" applyBorder="1" applyAlignment="1">
      <alignment horizontal="left" vertical="top" wrapText="1"/>
    </xf>
    <xf numFmtId="3" fontId="5" fillId="6" borderId="10" xfId="0" applyNumberFormat="1" applyFont="1" applyFill="1" applyBorder="1" applyAlignment="1">
      <alignment horizontal="center" vertical="top" wrapText="1"/>
    </xf>
    <xf numFmtId="3" fontId="3" fillId="6" borderId="11" xfId="0" applyNumberFormat="1" applyFont="1" applyFill="1" applyBorder="1" applyAlignment="1">
      <alignment horizontal="center" vertical="top" wrapText="1"/>
    </xf>
    <xf numFmtId="0" fontId="3" fillId="0" borderId="74"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5" fillId="5" borderId="34" xfId="0" applyFont="1" applyFill="1" applyBorder="1" applyAlignment="1">
      <alignment horizontal="right" vertical="top" wrapText="1"/>
    </xf>
    <xf numFmtId="0" fontId="5" fillId="5" borderId="29" xfId="0" applyFont="1" applyFill="1" applyBorder="1" applyAlignment="1">
      <alignment horizontal="right" vertical="top" wrapText="1"/>
    </xf>
    <xf numFmtId="0" fontId="5" fillId="5" borderId="35" xfId="0" applyFont="1" applyFill="1" applyBorder="1" applyAlignment="1">
      <alignment horizontal="right" vertical="top" wrapText="1"/>
    </xf>
    <xf numFmtId="3" fontId="3" fillId="0" borderId="45" xfId="0" applyNumberFormat="1" applyFont="1" applyBorder="1" applyAlignment="1">
      <alignment horizontal="center" vertical="center" textRotation="90" wrapText="1"/>
    </xf>
    <xf numFmtId="0" fontId="7" fillId="0" borderId="9" xfId="0" applyFont="1" applyBorder="1" applyAlignment="1">
      <alignment horizontal="center" vertical="center" wrapText="1"/>
    </xf>
    <xf numFmtId="0" fontId="7" fillId="0" borderId="64" xfId="0" applyFont="1" applyBorder="1" applyAlignment="1">
      <alignment horizontal="center" vertical="center" wrapText="1"/>
    </xf>
    <xf numFmtId="0" fontId="5" fillId="4" borderId="74" xfId="0" applyFont="1" applyFill="1" applyBorder="1" applyAlignment="1">
      <alignment horizontal="right" vertical="top" wrapText="1"/>
    </xf>
    <xf numFmtId="0" fontId="5" fillId="4" borderId="42" xfId="0" applyFont="1" applyFill="1" applyBorder="1" applyAlignment="1">
      <alignment horizontal="right" vertical="top" wrapText="1"/>
    </xf>
    <xf numFmtId="0" fontId="5" fillId="4" borderId="43" xfId="0" applyFont="1" applyFill="1" applyBorder="1" applyAlignment="1">
      <alignment horizontal="right" vertical="top" wrapText="1"/>
    </xf>
    <xf numFmtId="0" fontId="3" fillId="2" borderId="68"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8" borderId="74"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8" borderId="43" xfId="0" applyFont="1" applyFill="1" applyBorder="1" applyAlignment="1">
      <alignment horizontal="left" vertical="top" wrapText="1"/>
    </xf>
    <xf numFmtId="0" fontId="3" fillId="6" borderId="74" xfId="0" applyFont="1" applyFill="1" applyBorder="1" applyAlignment="1">
      <alignment horizontal="left" vertical="top" wrapText="1"/>
    </xf>
    <xf numFmtId="0" fontId="3" fillId="6" borderId="42" xfId="0" applyFont="1" applyFill="1" applyBorder="1" applyAlignment="1">
      <alignment horizontal="left" vertical="top" wrapText="1"/>
    </xf>
    <xf numFmtId="0" fontId="3" fillId="6" borderId="43" xfId="0" applyFont="1" applyFill="1" applyBorder="1" applyAlignment="1">
      <alignment horizontal="left" vertical="top" wrapText="1"/>
    </xf>
    <xf numFmtId="0" fontId="5" fillId="4" borderId="76" xfId="0" applyFont="1" applyFill="1" applyBorder="1" applyAlignment="1">
      <alignment horizontal="right" vertical="top" wrapText="1"/>
    </xf>
    <xf numFmtId="0" fontId="5" fillId="4" borderId="69" xfId="0" applyFont="1" applyFill="1" applyBorder="1" applyAlignment="1">
      <alignment horizontal="right" vertical="top" wrapText="1"/>
    </xf>
    <xf numFmtId="0" fontId="5" fillId="4" borderId="63" xfId="0" applyFont="1" applyFill="1" applyBorder="1" applyAlignment="1">
      <alignment horizontal="right" vertical="top" wrapText="1"/>
    </xf>
    <xf numFmtId="0" fontId="5" fillId="8" borderId="74" xfId="0" applyFont="1" applyFill="1" applyBorder="1" applyAlignment="1">
      <alignment horizontal="right" vertical="top" wrapText="1"/>
    </xf>
    <xf numFmtId="0" fontId="7" fillId="8" borderId="42" xfId="0" applyFont="1" applyFill="1" applyBorder="1" applyAlignment="1">
      <alignment horizontal="right" vertical="top" wrapText="1"/>
    </xf>
    <xf numFmtId="0" fontId="7" fillId="8" borderId="43" xfId="0" applyFont="1" applyFill="1" applyBorder="1" applyAlignment="1">
      <alignment horizontal="right" vertical="top" wrapText="1"/>
    </xf>
    <xf numFmtId="0" fontId="3" fillId="6" borderId="68" xfId="0" applyFont="1" applyFill="1" applyBorder="1" applyAlignment="1">
      <alignment horizontal="left" vertical="top" wrapText="1"/>
    </xf>
    <xf numFmtId="0" fontId="3" fillId="6" borderId="48" xfId="0" applyFont="1" applyFill="1" applyBorder="1" applyAlignment="1">
      <alignment horizontal="left" vertical="top" wrapText="1"/>
    </xf>
    <xf numFmtId="0" fontId="3" fillId="6" borderId="54" xfId="0" applyFont="1" applyFill="1" applyBorder="1" applyAlignment="1">
      <alignment horizontal="left" vertical="top" wrapText="1"/>
    </xf>
    <xf numFmtId="49" fontId="5" fillId="3" borderId="60" xfId="0" applyNumberFormat="1" applyFont="1" applyFill="1" applyBorder="1" applyAlignment="1">
      <alignment horizontal="right" vertical="top"/>
    </xf>
    <xf numFmtId="49" fontId="5" fillId="3" borderId="29" xfId="0" applyNumberFormat="1" applyFont="1" applyFill="1" applyBorder="1" applyAlignment="1">
      <alignment horizontal="right" vertical="top"/>
    </xf>
    <xf numFmtId="49" fontId="5" fillId="3" borderId="35" xfId="0" applyNumberFormat="1" applyFont="1" applyFill="1" applyBorder="1" applyAlignment="1">
      <alignment horizontal="right" vertical="top"/>
    </xf>
    <xf numFmtId="0" fontId="7" fillId="0" borderId="30"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8" fillId="6" borderId="44"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3" fillId="6" borderId="32" xfId="0" applyFont="1" applyFill="1" applyBorder="1" applyAlignment="1">
      <alignment horizontal="left" vertical="top" wrapText="1"/>
    </xf>
    <xf numFmtId="0" fontId="3" fillId="6" borderId="30" xfId="0" applyFont="1" applyFill="1" applyBorder="1" applyAlignment="1">
      <alignment horizontal="left" vertical="top" wrapText="1"/>
    </xf>
    <xf numFmtId="3" fontId="3" fillId="6" borderId="17" xfId="0" applyNumberFormat="1" applyFont="1" applyFill="1" applyBorder="1" applyAlignment="1">
      <alignment horizontal="center" vertical="top"/>
    </xf>
    <xf numFmtId="0" fontId="7" fillId="6" borderId="25" xfId="0" applyFont="1" applyFill="1" applyBorder="1" applyAlignment="1"/>
    <xf numFmtId="3" fontId="3" fillId="6" borderId="19" xfId="0" applyNumberFormat="1" applyFont="1" applyFill="1" applyBorder="1" applyAlignment="1">
      <alignment horizontal="center" vertical="top"/>
    </xf>
    <xf numFmtId="0" fontId="7" fillId="6" borderId="26" xfId="0" applyFont="1" applyFill="1" applyBorder="1" applyAlignment="1"/>
    <xf numFmtId="3" fontId="3" fillId="0" borderId="17" xfId="0" applyNumberFormat="1" applyFont="1" applyFill="1" applyBorder="1" applyAlignment="1">
      <alignment horizontal="center" vertical="top"/>
    </xf>
    <xf numFmtId="0" fontId="7" fillId="0" borderId="17" xfId="0" applyFont="1" applyBorder="1" applyAlignment="1"/>
    <xf numFmtId="3" fontId="3" fillId="0" borderId="19" xfId="0" applyNumberFormat="1" applyFont="1" applyFill="1" applyBorder="1" applyAlignment="1">
      <alignment horizontal="center" vertical="top"/>
    </xf>
    <xf numFmtId="0" fontId="7" fillId="0" borderId="19" xfId="0" applyFont="1" applyBorder="1" applyAlignment="1"/>
    <xf numFmtId="0" fontId="3" fillId="0" borderId="8" xfId="0" applyFont="1" applyFill="1" applyBorder="1" applyAlignment="1">
      <alignment horizontal="left" vertical="top" wrapText="1"/>
    </xf>
    <xf numFmtId="0" fontId="7" fillId="0" borderId="11" xfId="0" applyFont="1" applyBorder="1" applyAlignment="1">
      <alignment horizontal="left" vertical="top" wrapText="1"/>
    </xf>
    <xf numFmtId="3" fontId="3" fillId="6" borderId="17" xfId="0" applyNumberFormat="1" applyFont="1" applyFill="1" applyBorder="1" applyAlignment="1">
      <alignment horizontal="center" vertical="top" wrapText="1"/>
    </xf>
    <xf numFmtId="0" fontId="7" fillId="0" borderId="25" xfId="0" applyFont="1" applyBorder="1" applyAlignment="1"/>
    <xf numFmtId="0" fontId="5" fillId="9" borderId="77" xfId="0" applyFont="1" applyFill="1" applyBorder="1" applyAlignment="1">
      <alignment vertical="center"/>
    </xf>
    <xf numFmtId="0" fontId="5" fillId="9" borderId="66" xfId="0" applyFont="1" applyFill="1" applyBorder="1" applyAlignment="1">
      <alignment vertical="center"/>
    </xf>
    <xf numFmtId="0" fontId="5" fillId="9" borderId="115" xfId="0" applyFont="1" applyFill="1" applyBorder="1" applyAlignment="1">
      <alignment vertical="center"/>
    </xf>
    <xf numFmtId="0" fontId="3" fillId="14" borderId="1" xfId="0" applyFont="1" applyFill="1" applyBorder="1" applyAlignment="1">
      <alignment vertical="center" wrapText="1"/>
    </xf>
    <xf numFmtId="0" fontId="3" fillId="14" borderId="19" xfId="0" applyFont="1" applyFill="1" applyBorder="1" applyAlignment="1">
      <alignment vertical="center" wrapText="1"/>
    </xf>
    <xf numFmtId="0" fontId="3" fillId="14" borderId="32" xfId="0" applyFont="1" applyFill="1" applyBorder="1" applyAlignment="1">
      <alignment vertical="center" wrapText="1"/>
    </xf>
    <xf numFmtId="0" fontId="3" fillId="6" borderId="102" xfId="0" applyFont="1" applyFill="1" applyBorder="1" applyAlignment="1">
      <alignment horizontal="center" vertical="center"/>
    </xf>
    <xf numFmtId="0" fontId="3" fillId="6" borderId="103" xfId="0" applyFont="1" applyFill="1" applyBorder="1" applyAlignment="1">
      <alignment horizontal="center" vertical="center"/>
    </xf>
    <xf numFmtId="0" fontId="3" fillId="2" borderId="39"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0" fontId="7" fillId="6" borderId="10" xfId="0" applyFont="1" applyFill="1" applyBorder="1" applyAlignment="1">
      <alignment horizontal="left" vertical="top" wrapText="1"/>
    </xf>
    <xf numFmtId="0" fontId="3" fillId="6" borderId="39" xfId="0" applyFont="1" applyFill="1" applyBorder="1" applyAlignment="1">
      <alignment horizontal="left" vertical="top" wrapText="1"/>
    </xf>
    <xf numFmtId="0" fontId="7" fillId="6" borderId="39" xfId="0" applyFont="1" applyFill="1" applyBorder="1" applyAlignment="1">
      <alignment vertical="top"/>
    </xf>
    <xf numFmtId="3" fontId="3" fillId="0" borderId="17"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wrapText="1"/>
    </xf>
    <xf numFmtId="0" fontId="7" fillId="0" borderId="35" xfId="0" applyFont="1" applyBorder="1" applyAlignment="1"/>
    <xf numFmtId="3" fontId="3" fillId="6" borderId="2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0" fontId="3" fillId="6" borderId="81" xfId="1" applyFont="1" applyFill="1" applyBorder="1" applyAlignment="1">
      <alignment vertical="top" wrapText="1"/>
    </xf>
    <xf numFmtId="3" fontId="3" fillId="6" borderId="82" xfId="1" applyNumberFormat="1" applyFont="1" applyFill="1" applyBorder="1" applyAlignment="1">
      <alignment horizontal="center" vertical="top"/>
    </xf>
    <xf numFmtId="3" fontId="3" fillId="6" borderId="82" xfId="0" applyNumberFormat="1" applyFont="1" applyFill="1" applyBorder="1" applyAlignment="1">
      <alignment horizontal="center" vertical="top" wrapText="1"/>
    </xf>
    <xf numFmtId="3" fontId="3" fillId="6" borderId="90" xfId="0" applyNumberFormat="1" applyFont="1" applyFill="1" applyBorder="1" applyAlignment="1">
      <alignment horizontal="center" vertical="top" wrapText="1"/>
    </xf>
    <xf numFmtId="0" fontId="3" fillId="6" borderId="44" xfId="1" applyFont="1" applyFill="1" applyBorder="1" applyAlignment="1">
      <alignment vertical="top" wrapText="1"/>
    </xf>
    <xf numFmtId="3" fontId="3" fillId="6" borderId="21" xfId="1" applyNumberFormat="1" applyFont="1" applyFill="1" applyBorder="1" applyAlignment="1">
      <alignment horizontal="center" vertical="top"/>
    </xf>
    <xf numFmtId="3" fontId="3" fillId="6" borderId="17" xfId="1" applyNumberFormat="1" applyFont="1" applyFill="1" applyBorder="1" applyAlignment="1">
      <alignment horizontal="center" vertical="top"/>
    </xf>
    <xf numFmtId="0" fontId="3"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6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49" fontId="5" fillId="11" borderId="77" xfId="0" applyNumberFormat="1" applyFont="1" applyFill="1" applyBorder="1" applyAlignment="1">
      <alignment horizontal="right" vertical="top"/>
    </xf>
    <xf numFmtId="49" fontId="5" fillId="11" borderId="66" xfId="0" applyNumberFormat="1" applyFont="1" applyFill="1" applyBorder="1" applyAlignment="1">
      <alignment horizontal="right" vertical="top"/>
    </xf>
    <xf numFmtId="49" fontId="5" fillId="11" borderId="67" xfId="0" applyNumberFormat="1" applyFont="1" applyFill="1" applyBorder="1" applyAlignment="1">
      <alignment horizontal="right" vertical="top"/>
    </xf>
    <xf numFmtId="49" fontId="5" fillId="4" borderId="77" xfId="0" applyNumberFormat="1" applyFont="1" applyFill="1" applyBorder="1" applyAlignment="1">
      <alignment horizontal="right" vertical="top"/>
    </xf>
    <xf numFmtId="49" fontId="5" fillId="4" borderId="66" xfId="0" applyNumberFormat="1" applyFont="1" applyFill="1" applyBorder="1" applyAlignment="1">
      <alignment horizontal="right" vertical="top"/>
    </xf>
    <xf numFmtId="49" fontId="5" fillId="4" borderId="67" xfId="0" applyNumberFormat="1" applyFont="1" applyFill="1" applyBorder="1" applyAlignment="1">
      <alignment horizontal="right" vertical="top"/>
    </xf>
    <xf numFmtId="0" fontId="3" fillId="4" borderId="61" xfId="0" applyFont="1" applyFill="1" applyBorder="1" applyAlignment="1">
      <alignment horizontal="center" vertical="top"/>
    </xf>
    <xf numFmtId="0" fontId="3" fillId="4" borderId="66" xfId="0" applyFont="1" applyFill="1" applyBorder="1" applyAlignment="1">
      <alignment horizontal="center" vertical="top"/>
    </xf>
    <xf numFmtId="0" fontId="3" fillId="4" borderId="67" xfId="0" applyFont="1" applyFill="1" applyBorder="1" applyAlignment="1">
      <alignment horizontal="center" vertical="top"/>
    </xf>
    <xf numFmtId="0" fontId="5" fillId="0" borderId="39" xfId="0" applyFont="1" applyFill="1" applyBorder="1" applyAlignment="1">
      <alignment horizontal="center" vertical="top" wrapText="1"/>
    </xf>
    <xf numFmtId="0" fontId="5" fillId="0" borderId="46" xfId="0" applyFont="1" applyBorder="1" applyAlignment="1">
      <alignment vertical="top" wrapText="1"/>
    </xf>
    <xf numFmtId="0" fontId="7" fillId="0" borderId="31" xfId="0" applyFont="1" applyBorder="1" applyAlignment="1">
      <alignment vertical="top" wrapText="1"/>
    </xf>
    <xf numFmtId="49" fontId="5" fillId="3" borderId="77" xfId="0" applyNumberFormat="1" applyFont="1" applyFill="1" applyBorder="1" applyAlignment="1">
      <alignment horizontal="right" vertical="top"/>
    </xf>
    <xf numFmtId="49" fontId="5" fillId="6" borderId="79" xfId="0" applyNumberFormat="1" applyFont="1" applyFill="1" applyBorder="1" applyAlignment="1">
      <alignment horizontal="center" vertical="top"/>
    </xf>
    <xf numFmtId="0" fontId="9" fillId="6" borderId="49" xfId="0" applyFont="1" applyFill="1" applyBorder="1" applyAlignment="1">
      <alignment horizontal="center" vertical="top" wrapText="1"/>
    </xf>
    <xf numFmtId="0" fontId="7" fillId="6" borderId="49" xfId="0" applyFont="1" applyFill="1" applyBorder="1" applyAlignment="1">
      <alignment vertical="top"/>
    </xf>
    <xf numFmtId="3" fontId="3" fillId="6" borderId="49" xfId="0" applyNumberFormat="1" applyFont="1" applyFill="1" applyBorder="1" applyAlignment="1">
      <alignment horizontal="center" vertical="top"/>
    </xf>
    <xf numFmtId="0" fontId="7" fillId="6" borderId="19" xfId="0" applyFont="1" applyFill="1" applyBorder="1" applyAlignment="1">
      <alignment vertical="top"/>
    </xf>
    <xf numFmtId="49" fontId="5" fillId="0" borderId="46" xfId="0" applyNumberFormat="1" applyFont="1" applyBorder="1" applyAlignment="1">
      <alignment horizontal="center" vertical="top"/>
    </xf>
    <xf numFmtId="49" fontId="5" fillId="0" borderId="60" xfId="0" applyNumberFormat="1" applyFont="1" applyBorder="1" applyAlignment="1">
      <alignment horizontal="center" vertical="top"/>
    </xf>
    <xf numFmtId="0" fontId="7" fillId="6" borderId="10" xfId="0" applyFont="1" applyFill="1" applyBorder="1" applyAlignment="1">
      <alignment horizontal="center" vertical="center" textRotation="90" wrapText="1"/>
    </xf>
    <xf numFmtId="0" fontId="7" fillId="0" borderId="25" xfId="0" applyFont="1" applyBorder="1" applyAlignment="1">
      <alignment horizontal="center"/>
    </xf>
    <xf numFmtId="3" fontId="3" fillId="6" borderId="51" xfId="0" applyNumberFormat="1" applyFont="1" applyFill="1" applyBorder="1" applyAlignment="1">
      <alignment horizontal="center" vertical="top" wrapText="1"/>
    </xf>
    <xf numFmtId="0" fontId="7" fillId="0" borderId="35" xfId="0" applyFont="1" applyBorder="1" applyAlignment="1">
      <alignment horizontal="center"/>
    </xf>
    <xf numFmtId="0" fontId="3" fillId="0" borderId="44" xfId="0" applyFont="1" applyFill="1" applyBorder="1" applyAlignment="1">
      <alignment vertical="top" wrapText="1"/>
    </xf>
    <xf numFmtId="0" fontId="3" fillId="0" borderId="30" xfId="0" applyFont="1" applyBorder="1" applyAlignment="1">
      <alignment vertical="top" wrapText="1"/>
    </xf>
    <xf numFmtId="3" fontId="3" fillId="0" borderId="98" xfId="0" applyNumberFormat="1" applyFont="1" applyBorder="1" applyAlignment="1">
      <alignment vertical="top" wrapText="1"/>
    </xf>
    <xf numFmtId="0" fontId="7" fillId="0" borderId="11" xfId="0" applyFont="1" applyBorder="1" applyAlignment="1">
      <alignment vertical="top"/>
    </xf>
    <xf numFmtId="0" fontId="3" fillId="2" borderId="19" xfId="0" applyFont="1" applyFill="1" applyBorder="1" applyAlignment="1">
      <alignment horizontal="left" vertical="top" wrapText="1"/>
    </xf>
    <xf numFmtId="0" fontId="7" fillId="0" borderId="32" xfId="0" applyFont="1" applyBorder="1" applyAlignment="1">
      <alignment vertical="top" wrapText="1"/>
    </xf>
    <xf numFmtId="0" fontId="3" fillId="6" borderId="56" xfId="1" applyFont="1" applyFill="1" applyBorder="1" applyAlignment="1">
      <alignment vertical="top" wrapText="1"/>
    </xf>
    <xf numFmtId="0" fontId="7" fillId="0" borderId="87" xfId="0" applyFont="1" applyBorder="1" applyAlignment="1">
      <alignment horizontal="left" vertical="top" wrapText="1"/>
    </xf>
    <xf numFmtId="0" fontId="2" fillId="0" borderId="16" xfId="0" applyFont="1" applyBorder="1" applyAlignment="1">
      <alignment vertical="center" textRotation="90"/>
    </xf>
    <xf numFmtId="0" fontId="1" fillId="0" borderId="16" xfId="0" applyFont="1" applyBorder="1" applyAlignment="1">
      <alignment vertical="center" textRotation="90"/>
    </xf>
    <xf numFmtId="0" fontId="1" fillId="0" borderId="88" xfId="0" applyFont="1" applyBorder="1" applyAlignment="1">
      <alignment vertical="center" textRotation="90"/>
    </xf>
    <xf numFmtId="0" fontId="15" fillId="6" borderId="28" xfId="0" applyFont="1" applyFill="1" applyBorder="1" applyAlignment="1">
      <alignment horizontal="left" vertical="top" wrapText="1"/>
    </xf>
    <xf numFmtId="0" fontId="15" fillId="6" borderId="19" xfId="0" applyFont="1" applyFill="1" applyBorder="1" applyAlignment="1">
      <alignment horizontal="left" vertical="top" wrapText="1"/>
    </xf>
    <xf numFmtId="0" fontId="0" fillId="0" borderId="32" xfId="0" applyBorder="1" applyAlignment="1">
      <alignment wrapText="1"/>
    </xf>
    <xf numFmtId="0" fontId="19" fillId="6" borderId="8" xfId="0" applyFont="1" applyFill="1" applyBorder="1" applyAlignment="1">
      <alignment horizontal="center" vertical="center" textRotation="90" wrapText="1"/>
    </xf>
    <xf numFmtId="0" fontId="19" fillId="6" borderId="10" xfId="0" applyFont="1" applyFill="1" applyBorder="1" applyAlignment="1">
      <alignment horizontal="center" vertical="center" textRotation="90" wrapText="1"/>
    </xf>
    <xf numFmtId="0" fontId="0" fillId="0" borderId="30" xfId="0" applyBorder="1" applyAlignment="1">
      <alignment wrapText="1"/>
    </xf>
    <xf numFmtId="0" fontId="3" fillId="6" borderId="6" xfId="0" applyFont="1" applyFill="1" applyBorder="1" applyAlignment="1">
      <alignment vertical="top" wrapText="1"/>
    </xf>
    <xf numFmtId="0" fontId="7" fillId="0" borderId="9" xfId="0" applyFont="1" applyBorder="1" applyAlignment="1">
      <alignment vertical="top" wrapText="1"/>
    </xf>
    <xf numFmtId="0" fontId="7" fillId="0" borderId="23" xfId="0" applyFont="1" applyBorder="1" applyAlignment="1">
      <alignment vertical="top" wrapText="1"/>
    </xf>
    <xf numFmtId="0" fontId="3" fillId="0" borderId="10" xfId="0" applyFont="1" applyBorder="1" applyAlignment="1">
      <alignment horizontal="center" vertical="center" textRotation="90" wrapText="1"/>
    </xf>
    <xf numFmtId="0" fontId="3" fillId="6" borderId="38" xfId="1" applyFont="1" applyFill="1" applyBorder="1" applyAlignment="1">
      <alignment vertical="top" wrapText="1"/>
    </xf>
    <xf numFmtId="0" fontId="3" fillId="6" borderId="96" xfId="1" applyFont="1" applyFill="1" applyBorder="1" applyAlignment="1">
      <alignment vertical="top" wrapText="1"/>
    </xf>
    <xf numFmtId="0" fontId="7" fillId="6" borderId="25" xfId="0" applyFont="1" applyFill="1" applyBorder="1" applyAlignment="1">
      <alignment horizontal="center"/>
    </xf>
    <xf numFmtId="49" fontId="5" fillId="9" borderId="66" xfId="0" applyNumberFormat="1" applyFont="1" applyFill="1" applyBorder="1" applyAlignment="1">
      <alignment horizontal="right" vertical="top"/>
    </xf>
    <xf numFmtId="49" fontId="5" fillId="9" borderId="67" xfId="0" applyNumberFormat="1" applyFont="1" applyFill="1" applyBorder="1" applyAlignment="1">
      <alignment horizontal="right" vertical="top"/>
    </xf>
    <xf numFmtId="0" fontId="28" fillId="6" borderId="6" xfId="0" applyFont="1" applyFill="1" applyBorder="1" applyAlignment="1">
      <alignment horizontal="left" vertical="top" wrapText="1"/>
    </xf>
    <xf numFmtId="0" fontId="28" fillId="6" borderId="23" xfId="0" applyFont="1" applyFill="1" applyBorder="1" applyAlignment="1">
      <alignment horizontal="left" vertical="top" wrapText="1"/>
    </xf>
    <xf numFmtId="0" fontId="7" fillId="6" borderId="32" xfId="0" applyFont="1" applyFill="1" applyBorder="1" applyAlignment="1">
      <alignment vertical="top"/>
    </xf>
    <xf numFmtId="0" fontId="3" fillId="6" borderId="75" xfId="0" applyFont="1" applyFill="1" applyBorder="1" applyAlignment="1">
      <alignment horizontal="left" vertical="top" wrapText="1"/>
    </xf>
    <xf numFmtId="0" fontId="0" fillId="0" borderId="39" xfId="0" applyBorder="1" applyAlignment="1">
      <alignment horizontal="left" vertical="top" wrapText="1"/>
    </xf>
    <xf numFmtId="0" fontId="28" fillId="0" borderId="45" xfId="0" applyFont="1" applyBorder="1" applyAlignment="1">
      <alignment vertical="top" wrapText="1"/>
    </xf>
    <xf numFmtId="0" fontId="28" fillId="0" borderId="9" xfId="0" applyFont="1" applyBorder="1" applyAlignment="1">
      <alignment vertical="top" wrapText="1"/>
    </xf>
    <xf numFmtId="0" fontId="3" fillId="6" borderId="38" xfId="0" applyFont="1" applyFill="1" applyBorder="1" applyAlignment="1">
      <alignment horizontal="left" vertical="top" wrapText="1"/>
    </xf>
    <xf numFmtId="0" fontId="7" fillId="6" borderId="38" xfId="0" applyFont="1" applyFill="1" applyBorder="1" applyAlignment="1">
      <alignment horizontal="left" vertical="top" wrapText="1"/>
    </xf>
    <xf numFmtId="0" fontId="3" fillId="6" borderId="45" xfId="0" applyFont="1" applyFill="1" applyBorder="1" applyAlignment="1">
      <alignment vertical="top" wrapText="1"/>
    </xf>
    <xf numFmtId="0" fontId="3" fillId="6" borderId="9" xfId="0" applyFont="1" applyFill="1" applyBorder="1" applyAlignment="1">
      <alignment vertical="top" wrapText="1"/>
    </xf>
    <xf numFmtId="0" fontId="7" fillId="6" borderId="64" xfId="0" applyFont="1" applyFill="1" applyBorder="1" applyAlignment="1">
      <alignment vertical="top" wrapText="1"/>
    </xf>
    <xf numFmtId="0" fontId="7" fillId="6" borderId="31" xfId="0" applyFont="1" applyFill="1" applyBorder="1" applyAlignment="1">
      <alignment vertical="top"/>
    </xf>
    <xf numFmtId="3" fontId="3" fillId="6" borderId="27" xfId="0" applyNumberFormat="1" applyFont="1" applyFill="1" applyBorder="1" applyAlignment="1">
      <alignment horizontal="center" vertical="top" wrapText="1"/>
    </xf>
    <xf numFmtId="0" fontId="3" fillId="0" borderId="49" xfId="0" applyFont="1" applyBorder="1" applyAlignment="1">
      <alignment horizontal="center" vertical="top" wrapText="1"/>
    </xf>
    <xf numFmtId="0" fontId="5" fillId="9" borderId="77" xfId="0" applyFont="1" applyFill="1" applyBorder="1" applyAlignment="1">
      <alignment horizontal="left" vertical="top" wrapText="1"/>
    </xf>
    <xf numFmtId="0" fontId="7" fillId="9" borderId="66" xfId="0" applyFont="1" applyFill="1" applyBorder="1" applyAlignment="1">
      <alignment horizontal="left" vertical="top" wrapText="1"/>
    </xf>
    <xf numFmtId="49" fontId="5" fillId="9" borderId="77" xfId="0" applyNumberFormat="1" applyFont="1" applyFill="1" applyBorder="1" applyAlignment="1">
      <alignment horizontal="right" vertical="top"/>
    </xf>
    <xf numFmtId="0" fontId="3" fillId="6" borderId="119" xfId="0" applyFont="1" applyFill="1" applyBorder="1" applyAlignment="1">
      <alignment vertical="top" wrapText="1"/>
    </xf>
    <xf numFmtId="0" fontId="7" fillId="0" borderId="73" xfId="0" applyFont="1" applyBorder="1" applyAlignment="1"/>
    <xf numFmtId="3" fontId="3" fillId="0" borderId="75" xfId="0" applyNumberFormat="1" applyFont="1" applyBorder="1" applyAlignment="1">
      <alignment horizontal="center" vertical="center" textRotation="90"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3" fontId="11" fillId="0" borderId="27" xfId="0" applyNumberFormat="1" applyFont="1" applyBorder="1" applyAlignment="1">
      <alignment horizontal="center" vertical="center" textRotation="90" wrapText="1"/>
    </xf>
    <xf numFmtId="3" fontId="11" fillId="0" borderId="17" xfId="0" applyNumberFormat="1" applyFont="1" applyBorder="1" applyAlignment="1">
      <alignment horizontal="center" vertical="center" textRotation="90" wrapText="1"/>
    </xf>
    <xf numFmtId="3" fontId="11" fillId="0" borderId="25" xfId="0" applyNumberFormat="1" applyFont="1" applyBorder="1" applyAlignment="1">
      <alignment horizontal="center" vertical="center" textRotation="90" wrapText="1"/>
    </xf>
    <xf numFmtId="3" fontId="11" fillId="0" borderId="53" xfId="0" applyNumberFormat="1" applyFont="1" applyBorder="1" applyAlignment="1">
      <alignment horizontal="center" vertical="center" textRotation="90" wrapText="1"/>
    </xf>
    <xf numFmtId="3" fontId="11" fillId="0" borderId="52" xfId="0" applyNumberFormat="1" applyFont="1" applyBorder="1" applyAlignment="1">
      <alignment horizontal="center" vertical="center" textRotation="90" wrapText="1"/>
    </xf>
    <xf numFmtId="3" fontId="11" fillId="0" borderId="35" xfId="0" applyNumberFormat="1" applyFont="1" applyBorder="1" applyAlignment="1">
      <alignment horizontal="center" vertical="center" textRotation="90" wrapText="1"/>
    </xf>
    <xf numFmtId="0" fontId="3" fillId="0" borderId="0" xfId="0" applyFont="1" applyFill="1" applyBorder="1" applyAlignment="1">
      <alignment vertical="top" wrapText="1"/>
    </xf>
    <xf numFmtId="0" fontId="7" fillId="0" borderId="29" xfId="0" applyFont="1" applyBorder="1" applyAlignment="1"/>
    <xf numFmtId="0" fontId="3" fillId="0" borderId="39" xfId="0" applyFont="1" applyBorder="1" applyAlignment="1">
      <alignment vertical="top" wrapText="1"/>
    </xf>
    <xf numFmtId="3" fontId="3" fillId="0" borderId="75" xfId="0" applyNumberFormat="1" applyFont="1" applyBorder="1" applyAlignment="1">
      <alignment horizontal="center" vertical="center" textRotation="90" shrinkToFit="1"/>
    </xf>
    <xf numFmtId="3" fontId="3" fillId="0" borderId="39" xfId="0" applyNumberFormat="1" applyFont="1" applyBorder="1" applyAlignment="1">
      <alignment horizontal="center" vertical="center" textRotation="90" shrinkToFit="1"/>
    </xf>
    <xf numFmtId="3" fontId="3" fillId="0" borderId="34" xfId="0" applyNumberFormat="1" applyFont="1" applyBorder="1" applyAlignment="1">
      <alignment horizontal="center" vertical="center" textRotation="90" shrinkToFit="1"/>
    </xf>
    <xf numFmtId="0" fontId="7" fillId="0" borderId="107" xfId="0" applyFont="1" applyBorder="1" applyAlignment="1">
      <alignment vertical="top"/>
    </xf>
    <xf numFmtId="3" fontId="11" fillId="0" borderId="46" xfId="0" applyNumberFormat="1" applyFont="1" applyBorder="1" applyAlignment="1">
      <alignment horizontal="center" vertical="center" textRotation="90" wrapText="1"/>
    </xf>
    <xf numFmtId="3" fontId="11" fillId="0" borderId="49" xfId="0" applyNumberFormat="1" applyFont="1" applyBorder="1" applyAlignment="1">
      <alignment horizontal="center" vertical="center" textRotation="90" wrapText="1"/>
    </xf>
    <xf numFmtId="3" fontId="11" fillId="0" borderId="60" xfId="0" applyNumberFormat="1" applyFont="1" applyBorder="1" applyAlignment="1">
      <alignment horizontal="center" vertical="center" textRotation="90" wrapText="1"/>
    </xf>
    <xf numFmtId="3" fontId="11" fillId="0" borderId="28" xfId="0" applyNumberFormat="1" applyFont="1" applyBorder="1" applyAlignment="1">
      <alignment horizontal="center" vertical="center" textRotation="90" wrapText="1"/>
    </xf>
    <xf numFmtId="3" fontId="11" fillId="0" borderId="19" xfId="0" applyNumberFormat="1" applyFont="1" applyBorder="1" applyAlignment="1">
      <alignment horizontal="center" vertical="center" textRotation="90" wrapText="1"/>
    </xf>
    <xf numFmtId="3" fontId="11" fillId="0" borderId="26" xfId="0" applyNumberFormat="1" applyFont="1" applyBorder="1" applyAlignment="1">
      <alignment horizontal="center" vertical="center" textRotation="90" wrapText="1"/>
    </xf>
    <xf numFmtId="0" fontId="7" fillId="0" borderId="0" xfId="0" applyFont="1" applyAlignment="1">
      <alignment vertical="top"/>
    </xf>
    <xf numFmtId="0" fontId="28" fillId="6" borderId="6" xfId="0" applyFont="1" applyFill="1" applyBorder="1" applyAlignment="1">
      <alignment vertical="top" wrapText="1"/>
    </xf>
    <xf numFmtId="0" fontId="31" fillId="0" borderId="9" xfId="0" applyFont="1" applyBorder="1" applyAlignment="1">
      <alignment vertical="top" wrapText="1"/>
    </xf>
    <xf numFmtId="0" fontId="31" fillId="0" borderId="23" xfId="0" applyFont="1" applyBorder="1" applyAlignment="1">
      <alignment vertical="top" wrapText="1"/>
    </xf>
    <xf numFmtId="0" fontId="31" fillId="0" borderId="106" xfId="0" applyFont="1" applyBorder="1" applyAlignment="1">
      <alignment vertical="top" wrapText="1"/>
    </xf>
    <xf numFmtId="0" fontId="28" fillId="0" borderId="23" xfId="0" applyFont="1" applyBorder="1" applyAlignment="1">
      <alignment vertical="top" wrapText="1"/>
    </xf>
    <xf numFmtId="0" fontId="13" fillId="0" borderId="31" xfId="0" applyFont="1" applyFill="1" applyBorder="1" applyAlignment="1">
      <alignment horizontal="left" vertical="top" wrapText="1"/>
    </xf>
    <xf numFmtId="0" fontId="7" fillId="6" borderId="35" xfId="0" applyFont="1" applyFill="1" applyBorder="1" applyAlignment="1">
      <alignment horizontal="center"/>
    </xf>
    <xf numFmtId="0" fontId="26" fillId="0" borderId="0" xfId="0" applyFont="1" applyAlignment="1">
      <alignment horizontal="right" vertical="top"/>
    </xf>
    <xf numFmtId="0" fontId="27" fillId="0" borderId="0" xfId="0" applyFont="1" applyAlignment="1">
      <alignment horizontal="right" vertical="top"/>
    </xf>
    <xf numFmtId="3" fontId="3" fillId="0" borderId="8" xfId="0" applyNumberFormat="1" applyFont="1" applyBorder="1" applyAlignment="1">
      <alignment horizontal="center" vertical="center" textRotation="90" wrapText="1"/>
    </xf>
    <xf numFmtId="3" fontId="3" fillId="0" borderId="10" xfId="0" applyNumberFormat="1" applyFont="1" applyBorder="1" applyAlignment="1">
      <alignment horizontal="center" vertical="center" textRotation="90" wrapText="1"/>
    </xf>
    <xf numFmtId="3" fontId="3" fillId="0" borderId="11" xfId="0" applyNumberFormat="1" applyFont="1" applyBorder="1" applyAlignment="1">
      <alignment horizontal="center" vertical="center" textRotation="90" wrapText="1"/>
    </xf>
    <xf numFmtId="0" fontId="5" fillId="0" borderId="7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3" xfId="0" applyFont="1"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6" borderId="9" xfId="0" applyFont="1" applyFill="1" applyBorder="1" applyAlignment="1">
      <alignment horizontal="left" vertical="top" wrapText="1"/>
    </xf>
    <xf numFmtId="0" fontId="3" fillId="6" borderId="106" xfId="0" applyFont="1" applyFill="1" applyBorder="1" applyAlignment="1">
      <alignment horizontal="left" vertical="top" wrapText="1"/>
    </xf>
    <xf numFmtId="0" fontId="7" fillId="0" borderId="106" xfId="0" applyFont="1" applyBorder="1" applyAlignment="1">
      <alignment vertical="top" wrapText="1"/>
    </xf>
    <xf numFmtId="0" fontId="3" fillId="6" borderId="104" xfId="0" applyFont="1" applyFill="1" applyBorder="1" applyAlignment="1">
      <alignment vertical="top" wrapText="1"/>
    </xf>
    <xf numFmtId="0" fontId="28" fillId="6" borderId="9" xfId="0" applyFont="1" applyFill="1" applyBorder="1" applyAlignment="1">
      <alignment vertical="top" wrapText="1"/>
    </xf>
    <xf numFmtId="0" fontId="31" fillId="0" borderId="64" xfId="0" applyFont="1" applyBorder="1" applyAlignment="1">
      <alignment vertical="top" wrapText="1"/>
    </xf>
    <xf numFmtId="3" fontId="3" fillId="6" borderId="75" xfId="0" applyNumberFormat="1" applyFont="1" applyFill="1" applyBorder="1" applyAlignment="1">
      <alignment vertical="top" wrapText="1"/>
    </xf>
    <xf numFmtId="0" fontId="3" fillId="6" borderId="39" xfId="0" applyFont="1" applyFill="1" applyBorder="1" applyAlignment="1">
      <alignment vertical="top" wrapText="1"/>
    </xf>
    <xf numFmtId="0" fontId="3" fillId="0" borderId="9" xfId="0" applyFont="1" applyBorder="1" applyAlignment="1">
      <alignment horizontal="left" vertical="top" wrapText="1"/>
    </xf>
    <xf numFmtId="0" fontId="28" fillId="6" borderId="104" xfId="0" applyFont="1" applyFill="1" applyBorder="1" applyAlignment="1">
      <alignment horizontal="left" vertical="top" wrapText="1"/>
    </xf>
    <xf numFmtId="0" fontId="3" fillId="6" borderId="0" xfId="0" applyFont="1" applyFill="1" applyBorder="1" applyAlignment="1">
      <alignment horizontal="left" vertical="top" wrapText="1"/>
    </xf>
    <xf numFmtId="0" fontId="7" fillId="6" borderId="48" xfId="0" applyFont="1" applyFill="1" applyBorder="1" applyAlignment="1">
      <alignment vertical="top"/>
    </xf>
    <xf numFmtId="0" fontId="3" fillId="6" borderId="41" xfId="1" applyFont="1" applyFill="1" applyBorder="1" applyAlignment="1">
      <alignment vertical="top" wrapText="1"/>
    </xf>
    <xf numFmtId="0" fontId="7" fillId="6" borderId="29" xfId="0" applyFont="1" applyFill="1" applyBorder="1" applyAlignment="1"/>
    <xf numFmtId="0" fontId="3" fillId="6" borderId="9" xfId="0" applyFont="1" applyFill="1" applyBorder="1" applyAlignment="1">
      <alignment vertical="center" wrapText="1"/>
    </xf>
    <xf numFmtId="0" fontId="7" fillId="0" borderId="23" xfId="0" applyFont="1" applyBorder="1" applyAlignment="1">
      <alignment vertical="center"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3" fontId="11" fillId="6" borderId="31" xfId="0" applyNumberFormat="1" applyFont="1" applyFill="1" applyBorder="1" applyAlignment="1">
      <alignment horizontal="left" vertical="top" wrapText="1"/>
    </xf>
    <xf numFmtId="3" fontId="11" fillId="6" borderId="49" xfId="0" applyNumberFormat="1" applyFont="1" applyFill="1" applyBorder="1" applyAlignment="1">
      <alignment horizontal="left" vertical="top" wrapText="1"/>
    </xf>
    <xf numFmtId="3" fontId="11" fillId="6" borderId="72" xfId="0" applyNumberFormat="1" applyFont="1" applyFill="1" applyBorder="1" applyAlignment="1">
      <alignment horizontal="left" vertical="top" wrapText="1"/>
    </xf>
    <xf numFmtId="49" fontId="3" fillId="0" borderId="9" xfId="0" applyNumberFormat="1" applyFont="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6" borderId="23" xfId="0" applyNumberFormat="1" applyFont="1" applyFill="1" applyBorder="1" applyAlignment="1">
      <alignment horizontal="center" vertical="center" wrapText="1"/>
    </xf>
    <xf numFmtId="0" fontId="5" fillId="6" borderId="44" xfId="0" applyFont="1" applyFill="1" applyBorder="1" applyAlignment="1">
      <alignment horizontal="center" vertical="top" wrapText="1"/>
    </xf>
    <xf numFmtId="0" fontId="5" fillId="6" borderId="30" xfId="0" applyFont="1" applyFill="1" applyBorder="1" applyAlignment="1">
      <alignment horizontal="center" vertical="top" wrapText="1"/>
    </xf>
    <xf numFmtId="0" fontId="3" fillId="2" borderId="1" xfId="0" applyFont="1" applyFill="1" applyBorder="1" applyAlignment="1">
      <alignment vertical="top" wrapText="1"/>
    </xf>
    <xf numFmtId="0" fontId="3" fillId="2" borderId="32" xfId="0" applyFont="1" applyFill="1" applyBorder="1" applyAlignment="1">
      <alignment vertical="top" wrapText="1"/>
    </xf>
    <xf numFmtId="49" fontId="5" fillId="0" borderId="21" xfId="0" applyNumberFormat="1" applyFont="1" applyBorder="1" applyAlignment="1">
      <alignment horizontal="center" vertical="top" wrapText="1"/>
    </xf>
    <xf numFmtId="49" fontId="5" fillId="0" borderId="33" xfId="0" applyNumberFormat="1" applyFont="1" applyBorder="1" applyAlignment="1">
      <alignment horizontal="center" vertical="top" wrapText="1"/>
    </xf>
    <xf numFmtId="49" fontId="5" fillId="10" borderId="17" xfId="0" applyNumberFormat="1" applyFont="1" applyFill="1" applyBorder="1" applyAlignment="1">
      <alignment horizontal="center" vertical="top" wrapText="1"/>
    </xf>
    <xf numFmtId="49" fontId="5" fillId="12" borderId="75"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3" fillId="6" borderId="45" xfId="0" applyFont="1" applyFill="1" applyBorder="1" applyAlignment="1">
      <alignment horizontal="center" vertical="top" wrapText="1"/>
    </xf>
    <xf numFmtId="0" fontId="3" fillId="0" borderId="9" xfId="0" applyFont="1" applyBorder="1" applyAlignment="1">
      <alignment horizontal="center" vertical="top" wrapText="1"/>
    </xf>
    <xf numFmtId="0" fontId="3" fillId="6" borderId="103" xfId="0" applyFont="1" applyFill="1" applyBorder="1" applyAlignment="1">
      <alignment vertical="top" wrapText="1"/>
    </xf>
    <xf numFmtId="0" fontId="7" fillId="0" borderId="26" xfId="0" applyFont="1" applyBorder="1" applyAlignment="1">
      <alignment vertical="top" wrapText="1"/>
    </xf>
    <xf numFmtId="49" fontId="5" fillId="0" borderId="17" xfId="0" applyNumberFormat="1" applyFont="1" applyBorder="1" applyAlignment="1">
      <alignment horizontal="center"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2"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5" fillId="0" borderId="37" xfId="0" applyNumberFormat="1" applyFont="1" applyBorder="1" applyAlignment="1">
      <alignment horizontal="center" vertical="top" wrapText="1"/>
    </xf>
    <xf numFmtId="0" fontId="7" fillId="0" borderId="37" xfId="0" applyFont="1" applyBorder="1" applyAlignment="1">
      <alignment horizontal="center" vertical="top" wrapText="1"/>
    </xf>
    <xf numFmtId="49" fontId="3" fillId="6" borderId="52" xfId="0" applyNumberFormat="1"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19" xfId="0" applyFont="1" applyFill="1" applyBorder="1" applyAlignment="1">
      <alignment horizontal="left" vertical="top" wrapText="1"/>
    </xf>
    <xf numFmtId="49" fontId="5" fillId="0" borderId="40" xfId="0" applyNumberFormat="1" applyFont="1" applyBorder="1" applyAlignment="1">
      <alignment horizontal="center" vertical="top"/>
    </xf>
    <xf numFmtId="49" fontId="5" fillId="0" borderId="29" xfId="0" applyNumberFormat="1" applyFont="1" applyBorder="1" applyAlignment="1">
      <alignment horizontal="center" vertical="top"/>
    </xf>
    <xf numFmtId="0" fontId="7" fillId="6" borderId="105" xfId="0" applyFont="1" applyFill="1" applyBorder="1" applyAlignment="1">
      <alignment vertical="top" wrapText="1"/>
    </xf>
    <xf numFmtId="49" fontId="3" fillId="0" borderId="23" xfId="0" applyNumberFormat="1" applyFont="1" applyBorder="1" applyAlignment="1">
      <alignment horizontal="center" vertical="center" wrapText="1"/>
    </xf>
    <xf numFmtId="0" fontId="5" fillId="10" borderId="29" xfId="0" applyFont="1" applyFill="1" applyBorder="1" applyAlignment="1">
      <alignment horizontal="right" vertical="top"/>
    </xf>
    <xf numFmtId="0" fontId="7" fillId="10" borderId="35" xfId="0" applyFont="1" applyFill="1" applyBorder="1" applyAlignment="1">
      <alignment horizontal="right" vertical="top"/>
    </xf>
    <xf numFmtId="0" fontId="5" fillId="13" borderId="29" xfId="0" applyFont="1" applyFill="1" applyBorder="1" applyAlignment="1">
      <alignment horizontal="right" vertical="center"/>
    </xf>
    <xf numFmtId="0" fontId="5" fillId="13" borderId="116" xfId="0" applyFont="1" applyFill="1" applyBorder="1" applyAlignment="1">
      <alignment horizontal="right" vertical="center"/>
    </xf>
    <xf numFmtId="49" fontId="5" fillId="10" borderId="17" xfId="0" applyNumberFormat="1" applyFont="1" applyFill="1" applyBorder="1" applyAlignment="1">
      <alignment horizontal="center" vertical="top"/>
    </xf>
    <xf numFmtId="49" fontId="3" fillId="0" borderId="45" xfId="0" applyNumberFormat="1" applyFont="1" applyBorder="1" applyAlignment="1">
      <alignment horizontal="center" vertical="top" wrapText="1"/>
    </xf>
    <xf numFmtId="0" fontId="7" fillId="0" borderId="64" xfId="0" applyFont="1" applyBorder="1" applyAlignment="1">
      <alignment vertical="top"/>
    </xf>
    <xf numFmtId="49" fontId="3" fillId="6" borderId="9" xfId="0" applyNumberFormat="1" applyFont="1" applyFill="1" applyBorder="1" applyAlignment="1">
      <alignment horizontal="center" vertical="center" wrapText="1"/>
    </xf>
    <xf numFmtId="3" fontId="3" fillId="6" borderId="52" xfId="0" applyNumberFormat="1" applyFont="1" applyFill="1" applyBorder="1" applyAlignment="1">
      <alignment horizontal="center" vertical="top" wrapText="1"/>
    </xf>
    <xf numFmtId="3" fontId="3" fillId="0" borderId="74" xfId="0" applyNumberFormat="1" applyFont="1" applyBorder="1" applyAlignment="1">
      <alignment horizontal="center" vertical="top" wrapText="1"/>
    </xf>
    <xf numFmtId="3" fontId="3" fillId="0" borderId="42" xfId="0" applyNumberFormat="1" applyFont="1" applyBorder="1" applyAlignment="1">
      <alignment horizontal="center" vertical="top" wrapText="1"/>
    </xf>
    <xf numFmtId="3" fontId="3" fillId="0" borderId="43" xfId="0" applyNumberFormat="1" applyFont="1" applyBorder="1" applyAlignment="1">
      <alignment horizontal="center" vertical="top" wrapText="1"/>
    </xf>
    <xf numFmtId="49" fontId="5" fillId="10" borderId="27"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9"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3" fillId="6" borderId="39" xfId="0" applyFont="1" applyFill="1" applyBorder="1" applyAlignment="1">
      <alignment vertical="center" textRotation="90" wrapText="1"/>
    </xf>
    <xf numFmtId="0" fontId="7" fillId="6" borderId="100" xfId="0" applyFont="1" applyFill="1" applyBorder="1" applyAlignment="1">
      <alignment vertical="center" textRotation="90" wrapText="1"/>
    </xf>
    <xf numFmtId="49" fontId="5" fillId="13" borderId="40" xfId="0" applyNumberFormat="1" applyFont="1" applyFill="1" applyBorder="1" applyAlignment="1">
      <alignment horizontal="center" vertical="top"/>
    </xf>
    <xf numFmtId="49" fontId="5" fillId="13" borderId="0" xfId="0" applyNumberFormat="1" applyFont="1" applyFill="1" applyBorder="1" applyAlignment="1">
      <alignment horizontal="center" vertical="top"/>
    </xf>
    <xf numFmtId="0" fontId="3" fillId="6" borderId="9" xfId="0" applyFont="1" applyFill="1" applyBorder="1" applyAlignment="1">
      <alignment horizontal="center" vertical="center" wrapText="1"/>
    </xf>
    <xf numFmtId="0" fontId="5" fillId="9" borderId="61" xfId="0" applyFont="1" applyFill="1" applyBorder="1" applyAlignment="1">
      <alignment vertical="center"/>
    </xf>
    <xf numFmtId="0" fontId="3" fillId="0" borderId="9" xfId="0" applyFont="1" applyBorder="1" applyAlignment="1">
      <alignment horizontal="center" vertical="center" wrapText="1"/>
    </xf>
    <xf numFmtId="0" fontId="5" fillId="14" borderId="28" xfId="0" applyFont="1" applyFill="1" applyBorder="1" applyAlignment="1">
      <alignment vertical="top" wrapText="1"/>
    </xf>
    <xf numFmtId="0" fontId="5" fillId="14" borderId="32" xfId="0" applyFont="1" applyFill="1" applyBorder="1" applyAlignment="1">
      <alignment vertical="top" wrapText="1"/>
    </xf>
    <xf numFmtId="0" fontId="3" fillId="14" borderId="47" xfId="0" applyFont="1" applyFill="1" applyBorder="1" applyAlignment="1">
      <alignment vertical="center" wrapText="1"/>
    </xf>
    <xf numFmtId="0" fontId="3" fillId="14" borderId="49" xfId="0" applyFont="1" applyFill="1" applyBorder="1" applyAlignment="1">
      <alignment vertical="center" wrapText="1"/>
    </xf>
    <xf numFmtId="0" fontId="3" fillId="14" borderId="31" xfId="0" applyFont="1" applyFill="1" applyBorder="1" applyAlignment="1">
      <alignment vertical="center" wrapText="1"/>
    </xf>
    <xf numFmtId="49" fontId="5" fillId="0" borderId="38" xfId="0" applyNumberFormat="1" applyFont="1" applyBorder="1" applyAlignment="1">
      <alignment horizontal="center" vertical="top"/>
    </xf>
    <xf numFmtId="0" fontId="5" fillId="6" borderId="19" xfId="0" applyFont="1" applyFill="1" applyBorder="1" applyAlignment="1">
      <alignment horizontal="left" vertical="top" wrapText="1"/>
    </xf>
    <xf numFmtId="49" fontId="3" fillId="6" borderId="45"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7" fillId="6" borderId="64" xfId="0" applyFont="1" applyFill="1" applyBorder="1" applyAlignment="1">
      <alignment horizontal="center" vertical="top" wrapText="1"/>
    </xf>
    <xf numFmtId="49" fontId="3" fillId="0" borderId="45" xfId="0" applyNumberFormat="1" applyFont="1" applyBorder="1" applyAlignment="1">
      <alignment horizontal="center" vertical="center" wrapText="1"/>
    </xf>
    <xf numFmtId="0" fontId="7" fillId="0" borderId="64" xfId="0" applyFont="1" applyBorder="1" applyAlignment="1">
      <alignment horizontal="center" wrapText="1"/>
    </xf>
    <xf numFmtId="0" fontId="5" fillId="0" borderId="76"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3" xfId="0" applyFont="1" applyBorder="1" applyAlignment="1">
      <alignment horizontal="center" vertical="center" wrapText="1"/>
    </xf>
    <xf numFmtId="3" fontId="5" fillId="4" borderId="74" xfId="0" applyNumberFormat="1" applyFont="1" applyFill="1" applyBorder="1" applyAlignment="1">
      <alignment horizontal="center" vertical="top" wrapText="1"/>
    </xf>
    <xf numFmtId="3" fontId="5" fillId="4" borderId="42" xfId="0" applyNumberFormat="1" applyFont="1" applyFill="1" applyBorder="1" applyAlignment="1">
      <alignment horizontal="center" vertical="top" wrapText="1"/>
    </xf>
    <xf numFmtId="3" fontId="5" fillId="4" borderId="43" xfId="0" applyNumberFormat="1" applyFont="1" applyFill="1" applyBorder="1" applyAlignment="1">
      <alignment horizontal="center" vertical="top" wrapText="1"/>
    </xf>
    <xf numFmtId="3" fontId="3" fillId="8" borderId="74" xfId="0" applyNumberFormat="1" applyFont="1" applyFill="1" applyBorder="1" applyAlignment="1">
      <alignment horizontal="center" vertical="top" wrapText="1"/>
    </xf>
    <xf numFmtId="3" fontId="3" fillId="8" borderId="42" xfId="0" applyNumberFormat="1" applyFont="1" applyFill="1" applyBorder="1" applyAlignment="1">
      <alignment horizontal="center" vertical="top" wrapText="1"/>
    </xf>
    <xf numFmtId="3" fontId="3" fillId="8" borderId="43" xfId="0" applyNumberFormat="1" applyFont="1" applyFill="1" applyBorder="1" applyAlignment="1">
      <alignment horizontal="center" vertical="top" wrapText="1"/>
    </xf>
    <xf numFmtId="3" fontId="3" fillId="0" borderId="0" xfId="0" applyNumberFormat="1" applyFont="1" applyFill="1" applyAlignment="1">
      <alignment vertical="top"/>
    </xf>
    <xf numFmtId="0" fontId="7" fillId="0" borderId="0" xfId="0" applyFont="1" applyFill="1" applyAlignment="1">
      <alignment vertical="top"/>
    </xf>
    <xf numFmtId="3" fontId="5" fillId="4" borderId="76" xfId="0" applyNumberFormat="1" applyFont="1" applyFill="1" applyBorder="1" applyAlignment="1">
      <alignment horizontal="center" vertical="top" wrapText="1"/>
    </xf>
    <xf numFmtId="3" fontId="5" fillId="4" borderId="69" xfId="0" applyNumberFormat="1" applyFont="1" applyFill="1" applyBorder="1" applyAlignment="1">
      <alignment horizontal="center" vertical="top" wrapText="1"/>
    </xf>
    <xf numFmtId="3" fontId="5" fillId="4" borderId="63" xfId="0" applyNumberFormat="1" applyFont="1" applyFill="1" applyBorder="1" applyAlignment="1">
      <alignment horizontal="center" vertical="top" wrapText="1"/>
    </xf>
    <xf numFmtId="3" fontId="3" fillId="6" borderId="74" xfId="0" applyNumberFormat="1" applyFont="1" applyFill="1" applyBorder="1" applyAlignment="1">
      <alignment horizontal="center" vertical="top" wrapText="1"/>
    </xf>
    <xf numFmtId="3" fontId="3" fillId="6" borderId="42" xfId="0" applyNumberFormat="1" applyFont="1" applyFill="1" applyBorder="1" applyAlignment="1">
      <alignment horizontal="center" vertical="top" wrapText="1"/>
    </xf>
    <xf numFmtId="3" fontId="3" fillId="6" borderId="43"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wrapText="1"/>
    </xf>
    <xf numFmtId="3" fontId="5" fillId="5" borderId="29" xfId="0" applyNumberFormat="1" applyFont="1" applyFill="1" applyBorder="1" applyAlignment="1">
      <alignment horizontal="center" vertical="top" wrapText="1"/>
    </xf>
    <xf numFmtId="3" fontId="5" fillId="5" borderId="35"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0" fontId="3" fillId="2" borderId="9" xfId="0" applyFont="1" applyFill="1" applyBorder="1" applyAlignment="1">
      <alignment horizontal="center" vertical="top" wrapText="1"/>
    </xf>
    <xf numFmtId="0" fontId="5" fillId="0" borderId="28" xfId="0" applyFont="1" applyBorder="1" applyAlignment="1">
      <alignment vertical="top" wrapText="1"/>
    </xf>
    <xf numFmtId="3" fontId="5" fillId="8" borderId="74" xfId="0" applyNumberFormat="1" applyFont="1" applyFill="1" applyBorder="1" applyAlignment="1">
      <alignment horizontal="center" vertical="top"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5" fillId="0" borderId="30" xfId="0" applyFont="1" applyFill="1" applyBorder="1" applyAlignment="1">
      <alignment horizontal="center" vertical="top" wrapText="1"/>
    </xf>
    <xf numFmtId="49" fontId="5" fillId="0" borderId="32"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6" borderId="44" xfId="0" applyFont="1" applyFill="1" applyBorder="1" applyAlignment="1">
      <alignment horizontal="left" vertical="top" wrapText="1"/>
    </xf>
    <xf numFmtId="0" fontId="7" fillId="10" borderId="29" xfId="0" applyFont="1" applyFill="1" applyBorder="1" applyAlignment="1">
      <alignment horizontal="right" vertical="top"/>
    </xf>
    <xf numFmtId="49" fontId="3" fillId="6" borderId="54" xfId="0" applyNumberFormat="1"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3" fillId="0" borderId="53" xfId="0" applyNumberFormat="1" applyFont="1" applyBorder="1" applyAlignment="1">
      <alignment horizontal="center" vertical="center" textRotation="90" shrinkToFit="1"/>
    </xf>
    <xf numFmtId="0" fontId="3" fillId="0" borderId="52"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11" xfId="0" applyFont="1" applyBorder="1" applyAlignment="1">
      <alignment horizontal="center" vertical="center" textRotation="90" wrapText="1"/>
    </xf>
    <xf numFmtId="0" fontId="7" fillId="0" borderId="30" xfId="0" applyFont="1" applyBorder="1" applyAlignment="1">
      <alignment vertical="top"/>
    </xf>
    <xf numFmtId="49" fontId="5" fillId="0" borderId="2" xfId="0" applyNumberFormat="1" applyFont="1" applyBorder="1" applyAlignment="1">
      <alignment horizontal="center" vertical="top"/>
    </xf>
    <xf numFmtId="0" fontId="3" fillId="2" borderId="31"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6" borderId="30" xfId="0" applyFont="1" applyFill="1" applyBorder="1" applyAlignment="1">
      <alignment horizontal="center" vertical="center" textRotation="90" wrapText="1"/>
    </xf>
    <xf numFmtId="0" fontId="3" fillId="0" borderId="45" xfId="0" applyNumberFormat="1" applyFont="1" applyFill="1" applyBorder="1" applyAlignment="1">
      <alignment horizontal="center" vertical="center" textRotation="90" shrinkToFit="1"/>
    </xf>
    <xf numFmtId="0" fontId="3" fillId="0" borderId="9" xfId="0" applyNumberFormat="1" applyFont="1" applyFill="1" applyBorder="1" applyAlignment="1">
      <alignment horizontal="center" vertical="center" textRotation="90" shrinkToFit="1"/>
    </xf>
    <xf numFmtId="0" fontId="3" fillId="0" borderId="64" xfId="0" applyNumberFormat="1" applyFont="1" applyFill="1" applyBorder="1" applyAlignment="1">
      <alignment horizontal="center" vertical="center" textRotation="90" shrinkToFit="1"/>
    </xf>
    <xf numFmtId="3" fontId="3" fillId="0" borderId="44" xfId="0" applyNumberFormat="1" applyFont="1" applyBorder="1" applyAlignment="1">
      <alignment horizontal="center" vertical="center" textRotation="90" wrapText="1"/>
    </xf>
    <xf numFmtId="3" fontId="3" fillId="0" borderId="36"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9" fillId="0" borderId="1" xfId="0" applyNumberFormat="1" applyFont="1" applyFill="1" applyBorder="1" applyAlignment="1">
      <alignment horizontal="center" vertical="center" textRotation="90" wrapText="1"/>
    </xf>
    <xf numFmtId="3" fontId="9" fillId="0" borderId="26" xfId="0" applyNumberFormat="1" applyFont="1" applyFill="1" applyBorder="1" applyAlignment="1">
      <alignment horizontal="center" vertical="center" textRotation="90" wrapText="1"/>
    </xf>
    <xf numFmtId="0" fontId="7" fillId="6" borderId="9" xfId="0" applyFont="1" applyFill="1" applyBorder="1" applyAlignment="1">
      <alignment horizontal="center" wrapText="1"/>
    </xf>
    <xf numFmtId="0" fontId="7" fillId="6" borderId="9" xfId="0" applyFont="1" applyFill="1" applyBorder="1" applyAlignment="1">
      <alignment horizontal="center" vertical="top" wrapText="1"/>
    </xf>
    <xf numFmtId="0" fontId="7" fillId="6" borderId="9" xfId="0" applyFont="1" applyFill="1" applyBorder="1" applyAlignment="1">
      <alignment horizontal="center" vertical="center" wrapText="1"/>
    </xf>
    <xf numFmtId="0" fontId="3" fillId="10" borderId="29" xfId="0" applyFont="1" applyFill="1" applyBorder="1" applyAlignment="1">
      <alignment horizontal="center" vertical="top" wrapText="1"/>
    </xf>
    <xf numFmtId="0" fontId="3" fillId="10" borderId="35" xfId="0" applyFont="1" applyFill="1" applyBorder="1" applyAlignment="1">
      <alignment horizontal="center" vertical="top" wrapText="1"/>
    </xf>
    <xf numFmtId="49" fontId="3" fillId="6" borderId="39" xfId="0" applyNumberFormat="1" applyFont="1" applyFill="1" applyBorder="1" applyAlignment="1">
      <alignment horizontal="center" vertical="top" wrapText="1"/>
    </xf>
    <xf numFmtId="3" fontId="3" fillId="6" borderId="33" xfId="1" applyNumberFormat="1" applyFont="1" applyFill="1" applyBorder="1" applyAlignment="1">
      <alignment horizontal="center" vertical="top"/>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6" borderId="30" xfId="1" applyFont="1" applyFill="1" applyBorder="1" applyAlignment="1">
      <alignment vertical="top" wrapText="1"/>
    </xf>
    <xf numFmtId="3" fontId="3" fillId="6" borderId="10" xfId="0" applyNumberFormat="1" applyFont="1" applyFill="1" applyBorder="1" applyAlignment="1">
      <alignment horizontal="right" vertical="top"/>
    </xf>
    <xf numFmtId="3" fontId="3" fillId="6" borderId="17" xfId="0" applyNumberFormat="1" applyFont="1" applyFill="1" applyBorder="1" applyAlignment="1">
      <alignment horizontal="right" vertical="top"/>
    </xf>
    <xf numFmtId="3" fontId="3" fillId="6" borderId="19" xfId="0" applyNumberFormat="1" applyFont="1" applyFill="1" applyBorder="1" applyAlignment="1">
      <alignment horizontal="right" vertical="top"/>
    </xf>
    <xf numFmtId="3" fontId="3" fillId="6" borderId="9" xfId="0" applyNumberFormat="1" applyFont="1" applyFill="1" applyBorder="1" applyAlignment="1">
      <alignment horizontal="right" vertical="top" wrapText="1"/>
    </xf>
    <xf numFmtId="0" fontId="7" fillId="0" borderId="10" xfId="0" applyFont="1" applyBorder="1" applyAlignment="1">
      <alignment horizontal="left" vertical="top" wrapText="1"/>
    </xf>
    <xf numFmtId="49" fontId="3" fillId="6" borderId="6" xfId="0" applyNumberFormat="1" applyFont="1" applyFill="1" applyBorder="1" applyAlignment="1">
      <alignment horizontal="center" vertical="top" wrapText="1"/>
    </xf>
    <xf numFmtId="0" fontId="3" fillId="0" borderId="44"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6" borderId="6" xfId="0" applyFont="1" applyFill="1" applyBorder="1" applyAlignment="1">
      <alignment horizontal="center" vertical="top" wrapText="1"/>
    </xf>
    <xf numFmtId="0" fontId="7" fillId="6" borderId="23" xfId="0" applyFont="1" applyFill="1" applyBorder="1" applyAlignment="1">
      <alignment horizontal="center" vertical="top" wrapText="1"/>
    </xf>
    <xf numFmtId="0" fontId="5" fillId="0" borderId="33" xfId="0" applyFont="1" applyBorder="1" applyAlignment="1">
      <alignment horizontal="center" vertical="top"/>
    </xf>
    <xf numFmtId="49" fontId="5" fillId="0" borderId="20" xfId="0" applyNumberFormat="1" applyFont="1" applyBorder="1" applyAlignment="1">
      <alignment horizontal="center" vertical="top" wrapText="1"/>
    </xf>
    <xf numFmtId="49" fontId="5" fillId="2" borderId="21"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7" fillId="0" borderId="106" xfId="0" applyFont="1" applyBorder="1" applyAlignment="1">
      <alignment horizontal="center" vertical="center" wrapText="1"/>
    </xf>
    <xf numFmtId="0" fontId="3" fillId="6" borderId="6" xfId="0" applyFont="1" applyFill="1" applyBorder="1" applyAlignment="1">
      <alignment horizontal="center" vertical="center" wrapText="1"/>
    </xf>
    <xf numFmtId="0" fontId="4" fillId="0" borderId="0" xfId="0" applyFont="1" applyAlignment="1">
      <alignment horizontal="right" vertical="top" wrapText="1"/>
    </xf>
    <xf numFmtId="0" fontId="7" fillId="0" borderId="33" xfId="0" applyFont="1" applyBorder="1" applyAlignment="1">
      <alignment horizontal="center" vertical="top"/>
    </xf>
    <xf numFmtId="49" fontId="5" fillId="6" borderId="2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3" fontId="3" fillId="0" borderId="10" xfId="0" applyNumberFormat="1" applyFont="1" applyFill="1" applyBorder="1" applyAlignment="1">
      <alignment vertical="top" wrapText="1"/>
    </xf>
    <xf numFmtId="49" fontId="3" fillId="0" borderId="9" xfId="0" applyNumberFormat="1" applyFont="1" applyBorder="1" applyAlignment="1">
      <alignment horizontal="center" vertical="top" wrapText="1"/>
    </xf>
    <xf numFmtId="0" fontId="7" fillId="0" borderId="9" xfId="0" applyFont="1" applyBorder="1" applyAlignment="1">
      <alignment horizontal="center" vertical="top" wrapText="1"/>
    </xf>
    <xf numFmtId="0" fontId="3" fillId="10" borderId="34" xfId="0" applyFont="1" applyFill="1" applyBorder="1" applyAlignment="1">
      <alignment horizontal="center" vertical="top" wrapText="1"/>
    </xf>
    <xf numFmtId="0" fontId="3" fillId="6" borderId="1" xfId="0" applyFont="1" applyFill="1" applyBorder="1" applyAlignment="1">
      <alignment vertical="top" wrapText="1"/>
    </xf>
    <xf numFmtId="3" fontId="3" fillId="0" borderId="2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70" xfId="0" applyFont="1" applyFill="1" applyBorder="1" applyAlignment="1">
      <alignment horizontal="left" vertical="top" wrapText="1"/>
    </xf>
    <xf numFmtId="0" fontId="3" fillId="0" borderId="38" xfId="0" applyFont="1" applyFill="1" applyBorder="1" applyAlignment="1">
      <alignment horizontal="left" vertical="top"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FFFF99"/>
      <color rgb="FFCC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2"/>
  <sheetViews>
    <sheetView tabSelected="1" zoomScaleNormal="100" zoomScaleSheetLayoutView="100" workbookViewId="0">
      <selection activeCell="W5" sqref="W5"/>
    </sheetView>
  </sheetViews>
  <sheetFormatPr defaultRowHeight="12.75" x14ac:dyDescent="0.2"/>
  <cols>
    <col min="1" max="3" width="2.7109375" style="6" customWidth="1"/>
    <col min="4" max="4" width="33" style="6" customWidth="1"/>
    <col min="5" max="5" width="3.42578125" style="19" customWidth="1"/>
    <col min="6" max="6" width="3.28515625" style="25" customWidth="1"/>
    <col min="7" max="7" width="7.42578125" style="33" customWidth="1"/>
    <col min="8" max="8" width="9.28515625" style="6" customWidth="1"/>
    <col min="9" max="9" width="9.5703125" style="6" customWidth="1"/>
    <col min="10" max="10" width="9.140625" style="6" customWidth="1"/>
    <col min="11" max="11" width="35.140625" style="6" customWidth="1"/>
    <col min="12" max="12" width="5.42578125" style="6" customWidth="1"/>
    <col min="13" max="14" width="5.7109375" style="6" customWidth="1"/>
    <col min="15" max="15" width="10" style="5" customWidth="1"/>
    <col min="16" max="16384" width="9.140625" style="5"/>
  </cols>
  <sheetData>
    <row r="1" spans="1:15" ht="15.75" x14ac:dyDescent="0.2">
      <c r="A1" s="2082" t="s">
        <v>253</v>
      </c>
      <c r="B1" s="2082"/>
      <c r="C1" s="2082"/>
      <c r="D1" s="2082"/>
      <c r="E1" s="2082"/>
      <c r="F1" s="2082"/>
      <c r="G1" s="2082"/>
      <c r="H1" s="2082"/>
      <c r="I1" s="2082"/>
      <c r="J1" s="2082"/>
      <c r="K1" s="2082"/>
      <c r="L1" s="2082"/>
      <c r="M1" s="2082"/>
      <c r="N1" s="2082"/>
    </row>
    <row r="2" spans="1:15" ht="15.75" x14ac:dyDescent="0.2">
      <c r="A2" s="2083" t="s">
        <v>30</v>
      </c>
      <c r="B2" s="2083"/>
      <c r="C2" s="2083"/>
      <c r="D2" s="2083"/>
      <c r="E2" s="2083"/>
      <c r="F2" s="2083"/>
      <c r="G2" s="2083"/>
      <c r="H2" s="2083"/>
      <c r="I2" s="2083"/>
      <c r="J2" s="2083"/>
      <c r="K2" s="2083"/>
      <c r="L2" s="2083"/>
      <c r="M2" s="2083"/>
      <c r="N2" s="2083"/>
    </row>
    <row r="3" spans="1:15" ht="15.75" x14ac:dyDescent="0.2">
      <c r="A3" s="2084" t="s">
        <v>21</v>
      </c>
      <c r="B3" s="2084"/>
      <c r="C3" s="2084"/>
      <c r="D3" s="2084"/>
      <c r="E3" s="2084"/>
      <c r="F3" s="2084"/>
      <c r="G3" s="2084"/>
      <c r="H3" s="2084"/>
      <c r="I3" s="2084"/>
      <c r="J3" s="2084"/>
      <c r="K3" s="2084"/>
      <c r="L3" s="2084"/>
      <c r="M3" s="2084"/>
      <c r="N3" s="2084"/>
      <c r="O3" s="1"/>
    </row>
    <row r="4" spans="1:15" ht="13.5" thickBot="1" x14ac:dyDescent="0.25">
      <c r="L4" s="2085" t="s">
        <v>254</v>
      </c>
      <c r="M4" s="2085"/>
      <c r="N4" s="2085"/>
    </row>
    <row r="5" spans="1:15" ht="41.25" customHeight="1" x14ac:dyDescent="0.2">
      <c r="A5" s="2086" t="s">
        <v>22</v>
      </c>
      <c r="B5" s="2089" t="s">
        <v>0</v>
      </c>
      <c r="C5" s="2089" t="s">
        <v>1</v>
      </c>
      <c r="D5" s="2092" t="s">
        <v>14</v>
      </c>
      <c r="E5" s="2095" t="s">
        <v>2</v>
      </c>
      <c r="F5" s="2118" t="s">
        <v>3</v>
      </c>
      <c r="G5" s="2121" t="s">
        <v>4</v>
      </c>
      <c r="H5" s="2262" t="s">
        <v>188</v>
      </c>
      <c r="I5" s="2124" t="s">
        <v>114</v>
      </c>
      <c r="J5" s="2124" t="s">
        <v>160</v>
      </c>
      <c r="K5" s="2110" t="s">
        <v>13</v>
      </c>
      <c r="L5" s="2111"/>
      <c r="M5" s="2111"/>
      <c r="N5" s="2112"/>
    </row>
    <row r="6" spans="1:15" ht="16.5" customHeight="1" x14ac:dyDescent="0.2">
      <c r="A6" s="2087"/>
      <c r="B6" s="2090"/>
      <c r="C6" s="2090"/>
      <c r="D6" s="2093"/>
      <c r="E6" s="2096"/>
      <c r="F6" s="2119"/>
      <c r="G6" s="2122"/>
      <c r="H6" s="2263"/>
      <c r="I6" s="2125"/>
      <c r="J6" s="2125"/>
      <c r="K6" s="2113" t="s">
        <v>14</v>
      </c>
      <c r="L6" s="2115" t="s">
        <v>142</v>
      </c>
      <c r="M6" s="2116"/>
      <c r="N6" s="2117"/>
    </row>
    <row r="7" spans="1:15" ht="72" customHeight="1" thickBot="1" x14ac:dyDescent="0.25">
      <c r="A7" s="2088"/>
      <c r="B7" s="2091"/>
      <c r="C7" s="2091"/>
      <c r="D7" s="2094"/>
      <c r="E7" s="2097"/>
      <c r="F7" s="2120"/>
      <c r="G7" s="2123"/>
      <c r="H7" s="2264"/>
      <c r="I7" s="2126"/>
      <c r="J7" s="2126"/>
      <c r="K7" s="2114"/>
      <c r="L7" s="239" t="s">
        <v>86</v>
      </c>
      <c r="M7" s="239" t="s">
        <v>115</v>
      </c>
      <c r="N7" s="240" t="s">
        <v>161</v>
      </c>
    </row>
    <row r="8" spans="1:15" s="18" customFormat="1" x14ac:dyDescent="0.2">
      <c r="A8" s="2098" t="s">
        <v>84</v>
      </c>
      <c r="B8" s="2099"/>
      <c r="C8" s="2099"/>
      <c r="D8" s="2099"/>
      <c r="E8" s="2099"/>
      <c r="F8" s="2099"/>
      <c r="G8" s="2099"/>
      <c r="H8" s="2099"/>
      <c r="I8" s="2099"/>
      <c r="J8" s="2099"/>
      <c r="K8" s="2099"/>
      <c r="L8" s="2099"/>
      <c r="M8" s="2099"/>
      <c r="N8" s="2100"/>
    </row>
    <row r="9" spans="1:15" s="18" customFormat="1" ht="15" customHeight="1" x14ac:dyDescent="0.2">
      <c r="A9" s="2101" t="s">
        <v>60</v>
      </c>
      <c r="B9" s="2102"/>
      <c r="C9" s="2102"/>
      <c r="D9" s="2102"/>
      <c r="E9" s="2102"/>
      <c r="F9" s="2102"/>
      <c r="G9" s="2102"/>
      <c r="H9" s="2102"/>
      <c r="I9" s="2102"/>
      <c r="J9" s="2102"/>
      <c r="K9" s="2102"/>
      <c r="L9" s="2102"/>
      <c r="M9" s="2102"/>
      <c r="N9" s="2103"/>
    </row>
    <row r="10" spans="1:15" ht="15" customHeight="1" x14ac:dyDescent="0.2">
      <c r="A10" s="53" t="s">
        <v>7</v>
      </c>
      <c r="B10" s="2104" t="s">
        <v>85</v>
      </c>
      <c r="C10" s="2105"/>
      <c r="D10" s="2105"/>
      <c r="E10" s="2105"/>
      <c r="F10" s="2105"/>
      <c r="G10" s="2105"/>
      <c r="H10" s="2105"/>
      <c r="I10" s="2105"/>
      <c r="J10" s="2105"/>
      <c r="K10" s="2105"/>
      <c r="L10" s="2105"/>
      <c r="M10" s="2105"/>
      <c r="N10" s="2106"/>
    </row>
    <row r="11" spans="1:15" ht="15.75" customHeight="1" x14ac:dyDescent="0.2">
      <c r="A11" s="1144" t="s">
        <v>7</v>
      </c>
      <c r="B11" s="1092" t="s">
        <v>7</v>
      </c>
      <c r="C11" s="2107" t="s">
        <v>50</v>
      </c>
      <c r="D11" s="2108"/>
      <c r="E11" s="2108"/>
      <c r="F11" s="2108"/>
      <c r="G11" s="2108"/>
      <c r="H11" s="2108"/>
      <c r="I11" s="2108"/>
      <c r="J11" s="2108"/>
      <c r="K11" s="2108"/>
      <c r="L11" s="2108"/>
      <c r="M11" s="2108"/>
      <c r="N11" s="2109"/>
    </row>
    <row r="12" spans="1:15" ht="39" customHeight="1" x14ac:dyDescent="0.2">
      <c r="A12" s="980" t="s">
        <v>7</v>
      </c>
      <c r="B12" s="981" t="s">
        <v>7</v>
      </c>
      <c r="C12" s="1064" t="s">
        <v>7</v>
      </c>
      <c r="D12" s="982" t="s">
        <v>181</v>
      </c>
      <c r="E12" s="979"/>
      <c r="F12" s="1375" t="s">
        <v>32</v>
      </c>
      <c r="G12" s="110"/>
      <c r="H12" s="1481"/>
      <c r="I12" s="967"/>
      <c r="J12" s="817"/>
      <c r="K12" s="1067"/>
      <c r="L12" s="168"/>
      <c r="M12" s="168"/>
      <c r="N12" s="169"/>
    </row>
    <row r="13" spans="1:15" ht="16.5" customHeight="1" x14ac:dyDescent="0.2">
      <c r="A13" s="1144"/>
      <c r="B13" s="1092"/>
      <c r="C13" s="1064"/>
      <c r="D13" s="2127" t="s">
        <v>36</v>
      </c>
      <c r="E13" s="1167"/>
      <c r="F13" s="1122"/>
      <c r="G13" s="608" t="s">
        <v>29</v>
      </c>
      <c r="H13" s="1444">
        <f>292.5+45+8+110.5</f>
        <v>456</v>
      </c>
      <c r="I13" s="777">
        <v>204.4</v>
      </c>
      <c r="J13" s="818">
        <v>204.4</v>
      </c>
      <c r="K13" s="265" t="s">
        <v>172</v>
      </c>
      <c r="L13" s="266">
        <v>3.4</v>
      </c>
      <c r="M13" s="266">
        <v>3.4</v>
      </c>
      <c r="N13" s="267">
        <v>3.4</v>
      </c>
    </row>
    <row r="14" spans="1:15" ht="25.5" customHeight="1" x14ac:dyDescent="0.2">
      <c r="A14" s="1144"/>
      <c r="B14" s="1092"/>
      <c r="C14" s="1064"/>
      <c r="D14" s="2128"/>
      <c r="E14" s="1146"/>
      <c r="F14" s="1122"/>
      <c r="G14" s="108"/>
      <c r="H14" s="789"/>
      <c r="I14" s="781"/>
      <c r="J14" s="789"/>
      <c r="K14" s="1065" t="s">
        <v>301</v>
      </c>
      <c r="L14" s="271" t="s">
        <v>176</v>
      </c>
      <c r="M14" s="271" t="s">
        <v>177</v>
      </c>
      <c r="N14" s="610" t="s">
        <v>178</v>
      </c>
    </row>
    <row r="15" spans="1:15" ht="15" customHeight="1" x14ac:dyDescent="0.2">
      <c r="A15" s="2129"/>
      <c r="B15" s="2130"/>
      <c r="C15" s="2131"/>
      <c r="D15" s="2132" t="s">
        <v>37</v>
      </c>
      <c r="E15" s="2134" t="s">
        <v>197</v>
      </c>
      <c r="F15" s="2136"/>
      <c r="G15" s="48"/>
      <c r="H15" s="789"/>
      <c r="I15" s="963"/>
      <c r="J15" s="819"/>
      <c r="K15" s="1068" t="s">
        <v>39</v>
      </c>
      <c r="L15" s="1658">
        <v>3</v>
      </c>
      <c r="M15" s="1658">
        <v>3</v>
      </c>
      <c r="N15" s="91">
        <v>3</v>
      </c>
    </row>
    <row r="16" spans="1:15" ht="15" customHeight="1" x14ac:dyDescent="0.2">
      <c r="A16" s="2129"/>
      <c r="B16" s="2130"/>
      <c r="C16" s="2131"/>
      <c r="D16" s="2133"/>
      <c r="E16" s="2135"/>
      <c r="F16" s="2136"/>
      <c r="G16" s="48"/>
      <c r="H16" s="789"/>
      <c r="I16" s="781"/>
      <c r="J16" s="789"/>
      <c r="K16" s="179" t="s">
        <v>132</v>
      </c>
      <c r="L16" s="116">
        <v>3</v>
      </c>
      <c r="M16" s="116">
        <v>3</v>
      </c>
      <c r="N16" s="117">
        <v>3</v>
      </c>
    </row>
    <row r="17" spans="1:15" ht="15" customHeight="1" x14ac:dyDescent="0.2">
      <c r="A17" s="2129"/>
      <c r="B17" s="2130"/>
      <c r="C17" s="2153"/>
      <c r="D17" s="2154" t="s">
        <v>38</v>
      </c>
      <c r="E17" s="2157"/>
      <c r="F17" s="2136"/>
      <c r="G17" s="11"/>
      <c r="H17" s="789"/>
      <c r="I17" s="963"/>
      <c r="J17" s="819"/>
      <c r="K17" s="1069" t="s">
        <v>267</v>
      </c>
      <c r="L17" s="176">
        <v>8</v>
      </c>
      <c r="M17" s="1703">
        <v>8</v>
      </c>
      <c r="N17" s="1074">
        <v>8</v>
      </c>
    </row>
    <row r="18" spans="1:15" ht="31.5" customHeight="1" x14ac:dyDescent="0.2">
      <c r="A18" s="2129"/>
      <c r="B18" s="2130"/>
      <c r="C18" s="2153"/>
      <c r="D18" s="2155"/>
      <c r="E18" s="2157"/>
      <c r="F18" s="2136"/>
      <c r="G18" s="48"/>
      <c r="H18" s="789"/>
      <c r="I18" s="781"/>
      <c r="J18" s="789"/>
      <c r="K18" s="67" t="s">
        <v>327</v>
      </c>
      <c r="L18" s="87">
        <v>54</v>
      </c>
      <c r="M18" s="68">
        <v>55</v>
      </c>
      <c r="N18" s="69">
        <v>55</v>
      </c>
    </row>
    <row r="19" spans="1:15" ht="25.5" customHeight="1" x14ac:dyDescent="0.2">
      <c r="A19" s="2129"/>
      <c r="B19" s="2130"/>
      <c r="C19" s="2153"/>
      <c r="D19" s="2155"/>
      <c r="E19" s="2157"/>
      <c r="F19" s="2136"/>
      <c r="G19" s="48"/>
      <c r="H19" s="1482"/>
      <c r="I19" s="963"/>
      <c r="J19" s="779"/>
      <c r="K19" s="76" t="s">
        <v>260</v>
      </c>
      <c r="L19" s="87">
        <v>1</v>
      </c>
      <c r="M19" s="94" t="s">
        <v>66</v>
      </c>
      <c r="N19" s="95" t="s">
        <v>66</v>
      </c>
    </row>
    <row r="20" spans="1:15" ht="25.5" customHeight="1" x14ac:dyDescent="0.2">
      <c r="A20" s="2129"/>
      <c r="B20" s="2130"/>
      <c r="C20" s="2153"/>
      <c r="D20" s="2155"/>
      <c r="E20" s="2157"/>
      <c r="F20" s="2136"/>
      <c r="G20" s="48"/>
      <c r="H20" s="1482"/>
      <c r="I20" s="779"/>
      <c r="J20" s="779"/>
      <c r="K20" s="76" t="s">
        <v>391</v>
      </c>
      <c r="L20" s="87">
        <v>235</v>
      </c>
      <c r="M20" s="94"/>
      <c r="N20" s="95"/>
    </row>
    <row r="21" spans="1:15" ht="26.25" customHeight="1" x14ac:dyDescent="0.2">
      <c r="A21" s="2129"/>
      <c r="B21" s="2130"/>
      <c r="C21" s="2153"/>
      <c r="D21" s="2155"/>
      <c r="E21" s="2157"/>
      <c r="F21" s="2136"/>
      <c r="G21" s="48"/>
      <c r="H21" s="1482"/>
      <c r="I21" s="779"/>
      <c r="J21" s="779"/>
      <c r="K21" s="76" t="s">
        <v>261</v>
      </c>
      <c r="L21" s="87">
        <v>65</v>
      </c>
      <c r="M21" s="94" t="s">
        <v>249</v>
      </c>
      <c r="N21" s="95" t="s">
        <v>249</v>
      </c>
    </row>
    <row r="22" spans="1:15" ht="18" customHeight="1" x14ac:dyDescent="0.2">
      <c r="A22" s="2129"/>
      <c r="B22" s="2130"/>
      <c r="C22" s="2153"/>
      <c r="D22" s="2155"/>
      <c r="E22" s="2157"/>
      <c r="F22" s="2136"/>
      <c r="G22" s="48"/>
      <c r="H22" s="1482"/>
      <c r="I22" s="780"/>
      <c r="J22" s="780"/>
      <c r="K22" s="76" t="s">
        <v>368</v>
      </c>
      <c r="L22" s="753" t="s">
        <v>369</v>
      </c>
      <c r="M22" s="94" t="s">
        <v>248</v>
      </c>
      <c r="N22" s="95" t="s">
        <v>248</v>
      </c>
    </row>
    <row r="23" spans="1:15" ht="15.75" customHeight="1" x14ac:dyDescent="0.2">
      <c r="A23" s="2129"/>
      <c r="B23" s="2130"/>
      <c r="C23" s="2153"/>
      <c r="D23" s="2155"/>
      <c r="E23" s="2157"/>
      <c r="F23" s="2136"/>
      <c r="G23" s="48"/>
      <c r="H23" s="1482"/>
      <c r="I23" s="781"/>
      <c r="J23" s="780"/>
      <c r="K23" s="76" t="s">
        <v>343</v>
      </c>
      <c r="L23" s="753" t="s">
        <v>250</v>
      </c>
      <c r="M23" s="94" t="s">
        <v>128</v>
      </c>
      <c r="N23" s="95" t="s">
        <v>128</v>
      </c>
    </row>
    <row r="24" spans="1:15" ht="15" customHeight="1" x14ac:dyDescent="0.2">
      <c r="A24" s="2129"/>
      <c r="B24" s="2130"/>
      <c r="C24" s="2153"/>
      <c r="D24" s="2155"/>
      <c r="E24" s="2157"/>
      <c r="F24" s="2136"/>
      <c r="G24" s="48"/>
      <c r="H24" s="1482"/>
      <c r="I24" s="781"/>
      <c r="J24" s="781"/>
      <c r="K24" s="76" t="s">
        <v>40</v>
      </c>
      <c r="L24" s="753" t="s">
        <v>174</v>
      </c>
      <c r="M24" s="94" t="s">
        <v>174</v>
      </c>
      <c r="N24" s="95" t="s">
        <v>174</v>
      </c>
    </row>
    <row r="25" spans="1:15" ht="17.25" customHeight="1" x14ac:dyDescent="0.2">
      <c r="A25" s="2129"/>
      <c r="B25" s="2130"/>
      <c r="C25" s="2153"/>
      <c r="D25" s="2156"/>
      <c r="E25" s="2158"/>
      <c r="F25" s="2136"/>
      <c r="G25" s="11"/>
      <c r="H25" s="1482"/>
      <c r="I25" s="816"/>
      <c r="J25" s="816"/>
      <c r="K25" s="76" t="s">
        <v>344</v>
      </c>
      <c r="L25" s="753" t="s">
        <v>128</v>
      </c>
      <c r="M25" s="94" t="s">
        <v>128</v>
      </c>
      <c r="N25" s="95" t="s">
        <v>128</v>
      </c>
    </row>
    <row r="26" spans="1:15" ht="26.25" customHeight="1" x14ac:dyDescent="0.2">
      <c r="A26" s="1144"/>
      <c r="B26" s="1092"/>
      <c r="C26" s="1154"/>
      <c r="D26" s="1138" t="s">
        <v>143</v>
      </c>
      <c r="E26" s="1061"/>
      <c r="F26" s="1122"/>
      <c r="G26" s="50"/>
      <c r="H26" s="1482"/>
      <c r="I26" s="781"/>
      <c r="J26" s="796"/>
      <c r="K26" s="280" t="s">
        <v>383</v>
      </c>
      <c r="L26" s="43">
        <v>100</v>
      </c>
      <c r="M26" s="1073"/>
      <c r="N26" s="1075"/>
    </row>
    <row r="27" spans="1:15" ht="15.75" customHeight="1" x14ac:dyDescent="0.2">
      <c r="A27" s="1144"/>
      <c r="B27" s="1092"/>
      <c r="C27" s="1154"/>
      <c r="D27" s="2137" t="s">
        <v>328</v>
      </c>
      <c r="E27" s="2138" t="s">
        <v>93</v>
      </c>
      <c r="F27" s="1122"/>
      <c r="G27" s="97"/>
      <c r="H27" s="1482"/>
      <c r="I27" s="785"/>
      <c r="J27" s="786"/>
      <c r="K27" s="1211" t="s">
        <v>280</v>
      </c>
      <c r="L27" s="612">
        <v>100</v>
      </c>
      <c r="M27" s="1690"/>
      <c r="N27" s="282"/>
      <c r="O27" s="59"/>
    </row>
    <row r="28" spans="1:15" ht="21.75" customHeight="1" x14ac:dyDescent="0.2">
      <c r="A28" s="1144"/>
      <c r="B28" s="1092"/>
      <c r="C28" s="1154"/>
      <c r="D28" s="2137"/>
      <c r="E28" s="2139"/>
      <c r="F28" s="1122"/>
      <c r="G28" s="97"/>
      <c r="H28" s="1482"/>
      <c r="I28" s="785"/>
      <c r="J28" s="788"/>
      <c r="K28" s="1694"/>
      <c r="L28" s="1695"/>
      <c r="M28" s="1691"/>
      <c r="N28" s="114"/>
      <c r="O28" s="59"/>
    </row>
    <row r="29" spans="1:15" ht="14.25" customHeight="1" x14ac:dyDescent="0.2">
      <c r="A29" s="1144"/>
      <c r="B29" s="1092"/>
      <c r="C29" s="1154"/>
      <c r="D29" s="2148" t="s">
        <v>117</v>
      </c>
      <c r="E29" s="2291" t="s">
        <v>62</v>
      </c>
      <c r="F29" s="1122"/>
      <c r="G29" s="608" t="s">
        <v>29</v>
      </c>
      <c r="H29" s="804">
        <v>157.9</v>
      </c>
      <c r="I29" s="783"/>
      <c r="J29" s="784"/>
      <c r="K29" s="2150" t="s">
        <v>329</v>
      </c>
      <c r="L29" s="274">
        <v>100</v>
      </c>
      <c r="M29" s="275"/>
      <c r="N29" s="276"/>
    </row>
    <row r="30" spans="1:15" ht="13.5" customHeight="1" x14ac:dyDescent="0.2">
      <c r="A30" s="1144"/>
      <c r="B30" s="1092"/>
      <c r="C30" s="1154"/>
      <c r="D30" s="2148"/>
      <c r="E30" s="2292"/>
      <c r="F30" s="1122"/>
      <c r="G30" s="50"/>
      <c r="H30" s="1482"/>
      <c r="I30" s="785"/>
      <c r="J30" s="786"/>
      <c r="K30" s="2151"/>
      <c r="L30" s="499"/>
      <c r="M30" s="500"/>
      <c r="N30" s="501"/>
    </row>
    <row r="31" spans="1:15" ht="11.25" customHeight="1" x14ac:dyDescent="0.2">
      <c r="A31" s="1144"/>
      <c r="B31" s="1092"/>
      <c r="C31" s="1154"/>
      <c r="D31" s="2149"/>
      <c r="E31" s="2138" t="s">
        <v>126</v>
      </c>
      <c r="F31" s="1122"/>
      <c r="G31" s="50"/>
      <c r="H31" s="1482"/>
      <c r="I31" s="785"/>
      <c r="J31" s="786"/>
      <c r="K31" s="2152"/>
      <c r="L31" s="951"/>
      <c r="M31" s="952"/>
      <c r="N31" s="114"/>
    </row>
    <row r="32" spans="1:15" ht="28.5" customHeight="1" x14ac:dyDescent="0.2">
      <c r="A32" s="1144"/>
      <c r="B32" s="1092"/>
      <c r="C32" s="1154"/>
      <c r="D32" s="1606" t="s">
        <v>118</v>
      </c>
      <c r="E32" s="2290"/>
      <c r="F32" s="1122"/>
      <c r="G32" s="745" t="s">
        <v>29</v>
      </c>
      <c r="H32" s="1422">
        <v>319.60000000000002</v>
      </c>
      <c r="I32" s="1533"/>
      <c r="J32" s="1534"/>
      <c r="K32" s="1685" t="s">
        <v>355</v>
      </c>
      <c r="L32" s="1607" t="s">
        <v>356</v>
      </c>
      <c r="M32" s="1692"/>
      <c r="N32" s="1608"/>
      <c r="O32" s="59"/>
    </row>
    <row r="33" spans="1:15" ht="14.25" customHeight="1" x14ac:dyDescent="0.2">
      <c r="A33" s="1144"/>
      <c r="B33" s="1092"/>
      <c r="C33" s="1154"/>
      <c r="D33" s="2137" t="s">
        <v>294</v>
      </c>
      <c r="E33" s="950"/>
      <c r="F33" s="1331"/>
      <c r="G33" s="50" t="s">
        <v>29</v>
      </c>
      <c r="H33" s="1482">
        <v>25</v>
      </c>
      <c r="I33" s="781"/>
      <c r="J33" s="789"/>
      <c r="K33" s="1600" t="s">
        <v>265</v>
      </c>
      <c r="L33" s="1603">
        <v>1</v>
      </c>
      <c r="M33" s="1601"/>
      <c r="N33" s="1602"/>
    </row>
    <row r="34" spans="1:15" ht="17.25" customHeight="1" x14ac:dyDescent="0.2">
      <c r="A34" s="1144"/>
      <c r="B34" s="1092"/>
      <c r="C34" s="1154"/>
      <c r="D34" s="2137"/>
      <c r="E34" s="1338"/>
      <c r="F34" s="1331"/>
      <c r="G34" s="50" t="s">
        <v>29</v>
      </c>
      <c r="H34" s="1482">
        <v>120</v>
      </c>
      <c r="I34" s="781">
        <v>470</v>
      </c>
      <c r="J34" s="789"/>
      <c r="K34" s="2159" t="s">
        <v>302</v>
      </c>
      <c r="L34" s="1336">
        <v>20</v>
      </c>
      <c r="M34" s="711">
        <v>100</v>
      </c>
      <c r="N34" s="1339"/>
    </row>
    <row r="35" spans="1:15" ht="14.25" customHeight="1" x14ac:dyDescent="0.2">
      <c r="A35" s="1144"/>
      <c r="B35" s="1092"/>
      <c r="C35" s="1154"/>
      <c r="D35" s="2169"/>
      <c r="E35" s="607"/>
      <c r="F35" s="1331"/>
      <c r="G35" s="741" t="s">
        <v>65</v>
      </c>
      <c r="H35" s="1483"/>
      <c r="I35" s="1328">
        <v>60</v>
      </c>
      <c r="J35" s="1341"/>
      <c r="K35" s="2160"/>
      <c r="L35" s="1343"/>
      <c r="M35" s="1342"/>
      <c r="N35" s="178"/>
    </row>
    <row r="36" spans="1:15" ht="17.25" customHeight="1" x14ac:dyDescent="0.2">
      <c r="A36" s="1332"/>
      <c r="B36" s="1333"/>
      <c r="C36" s="1334"/>
      <c r="D36" s="2137" t="s">
        <v>131</v>
      </c>
      <c r="E36" s="2139" t="s">
        <v>126</v>
      </c>
      <c r="F36" s="1331"/>
      <c r="G36" s="50" t="s">
        <v>29</v>
      </c>
      <c r="H36" s="1482">
        <v>2.5</v>
      </c>
      <c r="I36" s="781"/>
      <c r="J36" s="1340"/>
      <c r="K36" s="1337" t="s">
        <v>349</v>
      </c>
      <c r="L36" s="1344">
        <v>1</v>
      </c>
      <c r="M36" s="342"/>
      <c r="N36" s="114"/>
      <c r="O36" s="1235"/>
    </row>
    <row r="37" spans="1:15" ht="23.25" customHeight="1" x14ac:dyDescent="0.2">
      <c r="A37" s="1332"/>
      <c r="B37" s="1333"/>
      <c r="C37" s="1334"/>
      <c r="D37" s="2293"/>
      <c r="E37" s="2172"/>
      <c r="F37" s="1331"/>
      <c r="G37" s="98" t="s">
        <v>29</v>
      </c>
      <c r="H37" s="1434"/>
      <c r="I37" s="787">
        <v>381.2</v>
      </c>
      <c r="J37" s="808"/>
      <c r="K37" s="1335" t="s">
        <v>278</v>
      </c>
      <c r="L37" s="113"/>
      <c r="M37" s="1345">
        <v>101</v>
      </c>
      <c r="N37" s="114"/>
      <c r="O37" s="1236"/>
    </row>
    <row r="38" spans="1:15" ht="22.5" customHeight="1" x14ac:dyDescent="0.2">
      <c r="A38" s="1144"/>
      <c r="B38" s="1092"/>
      <c r="C38" s="1154"/>
      <c r="D38" s="2148" t="s">
        <v>258</v>
      </c>
      <c r="E38" s="820" t="s">
        <v>62</v>
      </c>
      <c r="F38" s="2162" t="s">
        <v>61</v>
      </c>
      <c r="G38" s="1175" t="s">
        <v>173</v>
      </c>
      <c r="H38" s="1442">
        <v>32.799999999999997</v>
      </c>
      <c r="I38" s="777">
        <f>400+49.5</f>
        <v>449.5</v>
      </c>
      <c r="J38" s="790">
        <v>944</v>
      </c>
      <c r="K38" s="714" t="s">
        <v>330</v>
      </c>
      <c r="L38" s="1121">
        <v>1</v>
      </c>
      <c r="M38" s="1121"/>
      <c r="N38" s="91"/>
    </row>
    <row r="39" spans="1:15" ht="13.5" customHeight="1" x14ac:dyDescent="0.2">
      <c r="A39" s="1144"/>
      <c r="B39" s="1092"/>
      <c r="C39" s="1154"/>
      <c r="D39" s="2161"/>
      <c r="E39" s="2201" t="s">
        <v>126</v>
      </c>
      <c r="F39" s="2136"/>
      <c r="G39" s="50" t="s">
        <v>96</v>
      </c>
      <c r="H39" s="789"/>
      <c r="I39" s="963">
        <v>15</v>
      </c>
      <c r="J39" s="781">
        <v>15</v>
      </c>
      <c r="K39" s="2217" t="s">
        <v>281</v>
      </c>
      <c r="L39" s="1129"/>
      <c r="M39" s="1129">
        <v>50</v>
      </c>
      <c r="N39" s="1156">
        <v>100</v>
      </c>
    </row>
    <row r="40" spans="1:15" ht="21" customHeight="1" x14ac:dyDescent="0.2">
      <c r="A40" s="1144"/>
      <c r="B40" s="1092"/>
      <c r="C40" s="1154"/>
      <c r="D40" s="2161"/>
      <c r="E40" s="2289"/>
      <c r="F40" s="2163"/>
      <c r="G40" s="295"/>
      <c r="H40" s="1434"/>
      <c r="I40" s="823"/>
      <c r="J40" s="778"/>
      <c r="K40" s="2294"/>
      <c r="L40" s="1073"/>
      <c r="M40" s="1073"/>
      <c r="N40" s="1182"/>
    </row>
    <row r="41" spans="1:15" ht="21.75" customHeight="1" x14ac:dyDescent="0.2">
      <c r="A41" s="1144"/>
      <c r="B41" s="1092"/>
      <c r="C41" s="966"/>
      <c r="D41" s="2149" t="s">
        <v>350</v>
      </c>
      <c r="E41" s="2165" t="s">
        <v>62</v>
      </c>
      <c r="F41" s="2167" t="s">
        <v>61</v>
      </c>
      <c r="G41" s="608" t="s">
        <v>167</v>
      </c>
      <c r="H41" s="1484">
        <v>500</v>
      </c>
      <c r="I41" s="1276"/>
      <c r="J41" s="1276"/>
      <c r="K41" s="1191" t="s">
        <v>265</v>
      </c>
      <c r="L41" s="614">
        <v>1</v>
      </c>
      <c r="M41" s="614"/>
      <c r="N41" s="615"/>
    </row>
    <row r="42" spans="1:15" ht="19.5" customHeight="1" x14ac:dyDescent="0.2">
      <c r="A42" s="1144"/>
      <c r="B42" s="1092"/>
      <c r="C42" s="1154"/>
      <c r="D42" s="2164"/>
      <c r="E42" s="2166"/>
      <c r="F42" s="2168"/>
      <c r="G42" s="295"/>
      <c r="H42" s="1481"/>
      <c r="I42" s="1277"/>
      <c r="J42" s="1277"/>
      <c r="K42" s="1131" t="s">
        <v>332</v>
      </c>
      <c r="L42" s="957">
        <v>100</v>
      </c>
      <c r="M42" s="565"/>
      <c r="N42" s="566"/>
    </row>
    <row r="43" spans="1:15" ht="14.25" customHeight="1" x14ac:dyDescent="0.2">
      <c r="A43" s="1144"/>
      <c r="B43" s="1092"/>
      <c r="C43" s="1154"/>
      <c r="D43" s="2137" t="s">
        <v>259</v>
      </c>
      <c r="E43" s="2139" t="s">
        <v>126</v>
      </c>
      <c r="F43" s="1122"/>
      <c r="G43" s="608" t="s">
        <v>173</v>
      </c>
      <c r="H43" s="1484"/>
      <c r="I43" s="791">
        <v>168.9</v>
      </c>
      <c r="J43" s="804">
        <v>500</v>
      </c>
      <c r="K43" s="1159" t="s">
        <v>266</v>
      </c>
      <c r="L43" s="1347"/>
      <c r="M43" s="1348">
        <v>1</v>
      </c>
      <c r="N43" s="282"/>
      <c r="O43" s="1236"/>
    </row>
    <row r="44" spans="1:15" ht="12.75" customHeight="1" x14ac:dyDescent="0.2">
      <c r="A44" s="1144"/>
      <c r="B44" s="1092"/>
      <c r="C44" s="1154"/>
      <c r="D44" s="2137"/>
      <c r="E44" s="2139"/>
      <c r="F44" s="1122"/>
      <c r="G44" s="50"/>
      <c r="H44" s="1482"/>
      <c r="I44" s="781"/>
      <c r="J44" s="808"/>
      <c r="K44" s="1141"/>
      <c r="L44" s="113"/>
      <c r="M44" s="342">
        <v>50</v>
      </c>
      <c r="N44" s="348">
        <v>100</v>
      </c>
      <c r="O44" s="1236"/>
    </row>
    <row r="45" spans="1:15" ht="12.75" customHeight="1" x14ac:dyDescent="0.2">
      <c r="A45" s="1144"/>
      <c r="B45" s="1092"/>
      <c r="C45" s="1154"/>
      <c r="D45" s="2171"/>
      <c r="E45" s="2172"/>
      <c r="F45" s="1122"/>
      <c r="G45" s="98"/>
      <c r="H45" s="1481"/>
      <c r="I45" s="781"/>
      <c r="J45" s="780"/>
      <c r="K45" s="1183"/>
      <c r="L45" s="278"/>
      <c r="M45" s="341"/>
      <c r="N45" s="349"/>
    </row>
    <row r="46" spans="1:15" ht="16.5" customHeight="1" x14ac:dyDescent="0.2">
      <c r="A46" s="1144"/>
      <c r="B46" s="1092"/>
      <c r="C46" s="1154"/>
      <c r="D46" s="1127" t="s">
        <v>293</v>
      </c>
      <c r="E46" s="2173" t="s">
        <v>126</v>
      </c>
      <c r="F46" s="1122"/>
      <c r="G46" s="608" t="s">
        <v>29</v>
      </c>
      <c r="H46" s="1484"/>
      <c r="I46" s="777">
        <v>15</v>
      </c>
      <c r="J46" s="804"/>
      <c r="K46" s="1141" t="s">
        <v>179</v>
      </c>
      <c r="L46" s="738"/>
      <c r="M46" s="1129">
        <v>1</v>
      </c>
      <c r="N46" s="1155"/>
      <c r="O46" s="1236"/>
    </row>
    <row r="47" spans="1:15" ht="11.25" customHeight="1" x14ac:dyDescent="0.2">
      <c r="A47" s="1144"/>
      <c r="B47" s="1092"/>
      <c r="C47" s="1154"/>
      <c r="D47" s="1128"/>
      <c r="E47" s="2174"/>
      <c r="F47" s="955"/>
      <c r="G47" s="609" t="s">
        <v>173</v>
      </c>
      <c r="H47" s="1481"/>
      <c r="I47" s="778"/>
      <c r="J47" s="805">
        <v>150</v>
      </c>
      <c r="K47" s="809" t="s">
        <v>278</v>
      </c>
      <c r="L47" s="738"/>
      <c r="M47" s="1129"/>
      <c r="N47" s="1156">
        <v>50</v>
      </c>
      <c r="O47" s="59"/>
    </row>
    <row r="48" spans="1:15" ht="14.25" customHeight="1" thickBot="1" x14ac:dyDescent="0.25">
      <c r="A48" s="1153"/>
      <c r="B48" s="1093"/>
      <c r="C48" s="96"/>
      <c r="D48" s="174"/>
      <c r="E48" s="810"/>
      <c r="F48" s="811"/>
      <c r="G48" s="45" t="s">
        <v>8</v>
      </c>
      <c r="H48" s="815">
        <f>SUM(H13:H47)</f>
        <v>1613.8</v>
      </c>
      <c r="I48" s="815">
        <f>SUM(I13:I47)</f>
        <v>1764</v>
      </c>
      <c r="J48" s="815">
        <f>SUM(J13:J47)</f>
        <v>1813.4</v>
      </c>
      <c r="K48" s="812"/>
      <c r="L48" s="814"/>
      <c r="M48" s="162"/>
      <c r="N48" s="813"/>
    </row>
    <row r="49" spans="1:16" ht="14.25" customHeight="1" x14ac:dyDescent="0.2">
      <c r="A49" s="2140" t="s">
        <v>7</v>
      </c>
      <c r="B49" s="2141" t="s">
        <v>7</v>
      </c>
      <c r="C49" s="2143" t="s">
        <v>9</v>
      </c>
      <c r="D49" s="2144" t="s">
        <v>71</v>
      </c>
      <c r="E49" s="2146"/>
      <c r="F49" s="2170" t="s">
        <v>32</v>
      </c>
      <c r="G49" s="844" t="s">
        <v>29</v>
      </c>
      <c r="H49" s="1633">
        <f>2280.2+150.5+18.8-19.7</f>
        <v>2429.8000000000002</v>
      </c>
      <c r="I49" s="1634">
        <f>2270.8+167.4</f>
        <v>2438.1999999999998</v>
      </c>
      <c r="J49" s="1634">
        <f>2347.6+167</f>
        <v>2514.6</v>
      </c>
      <c r="K49" s="1593"/>
      <c r="L49" s="1594"/>
      <c r="M49" s="1594"/>
      <c r="N49" s="1595"/>
      <c r="P49" s="398"/>
    </row>
    <row r="50" spans="1:16" ht="15.75" customHeight="1" x14ac:dyDescent="0.2">
      <c r="A50" s="2129"/>
      <c r="B50" s="2142"/>
      <c r="C50" s="2131"/>
      <c r="D50" s="2145"/>
      <c r="E50" s="2147"/>
      <c r="F50" s="2163"/>
      <c r="G50" s="75" t="s">
        <v>47</v>
      </c>
      <c r="H50" s="1635">
        <v>0.8</v>
      </c>
      <c r="I50" s="1636">
        <v>0.8</v>
      </c>
      <c r="J50" s="1636">
        <v>0.8</v>
      </c>
      <c r="K50" s="1637"/>
      <c r="L50" s="1046"/>
      <c r="M50" s="1046"/>
      <c r="N50" s="1047"/>
    </row>
    <row r="51" spans="1:16" ht="22.5" customHeight="1" x14ac:dyDescent="0.2">
      <c r="A51" s="2129"/>
      <c r="B51" s="2142"/>
      <c r="C51" s="2131"/>
      <c r="D51" s="2133" t="s">
        <v>99</v>
      </c>
      <c r="E51" s="2179"/>
      <c r="F51" s="2136"/>
      <c r="G51" s="822"/>
      <c r="H51" s="1274"/>
      <c r="I51" s="963"/>
      <c r="J51" s="819"/>
      <c r="K51" s="2362" t="s">
        <v>378</v>
      </c>
      <c r="L51" s="1084">
        <v>10.199999999999999</v>
      </c>
      <c r="M51" s="1084">
        <v>10.199999999999999</v>
      </c>
      <c r="N51" s="1082">
        <v>10.199999999999999</v>
      </c>
    </row>
    <row r="52" spans="1:16" ht="17.25" customHeight="1" x14ac:dyDescent="0.2">
      <c r="A52" s="2129"/>
      <c r="B52" s="2142"/>
      <c r="C52" s="2131"/>
      <c r="D52" s="2133"/>
      <c r="E52" s="2179"/>
      <c r="F52" s="2136"/>
      <c r="G52" s="822"/>
      <c r="H52" s="1274"/>
      <c r="I52" s="792"/>
      <c r="J52" s="869"/>
      <c r="K52" s="2363"/>
      <c r="L52" s="1084"/>
      <c r="M52" s="1084"/>
      <c r="N52" s="1082"/>
    </row>
    <row r="53" spans="1:16" ht="12.75" customHeight="1" x14ac:dyDescent="0.2">
      <c r="A53" s="2129"/>
      <c r="B53" s="2142"/>
      <c r="C53" s="2131"/>
      <c r="D53" s="2132" t="s">
        <v>44</v>
      </c>
      <c r="E53" s="2048"/>
      <c r="F53" s="2045"/>
      <c r="G53" s="48"/>
      <c r="H53" s="1274"/>
      <c r="I53" s="825"/>
      <c r="J53" s="971"/>
      <c r="K53" s="1068" t="s">
        <v>46</v>
      </c>
      <c r="L53" s="1658">
        <v>55</v>
      </c>
      <c r="M53" s="1658">
        <v>55</v>
      </c>
      <c r="N53" s="91">
        <v>55</v>
      </c>
    </row>
    <row r="54" spans="1:16" ht="26.25" customHeight="1" x14ac:dyDescent="0.2">
      <c r="A54" s="2175"/>
      <c r="B54" s="2176"/>
      <c r="C54" s="2177"/>
      <c r="D54" s="2178"/>
      <c r="E54" s="2060"/>
      <c r="F54" s="2051"/>
      <c r="G54" s="268"/>
      <c r="H54" s="1918"/>
      <c r="I54" s="2061"/>
      <c r="J54" s="2062"/>
      <c r="K54" s="2063" t="s">
        <v>100</v>
      </c>
      <c r="L54" s="2064">
        <v>1227</v>
      </c>
      <c r="M54" s="2064">
        <v>1227</v>
      </c>
      <c r="N54" s="2065">
        <v>1227</v>
      </c>
    </row>
    <row r="55" spans="1:16" ht="18.75" customHeight="1" x14ac:dyDescent="0.2">
      <c r="A55" s="1645"/>
      <c r="B55" s="1648"/>
      <c r="C55" s="1649"/>
      <c r="D55" s="2366" t="s">
        <v>372</v>
      </c>
      <c r="E55" s="1682"/>
      <c r="F55" s="1683"/>
      <c r="G55" s="48"/>
      <c r="H55" s="1274"/>
      <c r="I55" s="825"/>
      <c r="J55" s="971"/>
      <c r="K55" s="12" t="s">
        <v>333</v>
      </c>
      <c r="L55" s="1722" t="s">
        <v>135</v>
      </c>
      <c r="M55" s="1722" t="s">
        <v>135</v>
      </c>
      <c r="N55" s="726" t="s">
        <v>136</v>
      </c>
    </row>
    <row r="56" spans="1:16" ht="15.75" customHeight="1" x14ac:dyDescent="0.2">
      <c r="A56" s="2129"/>
      <c r="B56" s="2142"/>
      <c r="C56" s="2131"/>
      <c r="D56" s="2231"/>
      <c r="E56" s="2179"/>
      <c r="F56" s="2136"/>
      <c r="G56" s="822"/>
      <c r="H56" s="1274"/>
      <c r="I56" s="963"/>
      <c r="J56" s="819"/>
      <c r="K56" s="1701" t="s">
        <v>361</v>
      </c>
      <c r="L56" s="1722" t="s">
        <v>360</v>
      </c>
      <c r="M56" s="1722" t="s">
        <v>360</v>
      </c>
      <c r="N56" s="1723" t="s">
        <v>360</v>
      </c>
    </row>
    <row r="57" spans="1:16" ht="24.75" customHeight="1" x14ac:dyDescent="0.2">
      <c r="A57" s="2129"/>
      <c r="B57" s="2142"/>
      <c r="C57" s="2131"/>
      <c r="D57" s="2367"/>
      <c r="E57" s="2179"/>
      <c r="F57" s="2136"/>
      <c r="G57" s="822"/>
      <c r="H57" s="1274"/>
      <c r="I57" s="792"/>
      <c r="J57" s="869"/>
      <c r="K57" s="1724" t="s">
        <v>367</v>
      </c>
      <c r="L57" s="1725" t="s">
        <v>364</v>
      </c>
      <c r="M57" s="1725" t="s">
        <v>362</v>
      </c>
      <c r="N57" s="1726" t="s">
        <v>363</v>
      </c>
    </row>
    <row r="58" spans="1:16" ht="16.5" customHeight="1" x14ac:dyDescent="0.2">
      <c r="A58" s="1645"/>
      <c r="B58" s="1648"/>
      <c r="C58" s="1649"/>
      <c r="D58" s="2133" t="s">
        <v>80</v>
      </c>
      <c r="E58" s="2179"/>
      <c r="F58" s="2136"/>
      <c r="G58" s="848"/>
      <c r="H58" s="1275"/>
      <c r="I58" s="793"/>
      <c r="J58" s="972"/>
      <c r="K58" s="2151" t="s">
        <v>45</v>
      </c>
      <c r="L58" s="2305">
        <v>9</v>
      </c>
      <c r="M58" s="2320">
        <v>5</v>
      </c>
      <c r="N58" s="2321">
        <v>6</v>
      </c>
    </row>
    <row r="59" spans="1:16" ht="16.5" customHeight="1" thickBot="1" x14ac:dyDescent="0.25">
      <c r="A59" s="55"/>
      <c r="B59" s="1650"/>
      <c r="C59" s="362"/>
      <c r="D59" s="2213"/>
      <c r="E59" s="2215"/>
      <c r="F59" s="2216"/>
      <c r="G59" s="45" t="s">
        <v>8</v>
      </c>
      <c r="H59" s="815">
        <f>SUM(H49:H58)</f>
        <v>2430.6</v>
      </c>
      <c r="I59" s="815">
        <f>SUM(I49:I58)</f>
        <v>2439</v>
      </c>
      <c r="J59" s="815">
        <f>SUM(J49:J58)</f>
        <v>2515.4</v>
      </c>
      <c r="K59" s="2215"/>
      <c r="L59" s="2306"/>
      <c r="M59" s="2306"/>
      <c r="N59" s="2322"/>
    </row>
    <row r="60" spans="1:16" ht="12.75" customHeight="1" x14ac:dyDescent="0.2">
      <c r="A60" s="2140" t="s">
        <v>7</v>
      </c>
      <c r="B60" s="2141" t="s">
        <v>7</v>
      </c>
      <c r="C60" s="2143" t="s">
        <v>31</v>
      </c>
      <c r="D60" s="2180" t="s">
        <v>72</v>
      </c>
      <c r="E60" s="2182" t="s">
        <v>92</v>
      </c>
      <c r="F60" s="2170" t="s">
        <v>32</v>
      </c>
      <c r="G60" s="844" t="s">
        <v>29</v>
      </c>
      <c r="H60" s="2058">
        <f>729.8-38.8</f>
        <v>691</v>
      </c>
      <c r="I60" s="2059">
        <f>937+29.8</f>
        <v>966.8</v>
      </c>
      <c r="J60" s="827">
        <v>1049.9000000000001</v>
      </c>
      <c r="K60" s="830"/>
      <c r="L60" s="831"/>
      <c r="M60" s="831"/>
      <c r="N60" s="832"/>
    </row>
    <row r="61" spans="1:16" ht="15" customHeight="1" x14ac:dyDescent="0.2">
      <c r="A61" s="2129"/>
      <c r="B61" s="2142"/>
      <c r="C61" s="2131"/>
      <c r="D61" s="2181"/>
      <c r="E61" s="2183"/>
      <c r="F61" s="2136"/>
      <c r="G61" s="845" t="s">
        <v>96</v>
      </c>
      <c r="H61" s="1464">
        <v>39.799999999999997</v>
      </c>
      <c r="I61" s="828">
        <v>14.3</v>
      </c>
      <c r="J61" s="829">
        <v>14.3</v>
      </c>
      <c r="K61" s="1696"/>
      <c r="L61" s="833"/>
      <c r="M61" s="833"/>
      <c r="N61" s="834"/>
    </row>
    <row r="62" spans="1:16" ht="15" customHeight="1" x14ac:dyDescent="0.2">
      <c r="A62" s="2043"/>
      <c r="B62" s="2046"/>
      <c r="C62" s="2044"/>
      <c r="D62" s="2181"/>
      <c r="E62" s="2183"/>
      <c r="F62" s="2045"/>
      <c r="G62" s="845" t="s">
        <v>167</v>
      </c>
      <c r="H62" s="1464">
        <v>5.2</v>
      </c>
      <c r="I62" s="828"/>
      <c r="J62" s="829"/>
      <c r="K62" s="2049"/>
      <c r="L62" s="833"/>
      <c r="M62" s="833"/>
      <c r="N62" s="834"/>
    </row>
    <row r="63" spans="1:16" ht="15" customHeight="1" x14ac:dyDescent="0.2">
      <c r="A63" s="1280"/>
      <c r="B63" s="1282"/>
      <c r="C63" s="1281"/>
      <c r="D63" s="2181"/>
      <c r="E63" s="2183"/>
      <c r="F63" s="1683"/>
      <c r="G63" s="65" t="s">
        <v>47</v>
      </c>
      <c r="H63" s="1440">
        <v>31.7</v>
      </c>
      <c r="I63" s="828">
        <v>31.8</v>
      </c>
      <c r="J63" s="829">
        <v>31.8</v>
      </c>
      <c r="K63" s="1696"/>
      <c r="L63" s="833"/>
      <c r="M63" s="833"/>
      <c r="N63" s="834"/>
    </row>
    <row r="64" spans="1:16" ht="15" customHeight="1" x14ac:dyDescent="0.2">
      <c r="A64" s="1144"/>
      <c r="B64" s="1063"/>
      <c r="C64" s="1064"/>
      <c r="D64" s="2181"/>
      <c r="E64" s="2184"/>
      <c r="F64" s="1707"/>
      <c r="G64" s="41" t="s">
        <v>155</v>
      </c>
      <c r="H64" s="795">
        <v>4.2</v>
      </c>
      <c r="I64" s="1283"/>
      <c r="J64" s="829"/>
      <c r="K64" s="1696"/>
      <c r="L64" s="833"/>
      <c r="M64" s="833"/>
      <c r="N64" s="834"/>
    </row>
    <row r="65" spans="1:14" ht="21.75" customHeight="1" x14ac:dyDescent="0.2">
      <c r="A65" s="1144"/>
      <c r="B65" s="1063"/>
      <c r="C65" s="1154"/>
      <c r="D65" s="2185" t="s">
        <v>334</v>
      </c>
      <c r="E65" s="466"/>
      <c r="F65" s="1122"/>
      <c r="G65" s="846"/>
      <c r="H65" s="1467"/>
      <c r="I65" s="791"/>
      <c r="J65" s="794"/>
      <c r="K65" s="2330" t="s">
        <v>306</v>
      </c>
      <c r="L65" s="2331">
        <v>100</v>
      </c>
      <c r="M65" s="2323"/>
      <c r="N65" s="2324"/>
    </row>
    <row r="66" spans="1:14" ht="30" customHeight="1" x14ac:dyDescent="0.2">
      <c r="A66" s="1144"/>
      <c r="B66" s="1063"/>
      <c r="C66" s="1154"/>
      <c r="D66" s="2188"/>
      <c r="E66" s="466"/>
      <c r="F66" s="1122"/>
      <c r="G66" s="846"/>
      <c r="H66" s="1467"/>
      <c r="I66" s="781"/>
      <c r="J66" s="796"/>
      <c r="K66" s="2159"/>
      <c r="L66" s="2332"/>
      <c r="M66" s="2305"/>
      <c r="N66" s="2325"/>
    </row>
    <row r="67" spans="1:14" ht="22.5" customHeight="1" x14ac:dyDescent="0.2">
      <c r="A67" s="1144"/>
      <c r="B67" s="1063"/>
      <c r="C67" s="1154"/>
      <c r="D67" s="2188"/>
      <c r="E67" s="466"/>
      <c r="F67" s="1122"/>
      <c r="G67" s="846"/>
      <c r="H67" s="1482"/>
      <c r="I67" s="781"/>
      <c r="J67" s="796"/>
      <c r="K67" s="2326" t="s">
        <v>307</v>
      </c>
      <c r="L67" s="2327"/>
      <c r="M67" s="2328">
        <v>100</v>
      </c>
      <c r="N67" s="2329"/>
    </row>
    <row r="68" spans="1:14" ht="18.75" customHeight="1" x14ac:dyDescent="0.2">
      <c r="A68" s="1144"/>
      <c r="B68" s="1063"/>
      <c r="C68" s="1154"/>
      <c r="D68" s="841"/>
      <c r="E68" s="466"/>
      <c r="F68" s="1122"/>
      <c r="G68" s="846"/>
      <c r="H68" s="781"/>
      <c r="I68" s="796"/>
      <c r="J68" s="796"/>
      <c r="K68" s="2326"/>
      <c r="L68" s="2327"/>
      <c r="M68" s="2328"/>
      <c r="N68" s="2329"/>
    </row>
    <row r="69" spans="1:14" ht="17.25" customHeight="1" x14ac:dyDescent="0.2">
      <c r="A69" s="1144"/>
      <c r="B69" s="1063"/>
      <c r="C69" s="1154"/>
      <c r="D69" s="1128"/>
      <c r="E69" s="466"/>
      <c r="F69" s="1122"/>
      <c r="G69" s="846"/>
      <c r="H69" s="781"/>
      <c r="I69" s="796"/>
      <c r="J69" s="796"/>
      <c r="K69" s="2326" t="s">
        <v>308</v>
      </c>
      <c r="L69" s="838">
        <v>40</v>
      </c>
      <c r="M69" s="839">
        <v>60</v>
      </c>
      <c r="N69" s="112">
        <v>80</v>
      </c>
    </row>
    <row r="70" spans="1:14" ht="24" customHeight="1" x14ac:dyDescent="0.2">
      <c r="A70" s="1144"/>
      <c r="B70" s="1063"/>
      <c r="C70" s="1154"/>
      <c r="D70" s="1128"/>
      <c r="E70" s="466"/>
      <c r="F70" s="1122"/>
      <c r="G70" s="846"/>
      <c r="H70" s="781"/>
      <c r="I70" s="796"/>
      <c r="J70" s="796"/>
      <c r="K70" s="2326"/>
      <c r="L70" s="836"/>
      <c r="M70" s="837"/>
      <c r="N70" s="178"/>
    </row>
    <row r="71" spans="1:14" ht="39" customHeight="1" x14ac:dyDescent="0.2">
      <c r="A71" s="1144"/>
      <c r="B71" s="1063"/>
      <c r="C71" s="1154"/>
      <c r="D71" s="1128"/>
      <c r="E71" s="466"/>
      <c r="F71" s="1122"/>
      <c r="G71" s="846"/>
      <c r="H71" s="781"/>
      <c r="I71" s="796"/>
      <c r="J71" s="796"/>
      <c r="K71" s="835" t="s">
        <v>309</v>
      </c>
      <c r="L71" s="836">
        <v>1</v>
      </c>
      <c r="M71" s="837">
        <v>3</v>
      </c>
      <c r="N71" s="178">
        <v>2</v>
      </c>
    </row>
    <row r="72" spans="1:14" ht="25.5" customHeight="1" x14ac:dyDescent="0.2">
      <c r="A72" s="1144"/>
      <c r="B72" s="1063"/>
      <c r="C72" s="1154"/>
      <c r="D72" s="1151"/>
      <c r="E72" s="466"/>
      <c r="F72" s="1122"/>
      <c r="G72" s="50"/>
      <c r="H72" s="781"/>
      <c r="I72" s="796"/>
      <c r="J72" s="796"/>
      <c r="K72" s="1183" t="s">
        <v>211</v>
      </c>
      <c r="L72" s="278">
        <v>2</v>
      </c>
      <c r="M72" s="292">
        <v>1</v>
      </c>
      <c r="N72" s="1182">
        <v>1</v>
      </c>
    </row>
    <row r="73" spans="1:14" ht="13.5" customHeight="1" x14ac:dyDescent="0.2">
      <c r="A73" s="1144"/>
      <c r="B73" s="1063"/>
      <c r="C73" s="1154"/>
      <c r="D73" s="2185" t="s">
        <v>150</v>
      </c>
      <c r="E73" s="1146"/>
      <c r="F73" s="1122"/>
      <c r="G73" s="822"/>
      <c r="H73" s="1485"/>
      <c r="I73" s="962"/>
      <c r="J73" s="962"/>
      <c r="K73" s="1130" t="s">
        <v>49</v>
      </c>
      <c r="L73" s="1237">
        <v>20.5</v>
      </c>
      <c r="M73" s="1237">
        <v>20.5</v>
      </c>
      <c r="N73" s="834">
        <v>20.5</v>
      </c>
    </row>
    <row r="74" spans="1:14" ht="12" customHeight="1" x14ac:dyDescent="0.2">
      <c r="A74" s="1144"/>
      <c r="B74" s="1063"/>
      <c r="C74" s="1154"/>
      <c r="D74" s="2188"/>
      <c r="E74" s="1146"/>
      <c r="F74" s="1122"/>
      <c r="G74" s="48"/>
      <c r="H74" s="781"/>
      <c r="I74" s="796"/>
      <c r="J74" s="796"/>
      <c r="K74" s="1238" t="s">
        <v>48</v>
      </c>
      <c r="L74" s="1239">
        <v>107</v>
      </c>
      <c r="M74" s="1239">
        <v>107</v>
      </c>
      <c r="N74" s="1240">
        <v>107</v>
      </c>
    </row>
    <row r="75" spans="1:14" ht="13.5" customHeight="1" x14ac:dyDescent="0.2">
      <c r="A75" s="1144"/>
      <c r="B75" s="1092"/>
      <c r="C75" s="1064"/>
      <c r="D75" s="842"/>
      <c r="E75" s="1146"/>
      <c r="F75" s="1122"/>
      <c r="G75" s="48"/>
      <c r="H75" s="781"/>
      <c r="I75" s="962"/>
      <c r="J75" s="962"/>
      <c r="K75" s="170" t="s">
        <v>152</v>
      </c>
      <c r="L75" s="1157">
        <v>2</v>
      </c>
      <c r="M75" s="988"/>
      <c r="N75" s="989"/>
    </row>
    <row r="76" spans="1:14" ht="12.75" customHeight="1" x14ac:dyDescent="0.2">
      <c r="A76" s="1144"/>
      <c r="B76" s="1092"/>
      <c r="C76" s="1064"/>
      <c r="D76" s="1128"/>
      <c r="E76" s="1146"/>
      <c r="F76" s="1122"/>
      <c r="G76" s="48"/>
      <c r="H76" s="781"/>
      <c r="I76" s="962"/>
      <c r="J76" s="963"/>
      <c r="K76" s="76" t="s">
        <v>146</v>
      </c>
      <c r="L76" s="1157">
        <v>5</v>
      </c>
      <c r="M76" s="1157">
        <v>5</v>
      </c>
      <c r="N76" s="1158">
        <v>5</v>
      </c>
    </row>
    <row r="77" spans="1:14" ht="27.75" customHeight="1" x14ac:dyDescent="0.2">
      <c r="A77" s="54"/>
      <c r="B77" s="1063"/>
      <c r="C77" s="1154"/>
      <c r="D77" s="843"/>
      <c r="E77" s="1146"/>
      <c r="F77" s="1122"/>
      <c r="G77" s="48"/>
      <c r="H77" s="781"/>
      <c r="I77" s="796"/>
      <c r="J77" s="879"/>
      <c r="K77" s="990" t="s">
        <v>282</v>
      </c>
      <c r="L77" s="991">
        <v>100</v>
      </c>
      <c r="M77" s="991"/>
      <c r="N77" s="992"/>
    </row>
    <row r="78" spans="1:14" ht="27.75" customHeight="1" x14ac:dyDescent="0.2">
      <c r="A78" s="1144"/>
      <c r="B78" s="1092"/>
      <c r="C78" s="1064"/>
      <c r="D78" s="2149" t="s">
        <v>310</v>
      </c>
      <c r="E78" s="1146"/>
      <c r="F78" s="1122"/>
      <c r="G78" s="48"/>
      <c r="H78" s="781"/>
      <c r="I78" s="962"/>
      <c r="J78" s="962"/>
      <c r="K78" s="993" t="s">
        <v>303</v>
      </c>
      <c r="L78" s="994">
        <v>6</v>
      </c>
      <c r="M78" s="994"/>
      <c r="N78" s="764"/>
    </row>
    <row r="79" spans="1:14" ht="14.25" customHeight="1" x14ac:dyDescent="0.2">
      <c r="A79" s="1144"/>
      <c r="B79" s="1063"/>
      <c r="C79" s="1154"/>
      <c r="D79" s="2137"/>
      <c r="E79" s="1146"/>
      <c r="F79" s="1122"/>
      <c r="G79" s="48"/>
      <c r="H79" s="1486"/>
      <c r="I79" s="962"/>
      <c r="J79" s="963"/>
      <c r="K79" s="170" t="s">
        <v>268</v>
      </c>
      <c r="L79" s="1157"/>
      <c r="M79" s="1157">
        <v>2</v>
      </c>
      <c r="N79" s="1158">
        <v>2</v>
      </c>
    </row>
    <row r="80" spans="1:14" ht="14.25" customHeight="1" x14ac:dyDescent="0.2">
      <c r="A80" s="1144"/>
      <c r="B80" s="1063"/>
      <c r="C80" s="1154"/>
      <c r="D80" s="1145"/>
      <c r="E80" s="1146"/>
      <c r="F80" s="1122"/>
      <c r="G80" s="48"/>
      <c r="H80" s="1486"/>
      <c r="I80" s="962"/>
      <c r="J80" s="963"/>
      <c r="K80" s="995" t="s">
        <v>269</v>
      </c>
      <c r="L80" s="996"/>
      <c r="M80" s="996">
        <v>3</v>
      </c>
      <c r="N80" s="992">
        <v>3</v>
      </c>
    </row>
    <row r="81" spans="1:17" ht="12" customHeight="1" x14ac:dyDescent="0.2">
      <c r="A81" s="2129"/>
      <c r="B81" s="2130"/>
      <c r="C81" s="2131"/>
      <c r="D81" s="2185" t="s">
        <v>183</v>
      </c>
      <c r="E81" s="2187"/>
      <c r="F81" s="2316"/>
      <c r="G81" s="11"/>
      <c r="H81" s="781"/>
      <c r="I81" s="796"/>
      <c r="J81" s="796"/>
      <c r="K81" s="1130" t="s">
        <v>311</v>
      </c>
      <c r="L81" s="1129">
        <v>2</v>
      </c>
      <c r="M81" s="1129">
        <v>2</v>
      </c>
      <c r="N81" s="1156">
        <v>2</v>
      </c>
    </row>
    <row r="82" spans="1:17" ht="16.5" customHeight="1" x14ac:dyDescent="0.2">
      <c r="A82" s="2129"/>
      <c r="B82" s="2130"/>
      <c r="C82" s="2131"/>
      <c r="D82" s="2186"/>
      <c r="E82" s="2187"/>
      <c r="F82" s="2316"/>
      <c r="G82" s="48"/>
      <c r="H82" s="781"/>
      <c r="I82" s="796"/>
      <c r="J82" s="796"/>
      <c r="K82" s="1241" t="s">
        <v>48</v>
      </c>
      <c r="L82" s="296">
        <v>3</v>
      </c>
      <c r="M82" s="296">
        <v>3</v>
      </c>
      <c r="N82" s="297">
        <v>3</v>
      </c>
    </row>
    <row r="83" spans="1:17" ht="15" customHeight="1" x14ac:dyDescent="0.2">
      <c r="A83" s="1144"/>
      <c r="B83" s="1063"/>
      <c r="C83" s="1154"/>
      <c r="D83" s="2188" t="s">
        <v>87</v>
      </c>
      <c r="E83" s="1146"/>
      <c r="F83" s="1122"/>
      <c r="G83" s="48"/>
      <c r="H83" s="781"/>
      <c r="I83" s="962"/>
      <c r="J83" s="962"/>
      <c r="K83" s="1191" t="s">
        <v>270</v>
      </c>
      <c r="L83" s="1120">
        <v>2</v>
      </c>
      <c r="M83" s="291">
        <v>2</v>
      </c>
      <c r="N83" s="1155">
        <v>2</v>
      </c>
    </row>
    <row r="84" spans="1:17" ht="15.75" customHeight="1" x14ac:dyDescent="0.2">
      <c r="A84" s="1144"/>
      <c r="B84" s="1063"/>
      <c r="C84" s="1154"/>
      <c r="D84" s="2186"/>
      <c r="E84" s="1146"/>
      <c r="F84" s="1122"/>
      <c r="G84" s="11"/>
      <c r="H84" s="781"/>
      <c r="I84" s="962"/>
      <c r="J84" s="962"/>
      <c r="K84" s="1131"/>
      <c r="L84" s="292"/>
      <c r="M84" s="292"/>
      <c r="N84" s="1182"/>
    </row>
    <row r="85" spans="1:17" ht="20.25" customHeight="1" x14ac:dyDescent="0.2">
      <c r="A85" s="1144"/>
      <c r="B85" s="1063"/>
      <c r="C85" s="1154"/>
      <c r="D85" s="2185" t="s">
        <v>210</v>
      </c>
      <c r="E85" s="2358"/>
      <c r="F85" s="2136"/>
      <c r="G85" s="847"/>
      <c r="H85" s="778"/>
      <c r="I85" s="795"/>
      <c r="J85" s="795"/>
      <c r="K85" s="2368" t="s">
        <v>271</v>
      </c>
      <c r="L85" s="2331"/>
      <c r="M85" s="2323">
        <v>1</v>
      </c>
      <c r="N85" s="2360">
        <v>1</v>
      </c>
    </row>
    <row r="86" spans="1:17" ht="16.5" customHeight="1" thickBot="1" x14ac:dyDescent="0.25">
      <c r="A86" s="55"/>
      <c r="B86" s="1077"/>
      <c r="C86" s="362"/>
      <c r="D86" s="2213"/>
      <c r="E86" s="2229"/>
      <c r="F86" s="2216"/>
      <c r="G86" s="347" t="s">
        <v>8</v>
      </c>
      <c r="H86" s="815">
        <f>SUM(H60:H85)</f>
        <v>771.9</v>
      </c>
      <c r="I86" s="815">
        <f>SUM(I60:I85)</f>
        <v>1012.9</v>
      </c>
      <c r="J86" s="815">
        <f>SUM(J60:J85)</f>
        <v>1096</v>
      </c>
      <c r="K86" s="2215"/>
      <c r="L86" s="2359"/>
      <c r="M86" s="2359"/>
      <c r="N86" s="2361"/>
      <c r="Q86" s="5" t="s">
        <v>184</v>
      </c>
    </row>
    <row r="87" spans="1:17" ht="15" customHeight="1" x14ac:dyDescent="0.2">
      <c r="A87" s="1152" t="s">
        <v>7</v>
      </c>
      <c r="B87" s="1078" t="s">
        <v>7</v>
      </c>
      <c r="C87" s="1079" t="s">
        <v>41</v>
      </c>
      <c r="D87" s="2373" t="s">
        <v>73</v>
      </c>
      <c r="E87" s="2376" t="s">
        <v>138</v>
      </c>
      <c r="F87" s="1212" t="s">
        <v>32</v>
      </c>
      <c r="G87" s="864" t="s">
        <v>29</v>
      </c>
      <c r="H87" s="1727">
        <f>2109.5+0.8+65.1</f>
        <v>2175.4</v>
      </c>
      <c r="I87" s="865">
        <v>2179.6</v>
      </c>
      <c r="J87" s="866">
        <v>2179.6999999999998</v>
      </c>
      <c r="K87" s="1700"/>
      <c r="L87" s="1712"/>
      <c r="M87" s="1712"/>
      <c r="N87" s="1298"/>
    </row>
    <row r="88" spans="1:17" ht="14.25" customHeight="1" x14ac:dyDescent="0.2">
      <c r="A88" s="1588"/>
      <c r="B88" s="1590"/>
      <c r="C88" s="1589"/>
      <c r="D88" s="2374"/>
      <c r="E88" s="2377"/>
      <c r="F88" s="1591"/>
      <c r="G88" s="1598" t="s">
        <v>96</v>
      </c>
      <c r="H88" s="1728">
        <v>2.7</v>
      </c>
      <c r="I88" s="828"/>
      <c r="J88" s="829"/>
      <c r="K88" s="1696"/>
      <c r="L88" s="1691"/>
      <c r="M88" s="1691"/>
      <c r="N88" s="1626"/>
    </row>
    <row r="89" spans="1:17" ht="16.5" customHeight="1" x14ac:dyDescent="0.2">
      <c r="A89" s="1289"/>
      <c r="B89" s="1294"/>
      <c r="C89" s="1295"/>
      <c r="D89" s="2375"/>
      <c r="E89" s="2378"/>
      <c r="F89" s="1296"/>
      <c r="G89" s="1304" t="s">
        <v>156</v>
      </c>
      <c r="H89" s="1454">
        <v>27.5</v>
      </c>
      <c r="I89" s="825"/>
      <c r="J89" s="971"/>
      <c r="K89" s="1069"/>
      <c r="L89" s="1703"/>
      <c r="M89" s="1703"/>
      <c r="N89" s="1299"/>
    </row>
    <row r="90" spans="1:17" ht="15" customHeight="1" x14ac:dyDescent="0.2">
      <c r="A90" s="2129"/>
      <c r="B90" s="2130"/>
      <c r="C90" s="2131"/>
      <c r="D90" s="2185" t="s">
        <v>213</v>
      </c>
      <c r="E90" s="2196" t="s">
        <v>98</v>
      </c>
      <c r="F90" s="2153"/>
      <c r="G90" s="849"/>
      <c r="H90" s="791"/>
      <c r="I90" s="777"/>
      <c r="J90" s="868"/>
      <c r="K90" s="1716" t="s">
        <v>101</v>
      </c>
      <c r="L90" s="298">
        <v>14.6</v>
      </c>
      <c r="M90" s="298">
        <v>14.7</v>
      </c>
      <c r="N90" s="299">
        <v>14.8</v>
      </c>
    </row>
    <row r="91" spans="1:17" ht="17.25" customHeight="1" x14ac:dyDescent="0.2">
      <c r="A91" s="2129"/>
      <c r="B91" s="2130"/>
      <c r="C91" s="2131"/>
      <c r="D91" s="2186"/>
      <c r="E91" s="2197"/>
      <c r="F91" s="2153"/>
      <c r="G91" s="851"/>
      <c r="H91" s="781"/>
      <c r="I91" s="963"/>
      <c r="J91" s="869"/>
      <c r="K91" s="23" t="s">
        <v>67</v>
      </c>
      <c r="L91" s="1216">
        <v>8.1999999999999993</v>
      </c>
      <c r="M91" s="1216">
        <v>8.1999999999999993</v>
      </c>
      <c r="N91" s="1213">
        <v>8.1999999999999993</v>
      </c>
    </row>
    <row r="92" spans="1:17" ht="21" customHeight="1" x14ac:dyDescent="0.2">
      <c r="A92" s="1144"/>
      <c r="B92" s="1063"/>
      <c r="C92" s="1064"/>
      <c r="D92" s="2185" t="s">
        <v>212</v>
      </c>
      <c r="E92" s="1146"/>
      <c r="F92" s="1154"/>
      <c r="G92" s="851"/>
      <c r="H92" s="781"/>
      <c r="I92" s="963"/>
      <c r="J92" s="819"/>
      <c r="K92" s="1716" t="s">
        <v>67</v>
      </c>
      <c r="L92" s="862">
        <v>0.2</v>
      </c>
      <c r="M92" s="862">
        <v>0.2</v>
      </c>
      <c r="N92" s="863">
        <v>0.2</v>
      </c>
    </row>
    <row r="93" spans="1:17" ht="20.25" customHeight="1" x14ac:dyDescent="0.2">
      <c r="A93" s="1144"/>
      <c r="B93" s="1063"/>
      <c r="C93" s="1064"/>
      <c r="D93" s="2186"/>
      <c r="E93" s="551"/>
      <c r="F93" s="1628"/>
      <c r="G93" s="851"/>
      <c r="H93" s="781"/>
      <c r="I93" s="963"/>
      <c r="J93" s="962"/>
      <c r="K93" s="101" t="s">
        <v>198</v>
      </c>
      <c r="L93" s="1345">
        <v>553</v>
      </c>
      <c r="M93" s="1345">
        <v>553</v>
      </c>
      <c r="N93" s="1644">
        <v>553</v>
      </c>
    </row>
    <row r="94" spans="1:17" ht="29.25" customHeight="1" x14ac:dyDescent="0.2">
      <c r="A94" s="1144"/>
      <c r="B94" s="1063"/>
      <c r="C94" s="1064"/>
      <c r="D94" s="1151" t="s">
        <v>312</v>
      </c>
      <c r="E94" s="1627"/>
      <c r="F94" s="1623"/>
      <c r="G94" s="1304"/>
      <c r="H94" s="781"/>
      <c r="I94" s="963"/>
      <c r="J94" s="962"/>
      <c r="K94" s="101" t="s">
        <v>313</v>
      </c>
      <c r="L94" s="1714"/>
      <c r="M94" s="1714">
        <v>33</v>
      </c>
      <c r="N94" s="1000">
        <v>33</v>
      </c>
    </row>
    <row r="95" spans="1:17" ht="39" customHeight="1" x14ac:dyDescent="0.2">
      <c r="A95" s="1289"/>
      <c r="B95" s="1294"/>
      <c r="C95" s="1296"/>
      <c r="D95" s="2149" t="s">
        <v>83</v>
      </c>
      <c r="E95" s="1291"/>
      <c r="F95" s="966"/>
      <c r="G95" s="851"/>
      <c r="H95" s="781"/>
      <c r="I95" s="963"/>
      <c r="J95" s="819"/>
      <c r="K95" s="1349" t="s">
        <v>345</v>
      </c>
      <c r="L95" s="1350">
        <v>100</v>
      </c>
      <c r="M95" s="1691"/>
      <c r="N95" s="1307"/>
    </row>
    <row r="96" spans="1:17" ht="27" customHeight="1" x14ac:dyDescent="0.2">
      <c r="A96" s="1289"/>
      <c r="B96" s="1294"/>
      <c r="C96" s="1296"/>
      <c r="D96" s="2128"/>
      <c r="E96" s="1291"/>
      <c r="F96" s="966"/>
      <c r="G96" s="851"/>
      <c r="H96" s="781"/>
      <c r="I96" s="963"/>
      <c r="J96" s="819"/>
      <c r="K96" s="1351" t="s">
        <v>346</v>
      </c>
      <c r="L96" s="1352">
        <v>100</v>
      </c>
      <c r="M96" s="1692"/>
      <c r="N96" s="1308"/>
    </row>
    <row r="97" spans="1:14" ht="27" customHeight="1" x14ac:dyDescent="0.2">
      <c r="A97" s="1568"/>
      <c r="B97" s="1571"/>
      <c r="C97" s="1572"/>
      <c r="D97" s="2128"/>
      <c r="E97" s="1576"/>
      <c r="F97" s="966"/>
      <c r="G97" s="851"/>
      <c r="H97" s="781"/>
      <c r="I97" s="963"/>
      <c r="J97" s="819"/>
      <c r="K97" s="1351" t="s">
        <v>347</v>
      </c>
      <c r="L97" s="1352">
        <v>100</v>
      </c>
      <c r="M97" s="1692"/>
      <c r="N97" s="1308"/>
    </row>
    <row r="98" spans="1:14" ht="42" customHeight="1" x14ac:dyDescent="0.2">
      <c r="A98" s="1611"/>
      <c r="B98" s="1612"/>
      <c r="C98" s="1614"/>
      <c r="D98" s="2128"/>
      <c r="E98" s="1613"/>
      <c r="F98" s="966"/>
      <c r="G98" s="851"/>
      <c r="H98" s="781"/>
      <c r="I98" s="963"/>
      <c r="J98" s="819"/>
      <c r="K98" s="170" t="s">
        <v>381</v>
      </c>
      <c r="L98" s="1563">
        <v>100</v>
      </c>
      <c r="M98" s="1692"/>
      <c r="N98" s="1308"/>
    </row>
    <row r="99" spans="1:14" ht="45.75" customHeight="1" x14ac:dyDescent="0.2">
      <c r="A99" s="1289"/>
      <c r="B99" s="1294"/>
      <c r="C99" s="1296"/>
      <c r="D99" s="2171"/>
      <c r="E99" s="1300"/>
      <c r="F99" s="1048"/>
      <c r="G99" s="850"/>
      <c r="H99" s="778"/>
      <c r="I99" s="967"/>
      <c r="J99" s="1303"/>
      <c r="K99" s="1729" t="s">
        <v>380</v>
      </c>
      <c r="L99" s="1730">
        <v>1</v>
      </c>
      <c r="M99" s="1714">
        <v>100</v>
      </c>
      <c r="N99" s="1000"/>
    </row>
    <row r="100" spans="1:14" ht="27" customHeight="1" x14ac:dyDescent="0.2">
      <c r="A100" s="1620"/>
      <c r="B100" s="1621"/>
      <c r="C100" s="1622"/>
      <c r="D100" s="1624" t="s">
        <v>272</v>
      </c>
      <c r="E100" s="1630"/>
      <c r="F100" s="1278"/>
      <c r="G100" s="850" t="s">
        <v>65</v>
      </c>
      <c r="H100" s="778">
        <v>165.6</v>
      </c>
      <c r="I100" s="823"/>
      <c r="J100" s="1303"/>
      <c r="K100" s="561" t="s">
        <v>214</v>
      </c>
      <c r="L100" s="109">
        <v>69</v>
      </c>
      <c r="M100" s="958"/>
      <c r="N100" s="959"/>
    </row>
    <row r="101" spans="1:14" ht="30.75" customHeight="1" x14ac:dyDescent="0.2">
      <c r="A101" s="1144"/>
      <c r="B101" s="1063"/>
      <c r="C101" s="1154"/>
      <c r="D101" s="1142" t="s">
        <v>291</v>
      </c>
      <c r="E101" s="552" t="s">
        <v>139</v>
      </c>
      <c r="F101" s="1001" t="s">
        <v>32</v>
      </c>
      <c r="G101" s="1002" t="s">
        <v>63</v>
      </c>
      <c r="H101" s="778"/>
      <c r="I101" s="793">
        <v>50</v>
      </c>
      <c r="J101" s="867">
        <v>50</v>
      </c>
      <c r="K101" s="107" t="s">
        <v>215</v>
      </c>
      <c r="L101" s="970"/>
      <c r="M101" s="970"/>
      <c r="N101" s="969">
        <v>1</v>
      </c>
    </row>
    <row r="102" spans="1:14" ht="20.25" customHeight="1" thickBot="1" x14ac:dyDescent="0.25">
      <c r="A102" s="55"/>
      <c r="B102" s="1077"/>
      <c r="C102" s="362"/>
      <c r="D102" s="1243"/>
      <c r="E102" s="1150"/>
      <c r="F102" s="1244"/>
      <c r="G102" s="47" t="s">
        <v>8</v>
      </c>
      <c r="H102" s="860">
        <f>SUM(H87:H101)</f>
        <v>2371.1999999999998</v>
      </c>
      <c r="I102" s="860">
        <f>SUM(I87:I101)</f>
        <v>2229.6</v>
      </c>
      <c r="J102" s="821">
        <f>SUM(J87:J101)</f>
        <v>2229.6999999999998</v>
      </c>
      <c r="K102" s="1288"/>
      <c r="L102" s="1286"/>
      <c r="M102" s="1286"/>
      <c r="N102" s="1287"/>
    </row>
    <row r="103" spans="1:14" ht="24" customHeight="1" x14ac:dyDescent="0.2">
      <c r="A103" s="2140" t="s">
        <v>7</v>
      </c>
      <c r="B103" s="2141" t="s">
        <v>7</v>
      </c>
      <c r="C103" s="2143" t="s">
        <v>42</v>
      </c>
      <c r="D103" s="2192" t="s">
        <v>130</v>
      </c>
      <c r="E103" s="2194"/>
      <c r="F103" s="2356" t="s">
        <v>66</v>
      </c>
      <c r="G103" s="853" t="s">
        <v>29</v>
      </c>
      <c r="H103" s="1487">
        <v>226.6</v>
      </c>
      <c r="I103" s="798">
        <v>236.5</v>
      </c>
      <c r="J103" s="799">
        <v>236.5</v>
      </c>
      <c r="K103" s="1015" t="s">
        <v>148</v>
      </c>
      <c r="L103" s="1129">
        <v>80</v>
      </c>
      <c r="M103" s="1129">
        <v>95</v>
      </c>
      <c r="N103" s="1156">
        <v>110</v>
      </c>
    </row>
    <row r="104" spans="1:14" ht="19.5" customHeight="1" thickBot="1" x14ac:dyDescent="0.25">
      <c r="A104" s="2189"/>
      <c r="B104" s="2190"/>
      <c r="C104" s="2191"/>
      <c r="D104" s="2193"/>
      <c r="E104" s="2195"/>
      <c r="F104" s="2357"/>
      <c r="G104" s="854" t="s">
        <v>8</v>
      </c>
      <c r="H104" s="800">
        <f>SUM(H103:H103)</f>
        <v>226.6</v>
      </c>
      <c r="I104" s="801">
        <f>SUM(I103:I103)</f>
        <v>236.5</v>
      </c>
      <c r="J104" s="800">
        <f>SUM(J103:J103)</f>
        <v>236.5</v>
      </c>
      <c r="K104" s="905"/>
      <c r="L104" s="84"/>
      <c r="M104" s="84"/>
      <c r="N104" s="85"/>
    </row>
    <row r="105" spans="1:14" ht="40.5" customHeight="1" x14ac:dyDescent="0.2">
      <c r="A105" s="1152" t="s">
        <v>7</v>
      </c>
      <c r="B105" s="1078" t="s">
        <v>7</v>
      </c>
      <c r="C105" s="1079" t="s">
        <v>33</v>
      </c>
      <c r="D105" s="1123" t="s">
        <v>335</v>
      </c>
      <c r="E105" s="878" t="s">
        <v>62</v>
      </c>
      <c r="F105" s="1140" t="s">
        <v>61</v>
      </c>
      <c r="G105" s="855"/>
      <c r="H105" s="1472"/>
      <c r="I105" s="803"/>
      <c r="J105" s="803"/>
      <c r="K105" s="1087"/>
      <c r="L105" s="42"/>
      <c r="M105" s="42"/>
      <c r="N105" s="119"/>
    </row>
    <row r="106" spans="1:14" ht="27" customHeight="1" x14ac:dyDescent="0.2">
      <c r="A106" s="1144"/>
      <c r="B106" s="1063"/>
      <c r="C106" s="1064"/>
      <c r="D106" s="2206" t="s">
        <v>217</v>
      </c>
      <c r="E106" s="2370" t="s">
        <v>196</v>
      </c>
      <c r="F106" s="2136"/>
      <c r="G106" s="849" t="s">
        <v>29</v>
      </c>
      <c r="H106" s="1442">
        <f>20</f>
        <v>20</v>
      </c>
      <c r="I106" s="777">
        <v>42.8</v>
      </c>
      <c r="J106" s="777">
        <v>90.9</v>
      </c>
      <c r="K106" s="1318" t="s">
        <v>194</v>
      </c>
      <c r="L106" s="1272">
        <v>1</v>
      </c>
      <c r="M106" s="1272"/>
      <c r="N106" s="1316"/>
    </row>
    <row r="107" spans="1:14" ht="29.25" customHeight="1" x14ac:dyDescent="0.2">
      <c r="A107" s="1144"/>
      <c r="B107" s="1063"/>
      <c r="C107" s="1064"/>
      <c r="D107" s="2207"/>
      <c r="E107" s="2371"/>
      <c r="F107" s="2136"/>
      <c r="G107" s="851" t="s">
        <v>167</v>
      </c>
      <c r="H107" s="789"/>
      <c r="I107" s="963">
        <v>7.8</v>
      </c>
      <c r="J107" s="963">
        <v>90.9</v>
      </c>
      <c r="K107" s="1311" t="s">
        <v>193</v>
      </c>
      <c r="L107" s="1310"/>
      <c r="M107" s="1310">
        <v>1</v>
      </c>
      <c r="N107" s="1317"/>
    </row>
    <row r="108" spans="1:14" ht="28.5" customHeight="1" x14ac:dyDescent="0.2">
      <c r="A108" s="1312"/>
      <c r="B108" s="1314"/>
      <c r="C108" s="1315"/>
      <c r="D108" s="2369"/>
      <c r="E108" s="2372"/>
      <c r="F108" s="2351"/>
      <c r="G108" s="1326" t="s">
        <v>63</v>
      </c>
      <c r="H108" s="1341"/>
      <c r="I108" s="1327">
        <v>87.6</v>
      </c>
      <c r="J108" s="1328">
        <v>1029.4000000000001</v>
      </c>
      <c r="K108" s="1329" t="s">
        <v>278</v>
      </c>
      <c r="L108" s="177"/>
      <c r="M108" s="177">
        <v>5</v>
      </c>
      <c r="N108" s="178">
        <v>50</v>
      </c>
    </row>
    <row r="109" spans="1:14" ht="66.75" customHeight="1" x14ac:dyDescent="0.2">
      <c r="A109" s="1312"/>
      <c r="B109" s="1314"/>
      <c r="C109" s="1315"/>
      <c r="D109" s="1353" t="s">
        <v>351</v>
      </c>
      <c r="E109" s="1325"/>
      <c r="F109" s="1309"/>
      <c r="G109" s="850" t="s">
        <v>29</v>
      </c>
      <c r="H109" s="1434">
        <v>5.4</v>
      </c>
      <c r="I109" s="823"/>
      <c r="J109" s="778"/>
      <c r="K109" s="101" t="s">
        <v>287</v>
      </c>
      <c r="L109" s="1319">
        <v>1</v>
      </c>
      <c r="M109" s="1319"/>
      <c r="N109" s="1320"/>
    </row>
    <row r="110" spans="1:14" ht="27.75" customHeight="1" x14ac:dyDescent="0.2">
      <c r="A110" s="1144"/>
      <c r="B110" s="1063"/>
      <c r="C110" s="1064"/>
      <c r="D110" s="2188" t="s">
        <v>390</v>
      </c>
      <c r="E110" s="2201" t="s">
        <v>91</v>
      </c>
      <c r="F110" s="2136"/>
      <c r="G110" s="851" t="s">
        <v>29</v>
      </c>
      <c r="H110" s="789">
        <v>25</v>
      </c>
      <c r="I110" s="963">
        <v>101</v>
      </c>
      <c r="J110" s="963">
        <v>83.4</v>
      </c>
      <c r="K110" s="1141" t="s">
        <v>194</v>
      </c>
      <c r="L110" s="1072">
        <v>1</v>
      </c>
      <c r="M110" s="1072"/>
      <c r="N110" s="1156"/>
    </row>
    <row r="111" spans="1:14" ht="18.75" customHeight="1" x14ac:dyDescent="0.2">
      <c r="A111" s="1144"/>
      <c r="B111" s="1063"/>
      <c r="C111" s="1064"/>
      <c r="D111" s="2188"/>
      <c r="E111" s="2201"/>
      <c r="F111" s="2136"/>
      <c r="G111" s="851" t="s">
        <v>167</v>
      </c>
      <c r="H111" s="789"/>
      <c r="I111" s="963"/>
      <c r="J111" s="963">
        <v>83.4</v>
      </c>
      <c r="K111" s="1141" t="s">
        <v>193</v>
      </c>
      <c r="L111" s="1129"/>
      <c r="M111" s="1129">
        <v>1</v>
      </c>
      <c r="N111" s="1156"/>
    </row>
    <row r="112" spans="1:14" ht="28.5" customHeight="1" x14ac:dyDescent="0.2">
      <c r="A112" s="1144"/>
      <c r="B112" s="1063"/>
      <c r="C112" s="1064"/>
      <c r="D112" s="2188"/>
      <c r="E112" s="2201"/>
      <c r="F112" s="2136"/>
      <c r="G112" s="851" t="s">
        <v>63</v>
      </c>
      <c r="H112" s="789"/>
      <c r="I112" s="963"/>
      <c r="J112" s="963">
        <v>945</v>
      </c>
      <c r="K112" s="1141" t="s">
        <v>275</v>
      </c>
      <c r="L112" s="1129"/>
      <c r="M112" s="1129"/>
      <c r="N112" s="1156">
        <v>50</v>
      </c>
    </row>
    <row r="113" spans="1:14" ht="54.75" customHeight="1" x14ac:dyDescent="0.2">
      <c r="A113" s="1144"/>
      <c r="B113" s="1063"/>
      <c r="C113" s="1064"/>
      <c r="D113" s="2186"/>
      <c r="E113" s="2202"/>
      <c r="F113" s="2136"/>
      <c r="G113" s="852"/>
      <c r="H113" s="1434"/>
      <c r="I113" s="823"/>
      <c r="J113" s="778"/>
      <c r="K113" s="1131"/>
      <c r="L113" s="1073"/>
      <c r="M113" s="1073"/>
      <c r="N113" s="1182"/>
    </row>
    <row r="114" spans="1:14" ht="30.75" customHeight="1" x14ac:dyDescent="0.2">
      <c r="A114" s="1144"/>
      <c r="B114" s="1063"/>
      <c r="C114" s="1064"/>
      <c r="D114" s="2185" t="s">
        <v>295</v>
      </c>
      <c r="E114" s="2200" t="s">
        <v>196</v>
      </c>
      <c r="F114" s="2136"/>
      <c r="G114" s="849" t="s">
        <v>29</v>
      </c>
      <c r="H114" s="1442">
        <v>3</v>
      </c>
      <c r="I114" s="777">
        <v>4.3</v>
      </c>
      <c r="J114" s="777">
        <v>3.5</v>
      </c>
      <c r="K114" s="1159" t="s">
        <v>194</v>
      </c>
      <c r="L114" s="1121"/>
      <c r="M114" s="1121">
        <v>1</v>
      </c>
      <c r="N114" s="91"/>
    </row>
    <row r="115" spans="1:14" ht="30" customHeight="1" x14ac:dyDescent="0.2">
      <c r="A115" s="1144"/>
      <c r="B115" s="1063"/>
      <c r="C115" s="1064"/>
      <c r="D115" s="2188"/>
      <c r="E115" s="2201"/>
      <c r="F115" s="2136"/>
      <c r="G115" s="851" t="s">
        <v>63</v>
      </c>
      <c r="H115" s="789"/>
      <c r="I115" s="963">
        <v>25.5</v>
      </c>
      <c r="J115" s="963">
        <v>39.9</v>
      </c>
      <c r="K115" s="1141" t="s">
        <v>193</v>
      </c>
      <c r="L115" s="1129"/>
      <c r="M115" s="1129">
        <v>1</v>
      </c>
      <c r="N115" s="1156"/>
    </row>
    <row r="116" spans="1:14" ht="26.25" customHeight="1" x14ac:dyDescent="0.2">
      <c r="A116" s="1144"/>
      <c r="B116" s="1063"/>
      <c r="C116" s="1064"/>
      <c r="D116" s="2188"/>
      <c r="E116" s="2201"/>
      <c r="F116" s="2136"/>
      <c r="G116" s="851" t="s">
        <v>167</v>
      </c>
      <c r="H116" s="789"/>
      <c r="I116" s="963">
        <v>2.2999999999999998</v>
      </c>
      <c r="J116" s="781">
        <v>3.6</v>
      </c>
      <c r="K116" s="1141" t="s">
        <v>274</v>
      </c>
      <c r="L116" s="1072"/>
      <c r="M116" s="1072"/>
      <c r="N116" s="1156">
        <v>50</v>
      </c>
    </row>
    <row r="117" spans="1:14" ht="21" customHeight="1" x14ac:dyDescent="0.2">
      <c r="A117" s="1144"/>
      <c r="B117" s="1063"/>
      <c r="C117" s="1064"/>
      <c r="D117" s="2186"/>
      <c r="E117" s="2202"/>
      <c r="F117" s="2136"/>
      <c r="G117" s="852"/>
      <c r="H117" s="1434"/>
      <c r="I117" s="823"/>
      <c r="J117" s="778"/>
      <c r="K117" s="1141"/>
      <c r="L117" s="1073"/>
      <c r="M117" s="1073"/>
      <c r="N117" s="1182"/>
    </row>
    <row r="118" spans="1:14" ht="18" customHeight="1" x14ac:dyDescent="0.2">
      <c r="A118" s="1144"/>
      <c r="B118" s="1063"/>
      <c r="C118" s="1064"/>
      <c r="D118" s="2185" t="s">
        <v>195</v>
      </c>
      <c r="E118" s="2200" t="s">
        <v>196</v>
      </c>
      <c r="F118" s="2136"/>
      <c r="G118" s="849" t="s">
        <v>29</v>
      </c>
      <c r="H118" s="1442">
        <v>54.3</v>
      </c>
      <c r="I118" s="777">
        <v>7.9</v>
      </c>
      <c r="J118" s="777">
        <v>15.7</v>
      </c>
      <c r="K118" s="1159" t="s">
        <v>194</v>
      </c>
      <c r="L118" s="1121">
        <v>1</v>
      </c>
      <c r="M118" s="1121"/>
      <c r="N118" s="91"/>
    </row>
    <row r="119" spans="1:14" ht="17.25" customHeight="1" x14ac:dyDescent="0.2">
      <c r="A119" s="1144"/>
      <c r="B119" s="1063"/>
      <c r="C119" s="1064"/>
      <c r="D119" s="2188"/>
      <c r="E119" s="2201"/>
      <c r="F119" s="2136"/>
      <c r="G119" s="851" t="s">
        <v>167</v>
      </c>
      <c r="H119" s="789"/>
      <c r="I119" s="963">
        <v>22.2</v>
      </c>
      <c r="J119" s="963">
        <v>44.3</v>
      </c>
      <c r="K119" s="1141" t="s">
        <v>193</v>
      </c>
      <c r="L119" s="1129"/>
      <c r="M119" s="1129">
        <v>1</v>
      </c>
      <c r="N119" s="1156"/>
    </row>
    <row r="120" spans="1:14" ht="25.5" customHeight="1" x14ac:dyDescent="0.2">
      <c r="A120" s="1144"/>
      <c r="B120" s="1063"/>
      <c r="C120" s="1064"/>
      <c r="D120" s="2186"/>
      <c r="E120" s="2202"/>
      <c r="F120" s="2136"/>
      <c r="G120" s="850" t="s">
        <v>63</v>
      </c>
      <c r="H120" s="1434"/>
      <c r="I120" s="823">
        <v>251</v>
      </c>
      <c r="J120" s="778">
        <v>502</v>
      </c>
      <c r="K120" s="1183" t="s">
        <v>273</v>
      </c>
      <c r="L120" s="1073"/>
      <c r="M120" s="1072"/>
      <c r="N120" s="1156">
        <v>50</v>
      </c>
    </row>
    <row r="121" spans="1:14" s="398" customFormat="1" ht="17.25" customHeight="1" x14ac:dyDescent="0.2">
      <c r="A121" s="1144"/>
      <c r="B121" s="1063"/>
      <c r="C121" s="1064"/>
      <c r="D121" s="2208" t="s">
        <v>223</v>
      </c>
      <c r="E121" s="2203" t="s">
        <v>255</v>
      </c>
      <c r="F121" s="597"/>
      <c r="G121" s="856" t="s">
        <v>29</v>
      </c>
      <c r="H121" s="780">
        <v>3</v>
      </c>
      <c r="I121" s="791">
        <v>43</v>
      </c>
      <c r="J121" s="781">
        <v>10.7</v>
      </c>
      <c r="K121" s="1141" t="s">
        <v>194</v>
      </c>
      <c r="L121" s="1004">
        <v>1</v>
      </c>
      <c r="M121" s="1004"/>
      <c r="N121" s="1005"/>
    </row>
    <row r="122" spans="1:14" s="398" customFormat="1" ht="17.25" customHeight="1" x14ac:dyDescent="0.2">
      <c r="A122" s="1144"/>
      <c r="B122" s="1063"/>
      <c r="C122" s="1064"/>
      <c r="D122" s="2208"/>
      <c r="E122" s="2204"/>
      <c r="F122" s="597"/>
      <c r="G122" s="857" t="s">
        <v>63</v>
      </c>
      <c r="H122" s="1473"/>
      <c r="I122" s="781"/>
      <c r="J122" s="781">
        <v>121.2</v>
      </c>
      <c r="K122" s="1354" t="s">
        <v>193</v>
      </c>
      <c r="L122" s="1003"/>
      <c r="M122" s="1003">
        <v>1</v>
      </c>
      <c r="N122" s="1006"/>
    </row>
    <row r="123" spans="1:14" s="398" customFormat="1" ht="30.75" customHeight="1" x14ac:dyDescent="0.2">
      <c r="A123" s="1144"/>
      <c r="B123" s="1063"/>
      <c r="C123" s="1064"/>
      <c r="D123" s="2209"/>
      <c r="E123" s="2205"/>
      <c r="F123" s="597"/>
      <c r="G123" s="858" t="s">
        <v>167</v>
      </c>
      <c r="H123" s="1474"/>
      <c r="I123" s="778"/>
      <c r="J123" s="778">
        <v>10.7</v>
      </c>
      <c r="K123" s="1069" t="s">
        <v>276</v>
      </c>
      <c r="L123" s="1003"/>
      <c r="M123" s="1003"/>
      <c r="N123" s="1006">
        <v>50</v>
      </c>
    </row>
    <row r="124" spans="1:14" ht="28.5" customHeight="1" x14ac:dyDescent="0.2">
      <c r="A124" s="1144"/>
      <c r="B124" s="1063"/>
      <c r="C124" s="1064"/>
      <c r="D124" s="2206" t="s">
        <v>219</v>
      </c>
      <c r="E124" s="2201" t="s">
        <v>127</v>
      </c>
      <c r="F124" s="2136"/>
      <c r="G124" s="849" t="s">
        <v>29</v>
      </c>
      <c r="H124" s="1442"/>
      <c r="I124" s="777">
        <v>25</v>
      </c>
      <c r="J124" s="777">
        <v>35</v>
      </c>
      <c r="K124" s="1159" t="s">
        <v>194</v>
      </c>
      <c r="L124" s="1121"/>
      <c r="M124" s="1121">
        <v>1</v>
      </c>
      <c r="N124" s="91"/>
    </row>
    <row r="125" spans="1:14" ht="24.75" customHeight="1" x14ac:dyDescent="0.2">
      <c r="A125" s="1144"/>
      <c r="B125" s="1063"/>
      <c r="C125" s="1064"/>
      <c r="D125" s="2207"/>
      <c r="E125" s="2201"/>
      <c r="F125" s="2136"/>
      <c r="G125" s="851" t="s">
        <v>63</v>
      </c>
      <c r="H125" s="789"/>
      <c r="I125" s="963"/>
      <c r="J125" s="963"/>
      <c r="K125" s="1141" t="s">
        <v>193</v>
      </c>
      <c r="L125" s="1129"/>
      <c r="M125" s="1129"/>
      <c r="N125" s="1156">
        <v>1</v>
      </c>
    </row>
    <row r="126" spans="1:14" ht="25.5" customHeight="1" x14ac:dyDescent="0.2">
      <c r="A126" s="1144"/>
      <c r="B126" s="1063"/>
      <c r="C126" s="1064"/>
      <c r="D126" s="2207"/>
      <c r="E126" s="2205"/>
      <c r="F126" s="2136"/>
      <c r="G126" s="852"/>
      <c r="H126" s="1434"/>
      <c r="I126" s="823"/>
      <c r="J126" s="778"/>
      <c r="K126" s="1141" t="s">
        <v>277</v>
      </c>
      <c r="L126" s="1073"/>
      <c r="M126" s="1073"/>
      <c r="N126" s="1182">
        <v>50</v>
      </c>
    </row>
    <row r="127" spans="1:14" ht="21.75" customHeight="1" x14ac:dyDescent="0.2">
      <c r="A127" s="1144"/>
      <c r="B127" s="1063"/>
      <c r="C127" s="1064"/>
      <c r="D127" s="2185" t="s">
        <v>315</v>
      </c>
      <c r="E127" s="2200" t="s">
        <v>196</v>
      </c>
      <c r="F127" s="2136"/>
      <c r="G127" s="849" t="s">
        <v>29</v>
      </c>
      <c r="H127" s="1442"/>
      <c r="I127" s="777">
        <v>6.6</v>
      </c>
      <c r="J127" s="777">
        <v>25.7</v>
      </c>
      <c r="K127" s="1159" t="s">
        <v>194</v>
      </c>
      <c r="L127" s="1121"/>
      <c r="M127" s="1121">
        <v>1</v>
      </c>
      <c r="N127" s="91"/>
    </row>
    <row r="128" spans="1:14" ht="20.25" customHeight="1" x14ac:dyDescent="0.2">
      <c r="A128" s="1144"/>
      <c r="B128" s="1063"/>
      <c r="C128" s="1064"/>
      <c r="D128" s="2188"/>
      <c r="E128" s="2201"/>
      <c r="F128" s="2136"/>
      <c r="G128" s="851" t="s">
        <v>167</v>
      </c>
      <c r="H128" s="789"/>
      <c r="I128" s="963">
        <v>3.6</v>
      </c>
      <c r="J128" s="963">
        <v>25.7</v>
      </c>
      <c r="K128" s="1141" t="s">
        <v>180</v>
      </c>
      <c r="L128" s="1129"/>
      <c r="M128" s="1129">
        <v>1</v>
      </c>
      <c r="N128" s="1156"/>
    </row>
    <row r="129" spans="1:15" ht="24.75" customHeight="1" x14ac:dyDescent="0.2">
      <c r="A129" s="1144"/>
      <c r="B129" s="1063"/>
      <c r="C129" s="1064"/>
      <c r="D129" s="2188"/>
      <c r="E129" s="2201"/>
      <c r="F129" s="2136"/>
      <c r="G129" s="851" t="s">
        <v>63</v>
      </c>
      <c r="H129" s="789"/>
      <c r="I129" s="963">
        <v>40</v>
      </c>
      <c r="J129" s="781">
        <v>290.60000000000002</v>
      </c>
      <c r="K129" s="1141" t="s">
        <v>336</v>
      </c>
      <c r="L129" s="1129"/>
      <c r="M129" s="1129"/>
      <c r="N129" s="1156">
        <v>50</v>
      </c>
    </row>
    <row r="130" spans="1:15" ht="35.25" customHeight="1" x14ac:dyDescent="0.2">
      <c r="A130" s="1144"/>
      <c r="B130" s="1063"/>
      <c r="C130" s="1154"/>
      <c r="D130" s="2198" t="s">
        <v>220</v>
      </c>
      <c r="E130" s="2200" t="s">
        <v>196</v>
      </c>
      <c r="F130" s="1122"/>
      <c r="G130" s="849" t="s">
        <v>29</v>
      </c>
      <c r="H130" s="804"/>
      <c r="I130" s="806"/>
      <c r="J130" s="807">
        <v>50</v>
      </c>
      <c r="K130" s="1007" t="s">
        <v>193</v>
      </c>
      <c r="L130" s="1008"/>
      <c r="M130" s="1008"/>
      <c r="N130" s="367">
        <v>1</v>
      </c>
      <c r="O130" s="29"/>
    </row>
    <row r="131" spans="1:15" ht="16.5" customHeight="1" x14ac:dyDescent="0.2">
      <c r="A131" s="1144"/>
      <c r="B131" s="1063"/>
      <c r="C131" s="1154"/>
      <c r="D131" s="2128"/>
      <c r="E131" s="2201"/>
      <c r="F131" s="2242"/>
      <c r="G131" s="851"/>
      <c r="H131" s="1469"/>
      <c r="I131" s="885"/>
      <c r="J131" s="886"/>
      <c r="K131" s="2318"/>
      <c r="L131" s="2352"/>
      <c r="M131" s="2354"/>
      <c r="N131" s="2297"/>
    </row>
    <row r="132" spans="1:15" ht="15.75" customHeight="1" x14ac:dyDescent="0.2">
      <c r="A132" s="54"/>
      <c r="B132" s="1063"/>
      <c r="C132" s="880"/>
      <c r="D132" s="2199"/>
      <c r="E132" s="2202"/>
      <c r="F132" s="2302"/>
      <c r="G132" s="884"/>
      <c r="H132" s="882"/>
      <c r="I132" s="883"/>
      <c r="J132" s="883"/>
      <c r="K132" s="2319"/>
      <c r="L132" s="2353"/>
      <c r="M132" s="2353"/>
      <c r="N132" s="2355"/>
    </row>
    <row r="133" spans="1:15" ht="14.25" customHeight="1" x14ac:dyDescent="0.2">
      <c r="A133" s="2129"/>
      <c r="B133" s="2142"/>
      <c r="C133" s="2131"/>
      <c r="D133" s="2137" t="s">
        <v>129</v>
      </c>
      <c r="E133" s="2315" t="s">
        <v>91</v>
      </c>
      <c r="F133" s="2316"/>
      <c r="G133" s="851" t="s">
        <v>63</v>
      </c>
      <c r="H133" s="780"/>
      <c r="I133" s="781"/>
      <c r="J133" s="819"/>
      <c r="K133" s="2217"/>
      <c r="L133" s="1132"/>
      <c r="M133" s="1132"/>
      <c r="N133" s="1126"/>
    </row>
    <row r="134" spans="1:15" ht="15" customHeight="1" x14ac:dyDescent="0.2">
      <c r="A134" s="2129"/>
      <c r="B134" s="2142"/>
      <c r="C134" s="2131"/>
      <c r="D134" s="2137"/>
      <c r="E134" s="2315"/>
      <c r="F134" s="2316"/>
      <c r="G134" s="850" t="s">
        <v>64</v>
      </c>
      <c r="H134" s="805"/>
      <c r="I134" s="778"/>
      <c r="J134" s="797"/>
      <c r="K134" s="2317"/>
      <c r="L134" s="1132"/>
      <c r="M134" s="1132"/>
      <c r="N134" s="1126"/>
    </row>
    <row r="135" spans="1:15" ht="15" customHeight="1" thickBot="1" x14ac:dyDescent="0.25">
      <c r="A135" s="2129"/>
      <c r="B135" s="2142"/>
      <c r="C135" s="2131"/>
      <c r="D135" s="2137"/>
      <c r="E135" s="2315"/>
      <c r="F135" s="2316"/>
      <c r="G135" s="887" t="s">
        <v>8</v>
      </c>
      <c r="H135" s="881">
        <f>SUM(H106:H134)</f>
        <v>110.7</v>
      </c>
      <c r="I135" s="889">
        <f>SUM(I106:I134)</f>
        <v>670.6</v>
      </c>
      <c r="J135" s="815">
        <f>SUM(J106:J134)</f>
        <v>3501.6</v>
      </c>
      <c r="K135" s="905"/>
      <c r="L135" s="906"/>
      <c r="M135" s="906"/>
      <c r="N135" s="907"/>
    </row>
    <row r="136" spans="1:15" ht="19.5" customHeight="1" thickBot="1" x14ac:dyDescent="0.25">
      <c r="A136" s="56" t="s">
        <v>7</v>
      </c>
      <c r="B136" s="7" t="s">
        <v>7</v>
      </c>
      <c r="C136" s="2350" t="s">
        <v>10</v>
      </c>
      <c r="D136" s="2221"/>
      <c r="E136" s="2221"/>
      <c r="F136" s="2221"/>
      <c r="G136" s="2222"/>
      <c r="H136" s="888">
        <f>H135+H104+H102+H86+H59+H48</f>
        <v>7524.8</v>
      </c>
      <c r="I136" s="890">
        <f>I135+I104+I102+I86+I59+I48</f>
        <v>8352.6</v>
      </c>
      <c r="J136" s="904">
        <f>J135+J104+J102+J86+J59+J48</f>
        <v>11392.6</v>
      </c>
      <c r="K136" s="601"/>
      <c r="L136" s="602"/>
      <c r="M136" s="602"/>
      <c r="N136" s="603"/>
    </row>
    <row r="137" spans="1:15" ht="17.25" customHeight="1" thickBot="1" x14ac:dyDescent="0.25">
      <c r="A137" s="56" t="s">
        <v>7</v>
      </c>
      <c r="B137" s="1016" t="s">
        <v>9</v>
      </c>
      <c r="C137" s="2307" t="s">
        <v>51</v>
      </c>
      <c r="D137" s="2308"/>
      <c r="E137" s="2308"/>
      <c r="F137" s="2308"/>
      <c r="G137" s="2308"/>
      <c r="H137" s="2308"/>
      <c r="I137" s="2308"/>
      <c r="J137" s="2308"/>
      <c r="K137" s="2308"/>
      <c r="L137" s="2308"/>
      <c r="M137" s="2308"/>
      <c r="N137" s="2309"/>
      <c r="O137" s="6"/>
    </row>
    <row r="138" spans="1:15" ht="29.25" customHeight="1" x14ac:dyDescent="0.2">
      <c r="A138" s="1323" t="s">
        <v>7</v>
      </c>
      <c r="B138" s="1321" t="s">
        <v>9</v>
      </c>
      <c r="C138" s="956" t="s">
        <v>7</v>
      </c>
      <c r="D138" s="899" t="s">
        <v>125</v>
      </c>
      <c r="E138" s="1060"/>
      <c r="F138" s="900">
        <v>6</v>
      </c>
      <c r="G138" s="893" t="s">
        <v>29</v>
      </c>
      <c r="H138" s="1475">
        <v>310.7</v>
      </c>
      <c r="I138" s="891">
        <v>277.10000000000002</v>
      </c>
      <c r="J138" s="894">
        <v>262.10000000000002</v>
      </c>
      <c r="K138" s="719"/>
      <c r="L138" s="491"/>
      <c r="M138" s="491"/>
      <c r="N138" s="685"/>
      <c r="O138" s="6"/>
    </row>
    <row r="139" spans="1:15" ht="18.75" customHeight="1" x14ac:dyDescent="0.2">
      <c r="A139" s="1324"/>
      <c r="B139" s="1322"/>
      <c r="C139" s="966"/>
      <c r="D139" s="2310" t="s">
        <v>68</v>
      </c>
      <c r="E139" s="1313"/>
      <c r="F139" s="477"/>
      <c r="G139" s="505"/>
      <c r="H139" s="521"/>
      <c r="I139" s="525"/>
      <c r="J139" s="895"/>
      <c r="K139" s="721" t="s">
        <v>54</v>
      </c>
      <c r="L139" s="504">
        <v>350</v>
      </c>
      <c r="M139" s="504">
        <v>350</v>
      </c>
      <c r="N139" s="505">
        <v>350</v>
      </c>
      <c r="O139" s="6"/>
    </row>
    <row r="140" spans="1:15" ht="27" customHeight="1" x14ac:dyDescent="0.2">
      <c r="A140" s="1324"/>
      <c r="B140" s="1322"/>
      <c r="C140" s="966"/>
      <c r="D140" s="2311"/>
      <c r="E140" s="1313"/>
      <c r="F140" s="477"/>
      <c r="G140" s="508"/>
      <c r="H140" s="628"/>
      <c r="I140" s="630"/>
      <c r="J140" s="896"/>
      <c r="K140" s="635" t="s">
        <v>55</v>
      </c>
      <c r="L140" s="507">
        <v>300</v>
      </c>
      <c r="M140" s="507">
        <v>300</v>
      </c>
      <c r="N140" s="508">
        <v>300</v>
      </c>
      <c r="O140" s="6"/>
    </row>
    <row r="141" spans="1:15" ht="36.75" customHeight="1" x14ac:dyDescent="0.2">
      <c r="A141" s="2053"/>
      <c r="B141" s="2054"/>
      <c r="C141" s="710"/>
      <c r="D141" s="2312"/>
      <c r="E141" s="2050"/>
      <c r="F141" s="477"/>
      <c r="G141" s="508"/>
      <c r="H141" s="628"/>
      <c r="I141" s="630"/>
      <c r="J141" s="896"/>
      <c r="K141" s="683" t="s">
        <v>149</v>
      </c>
      <c r="L141" s="513">
        <v>36</v>
      </c>
      <c r="M141" s="513">
        <v>36</v>
      </c>
      <c r="N141" s="514">
        <v>36</v>
      </c>
      <c r="O141" s="6"/>
    </row>
    <row r="142" spans="1:15" ht="13.5" customHeight="1" x14ac:dyDescent="0.2">
      <c r="A142" s="1324"/>
      <c r="B142" s="1322"/>
      <c r="C142" s="966"/>
      <c r="D142" s="2230" t="s">
        <v>317</v>
      </c>
      <c r="E142" s="1313"/>
      <c r="F142" s="477"/>
      <c r="G142" s="508"/>
      <c r="H142" s="541"/>
      <c r="I142" s="544"/>
      <c r="J142" s="897"/>
      <c r="K142" s="2219" t="s">
        <v>283</v>
      </c>
      <c r="L142" s="951">
        <v>18</v>
      </c>
      <c r="M142" s="951">
        <v>18</v>
      </c>
      <c r="N142" s="846">
        <v>18</v>
      </c>
      <c r="O142" s="6"/>
    </row>
    <row r="143" spans="1:15" ht="13.5" customHeight="1" x14ac:dyDescent="0.2">
      <c r="A143" s="1324"/>
      <c r="B143" s="1322"/>
      <c r="C143" s="966"/>
      <c r="D143" s="2231"/>
      <c r="E143" s="1313"/>
      <c r="F143" s="477"/>
      <c r="G143" s="508"/>
      <c r="H143" s="541"/>
      <c r="I143" s="630"/>
      <c r="J143" s="896"/>
      <c r="K143" s="2220"/>
      <c r="L143" s="678"/>
      <c r="M143" s="678"/>
      <c r="N143" s="679"/>
      <c r="O143" s="6"/>
    </row>
    <row r="144" spans="1:15" ht="24.75" customHeight="1" x14ac:dyDescent="0.2">
      <c r="A144" s="1324"/>
      <c r="B144" s="1322"/>
      <c r="C144" s="966"/>
      <c r="D144" s="2231"/>
      <c r="E144" s="1313"/>
      <c r="F144" s="477"/>
      <c r="G144" s="508"/>
      <c r="H144" s="541"/>
      <c r="I144" s="630"/>
      <c r="J144" s="896"/>
      <c r="K144" s="774" t="s">
        <v>221</v>
      </c>
      <c r="L144" s="626">
        <v>1</v>
      </c>
      <c r="M144" s="678"/>
      <c r="N144" s="679"/>
      <c r="O144" s="6"/>
    </row>
    <row r="145" spans="1:20" ht="40.5" customHeight="1" x14ac:dyDescent="0.25">
      <c r="A145" s="1324"/>
      <c r="B145" s="1322"/>
      <c r="C145" s="966"/>
      <c r="D145" s="2231"/>
      <c r="E145" s="1313"/>
      <c r="F145" s="477"/>
      <c r="G145" s="508"/>
      <c r="H145" s="541"/>
      <c r="I145" s="630"/>
      <c r="J145" s="896"/>
      <c r="K145" s="774" t="s">
        <v>284</v>
      </c>
      <c r="L145" s="626">
        <v>100</v>
      </c>
      <c r="M145" s="626"/>
      <c r="N145" s="627"/>
      <c r="O145" s="739"/>
    </row>
    <row r="146" spans="1:20" ht="29.25" customHeight="1" x14ac:dyDescent="0.2">
      <c r="A146" s="1324"/>
      <c r="B146" s="1322"/>
      <c r="C146" s="966"/>
      <c r="D146" s="1273"/>
      <c r="E146" s="1313"/>
      <c r="F146" s="477"/>
      <c r="G146" s="508"/>
      <c r="H146" s="541"/>
      <c r="I146" s="630"/>
      <c r="J146" s="896"/>
      <c r="K146" s="1428" t="s">
        <v>222</v>
      </c>
      <c r="L146" s="1398">
        <v>160</v>
      </c>
      <c r="M146" s="1398">
        <v>100</v>
      </c>
      <c r="N146" s="1429"/>
      <c r="O146" s="6"/>
    </row>
    <row r="147" spans="1:20" ht="27.75" customHeight="1" x14ac:dyDescent="0.2">
      <c r="A147" s="1324"/>
      <c r="B147" s="1322"/>
      <c r="C147" s="966"/>
      <c r="D147" s="1273"/>
      <c r="E147" s="1313"/>
      <c r="F147" s="477"/>
      <c r="G147" s="508"/>
      <c r="H147" s="628"/>
      <c r="I147" s="630"/>
      <c r="J147" s="896"/>
      <c r="K147" s="1017" t="s">
        <v>237</v>
      </c>
      <c r="L147" s="678">
        <v>10</v>
      </c>
      <c r="M147" s="678">
        <v>4</v>
      </c>
      <c r="N147" s="679">
        <v>4</v>
      </c>
      <c r="O147" s="6"/>
    </row>
    <row r="148" spans="1:20" ht="27" customHeight="1" x14ac:dyDescent="0.2">
      <c r="A148" s="1302"/>
      <c r="B148" s="1301"/>
      <c r="C148" s="966"/>
      <c r="D148" s="1292"/>
      <c r="E148" s="1297"/>
      <c r="F148" s="1293"/>
      <c r="G148" s="508"/>
      <c r="H148" s="541"/>
      <c r="I148" s="544"/>
      <c r="J148" s="897"/>
      <c r="K148" s="1428" t="s">
        <v>227</v>
      </c>
      <c r="L148" s="1398">
        <v>3</v>
      </c>
      <c r="M148" s="1398"/>
      <c r="N148" s="1429"/>
      <c r="O148" s="6"/>
      <c r="P148" s="9"/>
      <c r="Q148" s="9"/>
      <c r="R148" s="9"/>
      <c r="S148" s="9"/>
      <c r="T148" s="9"/>
    </row>
    <row r="149" spans="1:20" ht="14.25" customHeight="1" x14ac:dyDescent="0.2">
      <c r="A149" s="1302"/>
      <c r="B149" s="1301"/>
      <c r="C149" s="966"/>
      <c r="D149" s="1292"/>
      <c r="E149" s="1297"/>
      <c r="F149" s="1293"/>
      <c r="G149" s="508"/>
      <c r="H149" s="541"/>
      <c r="I149" s="540"/>
      <c r="J149" s="543"/>
      <c r="K149" s="1330" t="s">
        <v>228</v>
      </c>
      <c r="L149" s="626">
        <v>150</v>
      </c>
      <c r="M149" s="626">
        <v>150</v>
      </c>
      <c r="N149" s="627">
        <v>150</v>
      </c>
      <c r="O149" s="6"/>
      <c r="P149" s="9"/>
      <c r="Q149" s="9"/>
      <c r="R149" s="9"/>
      <c r="S149" s="9"/>
      <c r="T149" s="9"/>
    </row>
    <row r="150" spans="1:20" ht="18" customHeight="1" x14ac:dyDescent="0.2">
      <c r="A150" s="1302"/>
      <c r="B150" s="1301"/>
      <c r="C150" s="966"/>
      <c r="D150" s="1292"/>
      <c r="E150" s="1297"/>
      <c r="F150" s="1293"/>
      <c r="G150" s="508"/>
      <c r="H150" s="541"/>
      <c r="I150" s="540"/>
      <c r="J150" s="543"/>
      <c r="K150" s="1330" t="s">
        <v>56</v>
      </c>
      <c r="L150" s="626">
        <v>20</v>
      </c>
      <c r="M150" s="626">
        <v>20</v>
      </c>
      <c r="N150" s="627">
        <v>20</v>
      </c>
      <c r="O150" s="6"/>
      <c r="P150" s="9"/>
      <c r="Q150" s="9"/>
      <c r="R150" s="9"/>
      <c r="S150" s="9"/>
      <c r="T150" s="9"/>
    </row>
    <row r="151" spans="1:20" ht="27" customHeight="1" x14ac:dyDescent="0.2">
      <c r="A151" s="1302"/>
      <c r="B151" s="1301"/>
      <c r="C151" s="966"/>
      <c r="D151" s="1292"/>
      <c r="E151" s="1291"/>
      <c r="F151" s="477"/>
      <c r="G151" s="508"/>
      <c r="H151" s="541"/>
      <c r="I151" s="544"/>
      <c r="J151" s="897"/>
      <c r="K151" s="1432" t="s">
        <v>318</v>
      </c>
      <c r="L151" s="678">
        <v>100</v>
      </c>
      <c r="M151" s="678"/>
      <c r="N151" s="679"/>
      <c r="O151" s="6"/>
      <c r="P151" s="9"/>
      <c r="Q151" s="9"/>
      <c r="R151" s="9"/>
      <c r="S151" s="9"/>
      <c r="T151" s="9"/>
    </row>
    <row r="152" spans="1:20" ht="24.75" customHeight="1" x14ac:dyDescent="0.2">
      <c r="A152" s="1302"/>
      <c r="B152" s="1301"/>
      <c r="C152" s="966"/>
      <c r="D152" s="1290"/>
      <c r="E152" s="1297"/>
      <c r="F152" s="1293"/>
      <c r="G152" s="508"/>
      <c r="H152" s="541"/>
      <c r="I152" s="544"/>
      <c r="J152" s="897"/>
      <c r="K152" s="1433" t="s">
        <v>230</v>
      </c>
      <c r="L152" s="678">
        <v>1</v>
      </c>
      <c r="M152" s="678"/>
      <c r="N152" s="679"/>
      <c r="O152" s="6"/>
      <c r="P152" s="9"/>
      <c r="Q152" s="9"/>
      <c r="R152" s="9"/>
      <c r="S152" s="9"/>
      <c r="T152" s="9"/>
    </row>
    <row r="153" spans="1:20" ht="27.75" customHeight="1" x14ac:dyDescent="0.2">
      <c r="A153" s="1206"/>
      <c r="B153" s="1203"/>
      <c r="C153" s="966"/>
      <c r="D153" s="1145"/>
      <c r="E153" s="466"/>
      <c r="F153" s="1149"/>
      <c r="G153" s="508"/>
      <c r="H153" s="541"/>
      <c r="I153" s="544"/>
      <c r="J153" s="897"/>
      <c r="K153" s="635" t="s">
        <v>286</v>
      </c>
      <c r="L153" s="507"/>
      <c r="M153" s="507">
        <v>50</v>
      </c>
      <c r="N153" s="508">
        <v>50</v>
      </c>
      <c r="O153" s="6"/>
      <c r="P153" s="9"/>
      <c r="Q153" s="9"/>
      <c r="R153" s="9"/>
      <c r="S153" s="9"/>
      <c r="T153" s="9"/>
    </row>
    <row r="154" spans="1:20" ht="27" customHeight="1" x14ac:dyDescent="0.2">
      <c r="A154" s="1206"/>
      <c r="B154" s="1203"/>
      <c r="C154" s="966"/>
      <c r="D154" s="1145"/>
      <c r="E154" s="466"/>
      <c r="F154" s="1149"/>
      <c r="G154" s="508"/>
      <c r="H154" s="541"/>
      <c r="I154" s="544"/>
      <c r="J154" s="897"/>
      <c r="K154" s="774" t="s">
        <v>239</v>
      </c>
      <c r="L154" s="722" t="s">
        <v>102</v>
      </c>
      <c r="M154" s="626"/>
      <c r="N154" s="627"/>
      <c r="O154" s="6"/>
      <c r="P154" s="9"/>
      <c r="Q154" s="9"/>
      <c r="R154" s="9"/>
      <c r="S154" s="9"/>
      <c r="T154" s="9"/>
    </row>
    <row r="155" spans="1:20" ht="20.25" customHeight="1" x14ac:dyDescent="0.2">
      <c r="A155" s="1206"/>
      <c r="B155" s="1203"/>
      <c r="C155" s="966"/>
      <c r="D155" s="2225"/>
      <c r="E155" s="2226"/>
      <c r="F155" s="2227"/>
      <c r="G155" s="509"/>
      <c r="H155" s="526"/>
      <c r="I155" s="539"/>
      <c r="J155" s="898"/>
      <c r="K155" s="2228" t="s">
        <v>285</v>
      </c>
      <c r="L155" s="2313">
        <v>100</v>
      </c>
      <c r="M155" s="2313"/>
      <c r="N155" s="2314"/>
      <c r="O155" s="6"/>
      <c r="P155" s="9"/>
      <c r="Q155" s="9"/>
      <c r="R155" s="9"/>
      <c r="S155" s="9"/>
      <c r="T155" s="9"/>
    </row>
    <row r="156" spans="1:20" ht="15.75" customHeight="1" thickBot="1" x14ac:dyDescent="0.25">
      <c r="A156" s="656"/>
      <c r="B156" s="309"/>
      <c r="C156" s="892"/>
      <c r="D156" s="2213"/>
      <c r="E156" s="2215"/>
      <c r="F156" s="2216"/>
      <c r="G156" s="859" t="s">
        <v>8</v>
      </c>
      <c r="H156" s="901">
        <f>H138</f>
        <v>310.7</v>
      </c>
      <c r="I156" s="902">
        <f>I138</f>
        <v>277.10000000000002</v>
      </c>
      <c r="J156" s="901">
        <f>J138</f>
        <v>262.10000000000002</v>
      </c>
      <c r="K156" s="2229"/>
      <c r="L156" s="2306"/>
      <c r="M156" s="2306"/>
      <c r="N156" s="2216"/>
      <c r="O156" s="6"/>
      <c r="P156" s="9"/>
      <c r="Q156" s="9"/>
      <c r="R156" s="9"/>
      <c r="S156" s="9"/>
      <c r="T156" s="9"/>
    </row>
    <row r="157" spans="1:20" ht="17.25" customHeight="1" thickBot="1" x14ac:dyDescent="0.25">
      <c r="A157" s="57" t="s">
        <v>7</v>
      </c>
      <c r="B157" s="7" t="s">
        <v>9</v>
      </c>
      <c r="C157" s="2221" t="s">
        <v>10</v>
      </c>
      <c r="D157" s="2221"/>
      <c r="E157" s="2221"/>
      <c r="F157" s="2221"/>
      <c r="G157" s="2222"/>
      <c r="H157" s="903">
        <f>H156</f>
        <v>310.7</v>
      </c>
      <c r="I157" s="903">
        <f>I156</f>
        <v>277.10000000000002</v>
      </c>
      <c r="J157" s="903">
        <f>J156</f>
        <v>262.10000000000002</v>
      </c>
      <c r="K157" s="1098"/>
      <c r="L157" s="1098"/>
      <c r="M157" s="1098"/>
      <c r="N157" s="1099"/>
      <c r="P157" s="9"/>
      <c r="Q157" s="9"/>
      <c r="R157" s="9"/>
      <c r="S157" s="9"/>
      <c r="T157" s="9"/>
    </row>
    <row r="158" spans="1:20" ht="15.75" customHeight="1" thickBot="1" x14ac:dyDescent="0.25">
      <c r="A158" s="56" t="s">
        <v>7</v>
      </c>
      <c r="B158" s="7" t="s">
        <v>31</v>
      </c>
      <c r="C158" s="2223" t="s">
        <v>52</v>
      </c>
      <c r="D158" s="2224"/>
      <c r="E158" s="2224"/>
      <c r="F158" s="2224"/>
      <c r="G158" s="2224"/>
      <c r="H158" s="2224"/>
      <c r="I158" s="2224"/>
      <c r="J158" s="2224"/>
      <c r="K158" s="1104"/>
      <c r="L158" s="1104"/>
      <c r="M158" s="1104"/>
      <c r="N158" s="1105"/>
      <c r="P158" s="9"/>
      <c r="Q158" s="9"/>
      <c r="R158" s="9"/>
      <c r="S158" s="9"/>
      <c r="T158" s="9"/>
    </row>
    <row r="159" spans="1:20" ht="15" customHeight="1" x14ac:dyDescent="0.2">
      <c r="A159" s="58" t="s">
        <v>7</v>
      </c>
      <c r="B159" s="1107" t="s">
        <v>31</v>
      </c>
      <c r="C159" s="1109" t="s">
        <v>7</v>
      </c>
      <c r="D159" s="2232" t="s">
        <v>201</v>
      </c>
      <c r="E159" s="1113"/>
      <c r="F159" s="1209">
        <v>6</v>
      </c>
      <c r="G159" s="914" t="s">
        <v>29</v>
      </c>
      <c r="H159" s="1470">
        <v>740.6</v>
      </c>
      <c r="I159" s="908">
        <v>740.6</v>
      </c>
      <c r="J159" s="908">
        <v>740.6</v>
      </c>
      <c r="K159" s="516"/>
      <c r="L159" s="328"/>
      <c r="M159" s="328"/>
      <c r="N159" s="329"/>
    </row>
    <row r="160" spans="1:20" ht="15.75" customHeight="1" x14ac:dyDescent="0.2">
      <c r="A160" s="1217"/>
      <c r="B160" s="1108"/>
      <c r="C160" s="1106"/>
      <c r="D160" s="2233"/>
      <c r="E160" s="1137"/>
      <c r="F160" s="912"/>
      <c r="G160" s="915" t="s">
        <v>65</v>
      </c>
      <c r="H160" s="805"/>
      <c r="I160" s="793"/>
      <c r="J160" s="793"/>
      <c r="K160" s="517"/>
      <c r="L160" s="462"/>
      <c r="M160" s="462"/>
      <c r="N160" s="463"/>
    </row>
    <row r="161" spans="1:20" ht="29.25" customHeight="1" x14ac:dyDescent="0.2">
      <c r="A161" s="1217"/>
      <c r="B161" s="1108"/>
      <c r="C161" s="1106"/>
      <c r="D161" s="913" t="s">
        <v>202</v>
      </c>
      <c r="E161" s="1136"/>
      <c r="F161" s="1210"/>
      <c r="G161" s="916"/>
      <c r="H161" s="780"/>
      <c r="I161" s="792"/>
      <c r="J161" s="792"/>
      <c r="K161" s="518"/>
      <c r="L161" s="497"/>
      <c r="M161" s="497"/>
      <c r="N161" s="498"/>
    </row>
    <row r="162" spans="1:20" ht="17.25" customHeight="1" x14ac:dyDescent="0.2">
      <c r="A162" s="1217"/>
      <c r="B162" s="1108"/>
      <c r="C162" s="1106"/>
      <c r="D162" s="1128" t="s">
        <v>296</v>
      </c>
      <c r="E162" s="1011"/>
      <c r="F162" s="1210"/>
      <c r="G162" s="917"/>
      <c r="H162" s="780"/>
      <c r="I162" s="792"/>
      <c r="J162" s="792"/>
      <c r="K162" s="518" t="s">
        <v>231</v>
      </c>
      <c r="L162" s="357">
        <v>2.4</v>
      </c>
      <c r="M162" s="357">
        <v>2.4</v>
      </c>
      <c r="N162" s="358">
        <v>2.4</v>
      </c>
    </row>
    <row r="163" spans="1:20" ht="17.25" customHeight="1" x14ac:dyDescent="0.2">
      <c r="A163" s="1217"/>
      <c r="B163" s="1108"/>
      <c r="C163" s="1106"/>
      <c r="D163" s="1145" t="s">
        <v>297</v>
      </c>
      <c r="E163" s="1011"/>
      <c r="F163" s="1210"/>
      <c r="G163" s="917"/>
      <c r="H163" s="780"/>
      <c r="I163" s="781"/>
      <c r="J163" s="781"/>
      <c r="K163" s="518" t="s">
        <v>232</v>
      </c>
      <c r="L163" s="357">
        <v>2.4</v>
      </c>
      <c r="M163" s="357">
        <v>2.4</v>
      </c>
      <c r="N163" s="358">
        <v>2.4</v>
      </c>
    </row>
    <row r="164" spans="1:20" ht="13.5" customHeight="1" x14ac:dyDescent="0.2">
      <c r="A164" s="1217"/>
      <c r="B164" s="1108"/>
      <c r="C164" s="1106"/>
      <c r="D164" s="1145" t="s">
        <v>298</v>
      </c>
      <c r="E164" s="1011"/>
      <c r="F164" s="1210"/>
      <c r="G164" s="917"/>
      <c r="H164" s="780"/>
      <c r="I164" s="781"/>
      <c r="J164" s="781"/>
      <c r="K164" s="518" t="s">
        <v>233</v>
      </c>
      <c r="L164" s="1132">
        <v>220</v>
      </c>
      <c r="M164" s="1132">
        <v>220</v>
      </c>
      <c r="N164" s="1126">
        <v>220</v>
      </c>
    </row>
    <row r="165" spans="1:20" ht="14.25" customHeight="1" x14ac:dyDescent="0.2">
      <c r="A165" s="1217"/>
      <c r="B165" s="1108"/>
      <c r="C165" s="1106"/>
      <c r="D165" s="1145" t="s">
        <v>300</v>
      </c>
      <c r="E165" s="1011"/>
      <c r="F165" s="1210"/>
      <c r="G165" s="917"/>
      <c r="H165" s="780"/>
      <c r="I165" s="781"/>
      <c r="J165" s="781"/>
      <c r="K165" s="518" t="s">
        <v>236</v>
      </c>
      <c r="L165" s="1132">
        <v>352</v>
      </c>
      <c r="M165" s="1132">
        <v>352</v>
      </c>
      <c r="N165" s="1126">
        <v>352</v>
      </c>
    </row>
    <row r="166" spans="1:20" s="20" customFormat="1" ht="30" customHeight="1" x14ac:dyDescent="0.2">
      <c r="A166" s="1568"/>
      <c r="B166" s="1569"/>
      <c r="C166" s="1570"/>
      <c r="D166" s="1578" t="s">
        <v>299</v>
      </c>
      <c r="E166" s="1011"/>
      <c r="F166" s="1579"/>
      <c r="G166" s="917"/>
      <c r="H166" s="780"/>
      <c r="I166" s="781"/>
      <c r="J166" s="781"/>
      <c r="K166" s="1706" t="s">
        <v>366</v>
      </c>
      <c r="L166" s="1581">
        <v>11</v>
      </c>
      <c r="M166" s="1581">
        <v>11</v>
      </c>
      <c r="N166" s="1582">
        <v>11</v>
      </c>
    </row>
    <row r="167" spans="1:20" s="20" customFormat="1" ht="55.5" customHeight="1" x14ac:dyDescent="0.2">
      <c r="A167" s="1144"/>
      <c r="B167" s="1092"/>
      <c r="C167" s="1064"/>
      <c r="D167" s="1580"/>
      <c r="E167" s="1011"/>
      <c r="F167" s="1210"/>
      <c r="G167" s="917" t="s">
        <v>65</v>
      </c>
      <c r="H167" s="780">
        <v>43.4</v>
      </c>
      <c r="I167" s="781"/>
      <c r="J167" s="781"/>
      <c r="K167" s="1329" t="s">
        <v>382</v>
      </c>
      <c r="L167" s="1583">
        <v>6</v>
      </c>
      <c r="M167" s="1584"/>
      <c r="N167" s="1587"/>
    </row>
    <row r="168" spans="1:20" ht="18" customHeight="1" x14ac:dyDescent="0.2">
      <c r="A168" s="1144"/>
      <c r="B168" s="1092"/>
      <c r="C168" s="1154"/>
      <c r="D168" s="843" t="s">
        <v>256</v>
      </c>
      <c r="E168" s="551"/>
      <c r="F168" s="1122"/>
      <c r="G168" s="917"/>
      <c r="H168" s="780"/>
      <c r="I168" s="963"/>
      <c r="J168" s="963"/>
      <c r="K168" s="637" t="s">
        <v>320</v>
      </c>
      <c r="L168" s="638">
        <v>7</v>
      </c>
      <c r="M168" s="639">
        <v>13</v>
      </c>
      <c r="N168" s="640">
        <v>13</v>
      </c>
      <c r="O168" s="29"/>
    </row>
    <row r="169" spans="1:20" ht="24.75" customHeight="1" x14ac:dyDescent="0.2">
      <c r="A169" s="2129"/>
      <c r="B169" s="2130"/>
      <c r="C169" s="2210"/>
      <c r="D169" s="2211" t="s">
        <v>186</v>
      </c>
      <c r="E169" s="2214"/>
      <c r="F169" s="2136"/>
      <c r="G169" s="917"/>
      <c r="H169" s="780"/>
      <c r="I169" s="963"/>
      <c r="J169" s="963"/>
      <c r="K169" s="576" t="s">
        <v>185</v>
      </c>
      <c r="L169" s="921">
        <v>20</v>
      </c>
      <c r="M169" s="366">
        <v>20</v>
      </c>
      <c r="N169" s="922">
        <v>20</v>
      </c>
    </row>
    <row r="170" spans="1:20" ht="16.5" customHeight="1" x14ac:dyDescent="0.2">
      <c r="A170" s="2129"/>
      <c r="B170" s="2130"/>
      <c r="C170" s="2210"/>
      <c r="D170" s="2212"/>
      <c r="E170" s="2214"/>
      <c r="F170" s="2136"/>
      <c r="G170" s="918"/>
      <c r="H170" s="805"/>
      <c r="I170" s="823"/>
      <c r="J170" s="823"/>
      <c r="K170" s="2217"/>
      <c r="L170" s="2295"/>
      <c r="M170" s="2295"/>
      <c r="N170" s="2297"/>
    </row>
    <row r="171" spans="1:20" ht="15.75" customHeight="1" thickBot="1" x14ac:dyDescent="0.25">
      <c r="A171" s="656"/>
      <c r="B171" s="309"/>
      <c r="C171" s="892"/>
      <c r="D171" s="2213"/>
      <c r="E171" s="2215"/>
      <c r="F171" s="2216"/>
      <c r="G171" s="859" t="s">
        <v>8</v>
      </c>
      <c r="H171" s="919">
        <f>SUM(H159:H170)</f>
        <v>784</v>
      </c>
      <c r="I171" s="919">
        <f>SUM(I159:I170)</f>
        <v>740.6</v>
      </c>
      <c r="J171" s="919">
        <f>SUM(J159:J170)</f>
        <v>740.6</v>
      </c>
      <c r="K171" s="2218"/>
      <c r="L171" s="2296"/>
      <c r="M171" s="2296"/>
      <c r="N171" s="2298"/>
      <c r="O171" s="6"/>
      <c r="P171" s="9"/>
      <c r="Q171" s="9"/>
      <c r="R171" s="9"/>
      <c r="S171" s="9"/>
      <c r="T171" s="9"/>
    </row>
    <row r="172" spans="1:20" ht="59.25" customHeight="1" x14ac:dyDescent="0.2">
      <c r="A172" s="58" t="s">
        <v>7</v>
      </c>
      <c r="B172" s="1107" t="s">
        <v>31</v>
      </c>
      <c r="C172" s="1109" t="s">
        <v>9</v>
      </c>
      <c r="D172" s="1096" t="s">
        <v>319</v>
      </c>
      <c r="E172" s="558"/>
      <c r="F172" s="1140" t="s">
        <v>66</v>
      </c>
      <c r="G172" s="909" t="s">
        <v>29</v>
      </c>
      <c r="H172" s="1476">
        <v>3.6</v>
      </c>
      <c r="I172" s="680">
        <v>3.6</v>
      </c>
      <c r="J172" s="680">
        <v>3.6</v>
      </c>
      <c r="K172" s="2303" t="s">
        <v>322</v>
      </c>
      <c r="L172" s="1018">
        <v>11</v>
      </c>
      <c r="M172" s="1019">
        <v>8</v>
      </c>
      <c r="N172" s="1020">
        <v>8</v>
      </c>
    </row>
    <row r="173" spans="1:20" ht="18.75" customHeight="1" thickBot="1" x14ac:dyDescent="0.25">
      <c r="A173" s="1153"/>
      <c r="B173" s="1093"/>
      <c r="C173" s="661"/>
      <c r="D173" s="1097"/>
      <c r="E173" s="662"/>
      <c r="F173" s="86"/>
      <c r="G173" s="859" t="s">
        <v>8</v>
      </c>
      <c r="H173" s="910">
        <f>H172</f>
        <v>3.6</v>
      </c>
      <c r="I173" s="911">
        <f>I172</f>
        <v>3.6</v>
      </c>
      <c r="J173" s="910">
        <f>J172</f>
        <v>3.6</v>
      </c>
      <c r="K173" s="2304"/>
      <c r="L173" s="1021"/>
      <c r="M173" s="906"/>
      <c r="N173" s="1022"/>
    </row>
    <row r="174" spans="1:20" ht="13.5" thickBot="1" x14ac:dyDescent="0.25">
      <c r="A174" s="1153" t="s">
        <v>7</v>
      </c>
      <c r="B174" s="1093" t="s">
        <v>31</v>
      </c>
      <c r="C174" s="2286" t="s">
        <v>10</v>
      </c>
      <c r="D174" s="2287"/>
      <c r="E174" s="2287"/>
      <c r="F174" s="2287"/>
      <c r="G174" s="2288"/>
      <c r="H174" s="920">
        <f>H171+H173</f>
        <v>787.6</v>
      </c>
      <c r="I174" s="920">
        <f>I171+I173</f>
        <v>744.2</v>
      </c>
      <c r="J174" s="920">
        <f>J171+J173</f>
        <v>744.2</v>
      </c>
      <c r="K174" s="648"/>
      <c r="L174" s="649"/>
      <c r="M174" s="650"/>
      <c r="N174" s="651"/>
    </row>
    <row r="175" spans="1:20" ht="15.75" customHeight="1" thickBot="1" x14ac:dyDescent="0.25">
      <c r="A175" s="56" t="s">
        <v>7</v>
      </c>
      <c r="B175" s="7" t="s">
        <v>41</v>
      </c>
      <c r="C175" s="2223" t="s">
        <v>53</v>
      </c>
      <c r="D175" s="2224"/>
      <c r="E175" s="2224"/>
      <c r="F175" s="2224"/>
      <c r="G175" s="2224"/>
      <c r="H175" s="2224"/>
      <c r="I175" s="1104"/>
      <c r="J175" s="1104"/>
      <c r="K175" s="1104"/>
      <c r="L175" s="1104"/>
      <c r="M175" s="1104"/>
      <c r="N175" s="1105"/>
      <c r="P175" s="9"/>
      <c r="Q175" s="9"/>
      <c r="R175" s="9"/>
      <c r="S175" s="9"/>
      <c r="T175" s="9"/>
    </row>
    <row r="176" spans="1:20" ht="18" customHeight="1" x14ac:dyDescent="0.2">
      <c r="A176" s="1152" t="s">
        <v>7</v>
      </c>
      <c r="B176" s="1091" t="s">
        <v>41</v>
      </c>
      <c r="C176" s="93" t="s">
        <v>7</v>
      </c>
      <c r="D176" s="2239" t="s">
        <v>58</v>
      </c>
      <c r="E176" s="558" t="s">
        <v>62</v>
      </c>
      <c r="F176" s="1693" t="s">
        <v>32</v>
      </c>
      <c r="G176" s="49" t="s">
        <v>29</v>
      </c>
      <c r="H176" s="908">
        <f>90-72.5</f>
        <v>17.5</v>
      </c>
      <c r="I176" s="908">
        <v>90</v>
      </c>
      <c r="J176" s="908">
        <v>90</v>
      </c>
      <c r="K176" s="1023" t="s">
        <v>59</v>
      </c>
      <c r="L176" s="1024">
        <v>285</v>
      </c>
      <c r="M176" s="1024">
        <v>285</v>
      </c>
      <c r="N176" s="1025">
        <v>285</v>
      </c>
      <c r="O176" s="29"/>
    </row>
    <row r="177" spans="1:20" ht="14.25" customHeight="1" x14ac:dyDescent="0.2">
      <c r="A177" s="1217"/>
      <c r="B177" s="1108"/>
      <c r="C177" s="184"/>
      <c r="D177" s="2128"/>
      <c r="E177" s="2240"/>
      <c r="F177" s="2242"/>
      <c r="G177" s="41" t="s">
        <v>170</v>
      </c>
      <c r="H177" s="805"/>
      <c r="I177" s="930"/>
      <c r="J177" s="930"/>
      <c r="K177" s="1708"/>
      <c r="L177" s="1027"/>
      <c r="M177" s="1697"/>
      <c r="N177" s="1688"/>
    </row>
    <row r="178" spans="1:20" ht="15" customHeight="1" thickBot="1" x14ac:dyDescent="0.25">
      <c r="A178" s="1218"/>
      <c r="B178" s="1118"/>
      <c r="C178" s="185"/>
      <c r="D178" s="1119"/>
      <c r="E178" s="2241"/>
      <c r="F178" s="2243"/>
      <c r="G178" s="47" t="s">
        <v>8</v>
      </c>
      <c r="H178" s="910">
        <f>H177+H176</f>
        <v>17.5</v>
      </c>
      <c r="I178" s="923">
        <f>I177+I176</f>
        <v>90</v>
      </c>
      <c r="J178" s="923">
        <f>J177+J176</f>
        <v>90</v>
      </c>
      <c r="K178" s="1245"/>
      <c r="L178" s="1101"/>
      <c r="M178" s="1101"/>
      <c r="N178" s="1103"/>
    </row>
    <row r="179" spans="1:20" s="398" customFormat="1" ht="26.25" customHeight="1" x14ac:dyDescent="0.2">
      <c r="A179" s="2244" t="s">
        <v>7</v>
      </c>
      <c r="B179" s="2247" t="s">
        <v>41</v>
      </c>
      <c r="C179" s="2250" t="s">
        <v>9</v>
      </c>
      <c r="D179" s="2209" t="s">
        <v>323</v>
      </c>
      <c r="E179" s="2254" t="s">
        <v>62</v>
      </c>
      <c r="F179" s="1683" t="s">
        <v>32</v>
      </c>
      <c r="G179" s="545" t="s">
        <v>29</v>
      </c>
      <c r="H179" s="2066">
        <f>200-49</f>
        <v>151</v>
      </c>
      <c r="I179" s="924">
        <v>200</v>
      </c>
      <c r="J179" s="924">
        <v>200</v>
      </c>
      <c r="K179" s="1953" t="s">
        <v>337</v>
      </c>
      <c r="L179" s="1954">
        <v>670</v>
      </c>
      <c r="M179" s="1954">
        <v>900</v>
      </c>
      <c r="N179" s="1955">
        <v>500</v>
      </c>
      <c r="O179" s="2234"/>
      <c r="P179" s="2235"/>
      <c r="Q179" s="2235"/>
      <c r="R179" s="2235"/>
      <c r="S179" s="2235"/>
      <c r="T179" s="1246"/>
    </row>
    <row r="180" spans="1:20" s="398" customFormat="1" ht="42" customHeight="1" x14ac:dyDescent="0.2">
      <c r="A180" s="2245"/>
      <c r="B180" s="2248"/>
      <c r="C180" s="2251"/>
      <c r="D180" s="2208"/>
      <c r="E180" s="2254"/>
      <c r="F180" s="1946"/>
      <c r="G180" s="545"/>
      <c r="H180" s="924"/>
      <c r="I180" s="924"/>
      <c r="J180" s="924"/>
      <c r="K180" s="1952" t="s">
        <v>388</v>
      </c>
      <c r="L180" s="500">
        <v>100</v>
      </c>
      <c r="M180" s="500"/>
      <c r="N180" s="1947"/>
      <c r="O180" s="2234"/>
      <c r="P180" s="2235"/>
      <c r="Q180" s="2235"/>
      <c r="R180" s="2235"/>
      <c r="S180" s="2235"/>
      <c r="T180" s="1948"/>
    </row>
    <row r="181" spans="1:20" s="398" customFormat="1" ht="17.25" customHeight="1" x14ac:dyDescent="0.2">
      <c r="A181" s="2245"/>
      <c r="B181" s="2248"/>
      <c r="C181" s="2251"/>
      <c r="D181" s="2208"/>
      <c r="E181" s="2254"/>
      <c r="F181" s="1702"/>
      <c r="G181" s="2038" t="s">
        <v>63</v>
      </c>
      <c r="H181" s="924"/>
      <c r="I181" s="924"/>
      <c r="J181" s="924"/>
      <c r="K181" s="2364" t="s">
        <v>377</v>
      </c>
      <c r="L181" s="1731">
        <v>100</v>
      </c>
      <c r="M181" s="1677"/>
      <c r="N181" s="1582"/>
      <c r="O181" s="2152"/>
      <c r="P181" s="2235"/>
      <c r="Q181" s="2235"/>
      <c r="R181" s="2235"/>
      <c r="S181" s="2235"/>
      <c r="T181" s="1246"/>
    </row>
    <row r="182" spans="1:20" s="398" customFormat="1" ht="15.75" customHeight="1" thickBot="1" x14ac:dyDescent="0.25">
      <c r="A182" s="2246"/>
      <c r="B182" s="2249"/>
      <c r="C182" s="2252"/>
      <c r="D182" s="2253"/>
      <c r="E182" s="2255"/>
      <c r="F182" s="672"/>
      <c r="G182" s="399" t="s">
        <v>8</v>
      </c>
      <c r="H182" s="928">
        <f>H179</f>
        <v>151</v>
      </c>
      <c r="I182" s="926">
        <f>I179</f>
        <v>200</v>
      </c>
      <c r="J182" s="926">
        <f>J179</f>
        <v>200</v>
      </c>
      <c r="K182" s="2365"/>
      <c r="L182" s="702"/>
      <c r="M182" s="702"/>
      <c r="N182" s="703"/>
      <c r="O182" s="1166"/>
      <c r="P182" s="1246"/>
      <c r="Q182" s="1246"/>
      <c r="R182" s="1246"/>
      <c r="S182" s="1246"/>
      <c r="T182" s="1246"/>
    </row>
    <row r="183" spans="1:20" ht="15.75" customHeight="1" x14ac:dyDescent="0.2">
      <c r="A183" s="1152" t="s">
        <v>7</v>
      </c>
      <c r="B183" s="1091" t="s">
        <v>41</v>
      </c>
      <c r="C183" s="93" t="s">
        <v>31</v>
      </c>
      <c r="D183" s="2236" t="s">
        <v>338</v>
      </c>
      <c r="E183" s="558"/>
      <c r="F183" s="1693" t="s">
        <v>61</v>
      </c>
      <c r="G183" s="49" t="s">
        <v>29</v>
      </c>
      <c r="H183" s="1470">
        <v>14.6</v>
      </c>
      <c r="I183" s="927"/>
      <c r="J183" s="927"/>
      <c r="K183" s="423" t="s">
        <v>287</v>
      </c>
      <c r="L183" s="1100">
        <v>1</v>
      </c>
      <c r="M183" s="1100"/>
      <c r="N183" s="422"/>
      <c r="O183" s="1247"/>
      <c r="P183" s="1248"/>
      <c r="Q183" s="1248"/>
      <c r="R183" s="1248"/>
      <c r="S183" s="1248"/>
      <c r="T183" s="1248"/>
    </row>
    <row r="184" spans="1:20" ht="15" customHeight="1" x14ac:dyDescent="0.2">
      <c r="A184" s="54"/>
      <c r="B184" s="1092"/>
      <c r="C184" s="723"/>
      <c r="D184" s="2237"/>
      <c r="E184" s="729"/>
      <c r="F184" s="1683"/>
      <c r="G184" s="41" t="s">
        <v>29</v>
      </c>
      <c r="H184" s="780"/>
      <c r="I184" s="781">
        <v>10</v>
      </c>
      <c r="J184" s="781">
        <v>10</v>
      </c>
      <c r="K184" s="1709" t="s">
        <v>247</v>
      </c>
      <c r="L184" s="1698">
        <v>1</v>
      </c>
      <c r="M184" s="1698"/>
      <c r="N184" s="726"/>
      <c r="O184" s="1247"/>
      <c r="P184" s="1248"/>
      <c r="Q184" s="1248"/>
      <c r="R184" s="1248"/>
      <c r="S184" s="1248"/>
      <c r="T184" s="1248"/>
    </row>
    <row r="185" spans="1:20" s="398" customFormat="1" ht="22.5" customHeight="1" thickBot="1" x14ac:dyDescent="0.25">
      <c r="A185" s="55"/>
      <c r="B185" s="676"/>
      <c r="C185" s="677"/>
      <c r="D185" s="2238"/>
      <c r="E185" s="662"/>
      <c r="F185" s="86"/>
      <c r="G185" s="728" t="s">
        <v>8</v>
      </c>
      <c r="H185" s="925">
        <f>H183</f>
        <v>14.6</v>
      </c>
      <c r="I185" s="928">
        <f>I184</f>
        <v>10</v>
      </c>
      <c r="J185" s="928">
        <f>J184</f>
        <v>10</v>
      </c>
      <c r="K185" s="737" t="s">
        <v>193</v>
      </c>
      <c r="L185" s="1101"/>
      <c r="M185" s="1101"/>
      <c r="N185" s="700">
        <v>1</v>
      </c>
      <c r="O185" s="1247"/>
      <c r="P185" s="1248"/>
      <c r="Q185" s="1248"/>
      <c r="R185" s="1248"/>
      <c r="S185" s="1248"/>
      <c r="T185" s="1248"/>
    </row>
    <row r="186" spans="1:20" ht="13.5" thickBot="1" x14ac:dyDescent="0.25">
      <c r="A186" s="1153" t="s">
        <v>7</v>
      </c>
      <c r="B186" s="1093" t="s">
        <v>41</v>
      </c>
      <c r="C186" s="2286" t="s">
        <v>10</v>
      </c>
      <c r="D186" s="2287"/>
      <c r="E186" s="2287"/>
      <c r="F186" s="2287"/>
      <c r="G186" s="2288"/>
      <c r="H186" s="904">
        <f>H178+H182+H185</f>
        <v>183.1</v>
      </c>
      <c r="I186" s="890">
        <f t="shared" ref="I186:J186" si="0">I178+I182+I185</f>
        <v>300</v>
      </c>
      <c r="J186" s="904">
        <f t="shared" si="0"/>
        <v>300</v>
      </c>
      <c r="K186" s="83"/>
      <c r="L186" s="649"/>
      <c r="M186" s="650"/>
      <c r="N186" s="651"/>
      <c r="O186" s="1247"/>
      <c r="P186" s="1248"/>
      <c r="Q186" s="1248"/>
      <c r="R186" s="1248"/>
      <c r="S186" s="1248"/>
      <c r="T186" s="1248"/>
    </row>
    <row r="187" spans="1:20" ht="16.5" customHeight="1" thickBot="1" x14ac:dyDescent="0.25">
      <c r="A187" s="56" t="s">
        <v>7</v>
      </c>
      <c r="B187" s="7" t="s">
        <v>69</v>
      </c>
      <c r="C187" s="2223" t="s">
        <v>70</v>
      </c>
      <c r="D187" s="2224"/>
      <c r="E187" s="2224"/>
      <c r="F187" s="2224"/>
      <c r="G187" s="2224"/>
      <c r="H187" s="2224"/>
      <c r="I187" s="2224"/>
      <c r="J187" s="1104"/>
      <c r="K187" s="1104"/>
      <c r="L187" s="1104"/>
      <c r="M187" s="1104"/>
      <c r="N187" s="1105"/>
      <c r="O187" s="1247"/>
      <c r="P187" s="1248"/>
      <c r="Q187" s="1248"/>
      <c r="R187" s="1248"/>
      <c r="S187" s="1248"/>
      <c r="T187" s="1248"/>
    </row>
    <row r="188" spans="1:20" ht="14.25" customHeight="1" x14ac:dyDescent="0.2">
      <c r="A188" s="58" t="s">
        <v>7</v>
      </c>
      <c r="B188" s="1107" t="s">
        <v>42</v>
      </c>
      <c r="C188" s="1109" t="s">
        <v>7</v>
      </c>
      <c r="D188" s="2348" t="s">
        <v>200</v>
      </c>
      <c r="E188" s="1113"/>
      <c r="F188" s="1717">
        <v>6</v>
      </c>
      <c r="G188" s="946" t="s">
        <v>29</v>
      </c>
      <c r="H188" s="908">
        <f>3425.6-251.6+12+48.3</f>
        <v>3234.3</v>
      </c>
      <c r="I188" s="908">
        <f>3425.6+10+46</f>
        <v>3481.6</v>
      </c>
      <c r="J188" s="908">
        <f>3425.6+10</f>
        <v>3435.6</v>
      </c>
      <c r="K188" s="1700"/>
      <c r="L188" s="1100"/>
      <c r="M188" s="1100"/>
      <c r="N188" s="1102"/>
      <c r="O188" s="1247"/>
      <c r="P188" s="1248"/>
      <c r="Q188" s="1248"/>
      <c r="R188" s="1248"/>
      <c r="S188" s="1248"/>
      <c r="T188" s="1248"/>
    </row>
    <row r="189" spans="1:20" ht="13.5" customHeight="1" x14ac:dyDescent="0.2">
      <c r="A189" s="1217"/>
      <c r="B189" s="1108"/>
      <c r="C189" s="1106"/>
      <c r="D189" s="2349"/>
      <c r="E189" s="1114"/>
      <c r="F189" s="1718"/>
      <c r="G189" s="1631" t="s">
        <v>167</v>
      </c>
      <c r="H189" s="805"/>
      <c r="I189" s="793">
        <v>324</v>
      </c>
      <c r="J189" s="793"/>
      <c r="K189" s="1071"/>
      <c r="L189" s="957"/>
      <c r="M189" s="957"/>
      <c r="N189" s="776"/>
      <c r="O189" s="1247"/>
      <c r="P189" s="1248"/>
      <c r="Q189" s="1248"/>
      <c r="R189" s="1248"/>
      <c r="S189" s="1248"/>
      <c r="T189" s="1248"/>
    </row>
    <row r="190" spans="1:20" ht="13.5" customHeight="1" x14ac:dyDescent="0.2">
      <c r="A190" s="1217"/>
      <c r="B190" s="1108"/>
      <c r="C190" s="1106"/>
      <c r="D190" s="474" t="s">
        <v>74</v>
      </c>
      <c r="E190" s="1114"/>
      <c r="F190" s="1718"/>
      <c r="G190" s="947"/>
      <c r="H190" s="780"/>
      <c r="I190" s="792"/>
      <c r="J190" s="792"/>
      <c r="K190" s="1069"/>
      <c r="L190" s="1698"/>
      <c r="M190" s="1698"/>
      <c r="N190" s="1699"/>
      <c r="O190" s="1247"/>
      <c r="P190" s="1248"/>
      <c r="Q190" s="1248"/>
      <c r="R190" s="1248"/>
      <c r="S190" s="1248"/>
      <c r="T190" s="1248"/>
    </row>
    <row r="191" spans="1:20" ht="12.75" customHeight="1" x14ac:dyDescent="0.2">
      <c r="A191" s="1217"/>
      <c r="B191" s="1108"/>
      <c r="C191" s="1106"/>
      <c r="D191" s="945" t="s">
        <v>75</v>
      </c>
      <c r="E191" s="1114"/>
      <c r="F191" s="1718"/>
      <c r="G191" s="822"/>
      <c r="H191" s="1478"/>
      <c r="I191" s="781"/>
      <c r="J191" s="781"/>
      <c r="K191" s="67" t="s">
        <v>145</v>
      </c>
      <c r="L191" s="81">
        <v>7</v>
      </c>
      <c r="M191" s="81">
        <v>7</v>
      </c>
      <c r="N191" s="82">
        <v>7</v>
      </c>
      <c r="O191" s="1247"/>
      <c r="P191" s="1248"/>
      <c r="Q191" s="1248"/>
      <c r="R191" s="1248"/>
      <c r="S191" s="1248"/>
      <c r="T191" s="1248"/>
    </row>
    <row r="192" spans="1:20" x14ac:dyDescent="0.2">
      <c r="A192" s="1217"/>
      <c r="B192" s="1108"/>
      <c r="C192" s="1106"/>
      <c r="D192" s="945" t="s">
        <v>76</v>
      </c>
      <c r="E192" s="1114"/>
      <c r="F192" s="1718"/>
      <c r="G192" s="822"/>
      <c r="H192" s="1478"/>
      <c r="I192" s="781"/>
      <c r="J192" s="781"/>
      <c r="K192" s="67" t="s">
        <v>144</v>
      </c>
      <c r="L192" s="81">
        <v>6</v>
      </c>
      <c r="M192" s="81">
        <v>6</v>
      </c>
      <c r="N192" s="82">
        <v>6</v>
      </c>
    </row>
    <row r="193" spans="1:25" x14ac:dyDescent="0.2">
      <c r="A193" s="1217"/>
      <c r="B193" s="1108"/>
      <c r="C193" s="1106"/>
      <c r="D193" s="945" t="s">
        <v>77</v>
      </c>
      <c r="E193" s="1114"/>
      <c r="F193" s="1718"/>
      <c r="G193" s="822"/>
      <c r="H193" s="1478"/>
      <c r="I193" s="781"/>
      <c r="J193" s="781"/>
      <c r="K193" s="67" t="s">
        <v>145</v>
      </c>
      <c r="L193" s="81">
        <v>8</v>
      </c>
      <c r="M193" s="81">
        <v>8</v>
      </c>
      <c r="N193" s="82">
        <v>8</v>
      </c>
    </row>
    <row r="194" spans="1:25" s="20" customFormat="1" x14ac:dyDescent="0.2">
      <c r="A194" s="1144"/>
      <c r="B194" s="1092"/>
      <c r="C194" s="1681"/>
      <c r="D194" s="945" t="s">
        <v>78</v>
      </c>
      <c r="E194" s="1114"/>
      <c r="F194" s="1718"/>
      <c r="G194" s="822"/>
      <c r="H194" s="1478"/>
      <c r="I194" s="781"/>
      <c r="J194" s="781"/>
      <c r="K194" s="67" t="s">
        <v>145</v>
      </c>
      <c r="L194" s="455">
        <v>96</v>
      </c>
      <c r="M194" s="456">
        <v>96</v>
      </c>
      <c r="N194" s="457">
        <v>96</v>
      </c>
    </row>
    <row r="195" spans="1:25" ht="14.25" customHeight="1" x14ac:dyDescent="0.2">
      <c r="A195" s="1217"/>
      <c r="B195" s="1108"/>
      <c r="C195" s="1106"/>
      <c r="D195" s="1715" t="s">
        <v>243</v>
      </c>
      <c r="E195" s="1114"/>
      <c r="F195" s="1718"/>
      <c r="G195" s="48"/>
      <c r="H195" s="1478"/>
      <c r="I195" s="781"/>
      <c r="J195" s="781"/>
      <c r="K195" s="1071" t="s">
        <v>144</v>
      </c>
      <c r="L195" s="957">
        <v>1</v>
      </c>
      <c r="M195" s="957">
        <v>1</v>
      </c>
      <c r="N195" s="776">
        <v>1</v>
      </c>
    </row>
    <row r="196" spans="1:25" ht="42" customHeight="1" x14ac:dyDescent="0.2">
      <c r="A196" s="2129"/>
      <c r="B196" s="2130"/>
      <c r="C196" s="2210"/>
      <c r="D196" s="2149" t="s">
        <v>385</v>
      </c>
      <c r="E196" s="2347"/>
      <c r="F196" s="2316"/>
      <c r="G196" s="822"/>
      <c r="H196" s="1478"/>
      <c r="I196" s="963"/>
      <c r="J196" s="963"/>
      <c r="K196" s="1732" t="s">
        <v>375</v>
      </c>
      <c r="L196" s="1733">
        <v>19</v>
      </c>
      <c r="M196" s="1733"/>
      <c r="N196" s="1734"/>
    </row>
    <row r="197" spans="1:25" ht="18" customHeight="1" x14ac:dyDescent="0.2">
      <c r="A197" s="2129"/>
      <c r="B197" s="2130"/>
      <c r="C197" s="2210"/>
      <c r="D197" s="2171"/>
      <c r="E197" s="2347"/>
      <c r="F197" s="2316"/>
      <c r="G197" s="822"/>
      <c r="H197" s="789"/>
      <c r="I197" s="963"/>
      <c r="J197" s="963"/>
      <c r="K197" s="23" t="s">
        <v>357</v>
      </c>
      <c r="L197" s="565">
        <v>20</v>
      </c>
      <c r="M197" s="1697">
        <v>39</v>
      </c>
      <c r="N197" s="1688">
        <v>39</v>
      </c>
    </row>
    <row r="198" spans="1:25" ht="18" customHeight="1" x14ac:dyDescent="0.2">
      <c r="A198" s="2129"/>
      <c r="B198" s="2130"/>
      <c r="C198" s="2210"/>
      <c r="D198" s="2149" t="s">
        <v>358</v>
      </c>
      <c r="E198" s="2347"/>
      <c r="F198" s="2316"/>
      <c r="G198" s="48"/>
      <c r="H198" s="789"/>
      <c r="I198" s="963"/>
      <c r="J198" s="963"/>
      <c r="K198" s="599" t="s">
        <v>370</v>
      </c>
      <c r="L198" s="366">
        <v>4</v>
      </c>
      <c r="M198" s="366"/>
      <c r="N198" s="367"/>
    </row>
    <row r="199" spans="1:25" ht="15.75" customHeight="1" x14ac:dyDescent="0.2">
      <c r="A199" s="2129"/>
      <c r="B199" s="2130"/>
      <c r="C199" s="2210"/>
      <c r="D199" s="2137"/>
      <c r="E199" s="2347"/>
      <c r="F199" s="2316"/>
      <c r="G199" s="822"/>
      <c r="H199" s="789"/>
      <c r="I199" s="963"/>
      <c r="J199" s="963"/>
      <c r="K199" s="76" t="s">
        <v>365</v>
      </c>
      <c r="L199" s="1735"/>
      <c r="M199" s="1735">
        <v>4</v>
      </c>
      <c r="N199" s="1564"/>
    </row>
    <row r="200" spans="1:25" ht="64.5" customHeight="1" x14ac:dyDescent="0.2">
      <c r="A200" s="2129"/>
      <c r="B200" s="2130"/>
      <c r="C200" s="2210"/>
      <c r="D200" s="2171"/>
      <c r="E200" s="2347"/>
      <c r="F200" s="2316"/>
      <c r="G200" s="848"/>
      <c r="H200" s="1434"/>
      <c r="I200" s="823"/>
      <c r="J200" s="823"/>
      <c r="K200" s="23" t="s">
        <v>374</v>
      </c>
      <c r="L200" s="565"/>
      <c r="M200" s="565">
        <v>4</v>
      </c>
      <c r="N200" s="566"/>
    </row>
    <row r="201" spans="1:25" ht="54" customHeight="1" x14ac:dyDescent="0.2">
      <c r="A201" s="2129"/>
      <c r="B201" s="2130"/>
      <c r="C201" s="2210"/>
      <c r="D201" s="1684" t="s">
        <v>373</v>
      </c>
      <c r="E201" s="2347"/>
      <c r="F201" s="2316"/>
      <c r="G201" s="1736" t="s">
        <v>65</v>
      </c>
      <c r="H201" s="805">
        <v>5.0999999999999996</v>
      </c>
      <c r="I201" s="782"/>
      <c r="J201" s="782"/>
      <c r="K201" s="1710" t="s">
        <v>247</v>
      </c>
      <c r="L201" s="1697">
        <v>1</v>
      </c>
      <c r="M201" s="2299"/>
      <c r="N201" s="2301"/>
    </row>
    <row r="202" spans="1:25" ht="15.75" customHeight="1" thickBot="1" x14ac:dyDescent="0.25">
      <c r="A202" s="1153"/>
      <c r="B202" s="309"/>
      <c r="C202" s="892"/>
      <c r="D202" s="1689"/>
      <c r="E202" s="2215"/>
      <c r="F202" s="2216"/>
      <c r="G202" s="948" t="s">
        <v>8</v>
      </c>
      <c r="H202" s="919">
        <f>SUM(H188:H201)</f>
        <v>3239.4</v>
      </c>
      <c r="I202" s="919">
        <f>SUM(I188:I201)</f>
        <v>3805.6</v>
      </c>
      <c r="J202" s="1556">
        <f>SUM(J188:J201)</f>
        <v>3435.6</v>
      </c>
      <c r="K202" s="1710"/>
      <c r="L202" s="1697"/>
      <c r="M202" s="2300"/>
      <c r="N202" s="2302"/>
      <c r="O202" s="6"/>
      <c r="P202" s="9"/>
      <c r="Q202" s="9"/>
      <c r="R202" s="9"/>
      <c r="S202" s="9"/>
      <c r="T202" s="9"/>
    </row>
    <row r="203" spans="1:25" ht="14.25" customHeight="1" thickBot="1" x14ac:dyDescent="0.25">
      <c r="A203" s="1153" t="s">
        <v>7</v>
      </c>
      <c r="B203" s="1093" t="s">
        <v>42</v>
      </c>
      <c r="C203" s="2286" t="s">
        <v>10</v>
      </c>
      <c r="D203" s="2287"/>
      <c r="E203" s="2287"/>
      <c r="F203" s="2287"/>
      <c r="G203" s="2288"/>
      <c r="H203" s="920">
        <f>H202</f>
        <v>3239.4</v>
      </c>
      <c r="I203" s="929">
        <f>I202</f>
        <v>3805.6</v>
      </c>
      <c r="J203" s="890">
        <f>J202</f>
        <v>3435.6</v>
      </c>
      <c r="K203" s="1557"/>
      <c r="L203" s="1098"/>
      <c r="M203" s="1098"/>
      <c r="N203" s="1099"/>
    </row>
    <row r="204" spans="1:25" ht="14.25" customHeight="1" thickBot="1" x14ac:dyDescent="0.25">
      <c r="A204" s="57" t="s">
        <v>7</v>
      </c>
      <c r="B204" s="2338" t="s">
        <v>11</v>
      </c>
      <c r="C204" s="2339"/>
      <c r="D204" s="2339"/>
      <c r="E204" s="2339"/>
      <c r="F204" s="2339"/>
      <c r="G204" s="2340"/>
      <c r="H204" s="931">
        <f>SUM(H136,H157,H186,H203,H174)</f>
        <v>12045.6</v>
      </c>
      <c r="I204" s="932">
        <f>SUM(I136,I157,I186,I203,I174)</f>
        <v>13479.5</v>
      </c>
      <c r="J204" s="932">
        <f>SUM(J136,J157,J186,J203,J174)</f>
        <v>16134.5</v>
      </c>
      <c r="K204" s="1219"/>
      <c r="L204" s="1220"/>
      <c r="M204" s="1220"/>
      <c r="N204" s="1221"/>
    </row>
    <row r="205" spans="1:25" ht="14.25" customHeight="1" thickBot="1" x14ac:dyDescent="0.25">
      <c r="A205" s="35" t="s">
        <v>43</v>
      </c>
      <c r="B205" s="2341" t="s">
        <v>79</v>
      </c>
      <c r="C205" s="2342"/>
      <c r="D205" s="2342"/>
      <c r="E205" s="2342"/>
      <c r="F205" s="2342"/>
      <c r="G205" s="2343"/>
      <c r="H205" s="933">
        <f>SUM(H204)</f>
        <v>12045.6</v>
      </c>
      <c r="I205" s="934">
        <f>SUM(I204)</f>
        <v>13479.5</v>
      </c>
      <c r="J205" s="934">
        <f>SUM(J204)</f>
        <v>16134.5</v>
      </c>
      <c r="K205" s="2344"/>
      <c r="L205" s="2345"/>
      <c r="M205" s="2345"/>
      <c r="N205" s="2346"/>
    </row>
    <row r="206" spans="1:25" s="15" customFormat="1" ht="14.25" customHeight="1" x14ac:dyDescent="0.2">
      <c r="A206" s="2333"/>
      <c r="B206" s="2333"/>
      <c r="C206" s="2333"/>
      <c r="D206" s="2333"/>
      <c r="E206" s="2333"/>
      <c r="F206" s="2333"/>
      <c r="G206" s="2333"/>
      <c r="H206" s="2333"/>
      <c r="I206" s="24"/>
      <c r="J206" s="24"/>
      <c r="K206" s="1112"/>
      <c r="L206" s="1112"/>
      <c r="M206" s="1112"/>
      <c r="N206" s="1112"/>
      <c r="O206" s="14"/>
      <c r="P206" s="14"/>
      <c r="Q206" s="14"/>
      <c r="R206" s="14"/>
      <c r="S206" s="14"/>
      <c r="T206" s="14"/>
      <c r="U206" s="14"/>
      <c r="V206" s="14"/>
      <c r="W206" s="14"/>
      <c r="X206" s="14"/>
      <c r="Y206" s="14"/>
    </row>
    <row r="207" spans="1:25" s="15" customFormat="1" ht="14.25" customHeight="1" thickBot="1" x14ac:dyDescent="0.25">
      <c r="A207" s="2334" t="s">
        <v>16</v>
      </c>
      <c r="B207" s="2334"/>
      <c r="C207" s="2334"/>
      <c r="D207" s="2334"/>
      <c r="E207" s="2334"/>
      <c r="F207" s="2334"/>
      <c r="G207" s="2334"/>
      <c r="H207" s="2334"/>
      <c r="I207" s="2"/>
      <c r="J207" s="3"/>
      <c r="K207" s="24"/>
      <c r="L207" s="24"/>
      <c r="M207" s="24"/>
      <c r="N207" s="24"/>
      <c r="O207" s="14"/>
      <c r="P207" s="14"/>
      <c r="Q207" s="14"/>
      <c r="R207" s="14"/>
      <c r="S207" s="14"/>
      <c r="T207" s="14"/>
      <c r="U207" s="14"/>
      <c r="V207" s="14"/>
      <c r="W207" s="14"/>
      <c r="X207" s="14"/>
      <c r="Y207" s="14"/>
    </row>
    <row r="208" spans="1:25" ht="54" customHeight="1" thickBot="1" x14ac:dyDescent="0.25">
      <c r="A208" s="2335" t="s">
        <v>12</v>
      </c>
      <c r="B208" s="2336"/>
      <c r="C208" s="2336"/>
      <c r="D208" s="2336"/>
      <c r="E208" s="2336"/>
      <c r="F208" s="2336"/>
      <c r="G208" s="2337"/>
      <c r="H208" s="236" t="s">
        <v>257</v>
      </c>
      <c r="I208" s="949" t="s">
        <v>116</v>
      </c>
      <c r="J208" s="949" t="s">
        <v>166</v>
      </c>
      <c r="K208" s="4"/>
      <c r="L208" s="4"/>
      <c r="M208" s="4"/>
      <c r="N208" s="4"/>
    </row>
    <row r="209" spans="1:15" ht="14.25" customHeight="1" x14ac:dyDescent="0.2">
      <c r="A209" s="2277" t="s">
        <v>17</v>
      </c>
      <c r="B209" s="2278"/>
      <c r="C209" s="2278"/>
      <c r="D209" s="2278"/>
      <c r="E209" s="2278"/>
      <c r="F209" s="2278"/>
      <c r="G209" s="2279"/>
      <c r="H209" s="935">
        <f>H210+H218+H219+H220</f>
        <v>11831.5</v>
      </c>
      <c r="I209" s="935">
        <f ca="1">I210+I218+I219+I220+I217</f>
        <v>12965.4</v>
      </c>
      <c r="J209" s="1284">
        <f ca="1">J210+J218+J219+J220+J217</f>
        <v>13156.4</v>
      </c>
    </row>
    <row r="210" spans="1:15" ht="14.25" customHeight="1" x14ac:dyDescent="0.2">
      <c r="A210" s="2280" t="s">
        <v>162</v>
      </c>
      <c r="B210" s="2281"/>
      <c r="C210" s="2281"/>
      <c r="D210" s="2281"/>
      <c r="E210" s="2281"/>
      <c r="F210" s="2281"/>
      <c r="G210" s="2282"/>
      <c r="H210" s="936">
        <f>H211+H212+H213+H214+H215+H216+H217</f>
        <v>11799.8</v>
      </c>
      <c r="I210" s="936">
        <f ca="1">I211+I212+I213+I214+I215+I216</f>
        <v>12347</v>
      </c>
      <c r="J210" s="1285">
        <f ca="1">J211+J212+J213+J214+J215+J216</f>
        <v>11562.4</v>
      </c>
      <c r="K210" s="21"/>
    </row>
    <row r="211" spans="1:15" ht="14.25" customHeight="1" x14ac:dyDescent="0.2">
      <c r="A211" s="2283" t="s">
        <v>23</v>
      </c>
      <c r="B211" s="2284"/>
      <c r="C211" s="2284"/>
      <c r="D211" s="2284"/>
      <c r="E211" s="2284"/>
      <c r="F211" s="2284"/>
      <c r="G211" s="2285"/>
      <c r="H211" s="861">
        <f>SUMIF(G13:G205,"SB",H13:H205)</f>
        <v>11186.8</v>
      </c>
      <c r="I211" s="778">
        <f>SUMIF(G13:G205,"SB",I13:I205)</f>
        <v>11925.2</v>
      </c>
      <c r="J211" s="778">
        <f>SUMIF(G13:G205,"SB",J13:J205)</f>
        <v>11241.9</v>
      </c>
      <c r="K211" s="21"/>
    </row>
    <row r="212" spans="1:15" ht="24.75" customHeight="1" x14ac:dyDescent="0.2">
      <c r="A212" s="2256" t="s">
        <v>24</v>
      </c>
      <c r="B212" s="2257"/>
      <c r="C212" s="2257"/>
      <c r="D212" s="2257"/>
      <c r="E212" s="2257"/>
      <c r="F212" s="2257"/>
      <c r="G212" s="2258"/>
      <c r="H212" s="937">
        <f>SUMIF(G13:G205,"SB(SP)",H13:H205)</f>
        <v>32.5</v>
      </c>
      <c r="I212" s="930">
        <f>SUMIF(G13:G205,"SB(SP)",I13:I205)</f>
        <v>32.6</v>
      </c>
      <c r="J212" s="930">
        <f>SUMIF(G13:G205,"SB(SP)",J13:J205)</f>
        <v>32.6</v>
      </c>
      <c r="K212" s="31"/>
    </row>
    <row r="213" spans="1:15" ht="14.25" customHeight="1" x14ac:dyDescent="0.2">
      <c r="A213" s="2256" t="s">
        <v>82</v>
      </c>
      <c r="B213" s="2257"/>
      <c r="C213" s="2257"/>
      <c r="D213" s="2257"/>
      <c r="E213" s="2257"/>
      <c r="F213" s="2257"/>
      <c r="G213" s="2258"/>
      <c r="H213" s="937">
        <f>SUMIF(G12:G205,"SB(L)",H12:H205)</f>
        <v>0</v>
      </c>
      <c r="I213" s="930">
        <f ca="1">SUMIF(G13:G205,"SB(L)",I13:I204)</f>
        <v>0</v>
      </c>
      <c r="J213" s="930">
        <f ca="1">SUMIF(G13:G205,"SB(L)",J13:J204)</f>
        <v>0</v>
      </c>
      <c r="O213" s="1"/>
    </row>
    <row r="214" spans="1:15" ht="12.75" customHeight="1" x14ac:dyDescent="0.2">
      <c r="A214" s="2256" t="s">
        <v>95</v>
      </c>
      <c r="B214" s="2257"/>
      <c r="C214" s="2257"/>
      <c r="D214" s="2257"/>
      <c r="E214" s="2257"/>
      <c r="F214" s="2257"/>
      <c r="G214" s="2258"/>
      <c r="H214" s="937">
        <f>SUMIF(G13:G201,"SB(VR)",H13:H201)</f>
        <v>42.5</v>
      </c>
      <c r="I214" s="930">
        <f>SUMIF(G13:G205,"SB(VR)",I13:I205)</f>
        <v>29.3</v>
      </c>
      <c r="J214" s="930">
        <f>SUMIF(G13:G205,"SB(VR)",J13:J205)</f>
        <v>29.3</v>
      </c>
      <c r="K214" s="22"/>
      <c r="L214" s="1"/>
      <c r="M214" s="1"/>
      <c r="N214" s="1"/>
      <c r="O214" s="1"/>
    </row>
    <row r="215" spans="1:15" x14ac:dyDescent="0.2">
      <c r="A215" s="2256" t="s">
        <v>25</v>
      </c>
      <c r="B215" s="2257"/>
      <c r="C215" s="2257"/>
      <c r="D215" s="2257"/>
      <c r="E215" s="2257"/>
      <c r="F215" s="2257"/>
      <c r="G215" s="2258"/>
      <c r="H215" s="937">
        <f>SUMIF(G13:G205,"SB(P)",H13:H205)</f>
        <v>0</v>
      </c>
      <c r="I215" s="930">
        <f>SUMIF(G13:G205,"SB(P)",I13:I205)</f>
        <v>0</v>
      </c>
      <c r="J215" s="930">
        <f>SUMIF(G13:G205,"SB(P)",J13:J205)</f>
        <v>0</v>
      </c>
      <c r="K215" s="22"/>
      <c r="L215" s="1"/>
      <c r="M215" s="1"/>
      <c r="N215" s="1"/>
    </row>
    <row r="216" spans="1:15" x14ac:dyDescent="0.2">
      <c r="A216" s="2256" t="s">
        <v>168</v>
      </c>
      <c r="B216" s="2257"/>
      <c r="C216" s="2257"/>
      <c r="D216" s="2257"/>
      <c r="E216" s="2257"/>
      <c r="F216" s="2257"/>
      <c r="G216" s="2258"/>
      <c r="H216" s="937">
        <f>SUMIF(G15:G205,"SB(VB)",H15:H205)</f>
        <v>505.2</v>
      </c>
      <c r="I216" s="930">
        <f>SUMIF(G15:G205,"SB(VB)",I15:I205)</f>
        <v>359.9</v>
      </c>
      <c r="J216" s="930">
        <f>SUMIF(G15:G205,"SB(VB)",J15:J205)</f>
        <v>258.60000000000002</v>
      </c>
    </row>
    <row r="217" spans="1:15" x14ac:dyDescent="0.2">
      <c r="A217" s="2274" t="s">
        <v>205</v>
      </c>
      <c r="B217" s="2275"/>
      <c r="C217" s="2275"/>
      <c r="D217" s="2275"/>
      <c r="E217" s="2275"/>
      <c r="F217" s="2275"/>
      <c r="G217" s="2276"/>
      <c r="H217" s="861">
        <f>SUMIF(G13:G205,"SB(KPP)",H13:H205)</f>
        <v>32.799999999999997</v>
      </c>
      <c r="I217" s="778">
        <f>SUMIF(G13:G205,"SB(KPP)",I13:I205)</f>
        <v>618.4</v>
      </c>
      <c r="J217" s="778">
        <f>SUMIF(G16:G206,"SB(KPP)",J16:J206)</f>
        <v>1594</v>
      </c>
      <c r="K217" s="264"/>
      <c r="L217" s="264"/>
    </row>
    <row r="218" spans="1:15" x14ac:dyDescent="0.2">
      <c r="A218" s="2271" t="s">
        <v>163</v>
      </c>
      <c r="B218" s="2272"/>
      <c r="C218" s="2272"/>
      <c r="D218" s="2272"/>
      <c r="E218" s="2272"/>
      <c r="F218" s="2272"/>
      <c r="G218" s="2273"/>
      <c r="H218" s="938">
        <f>SUMIF(G12:G205,"SB(SPL)",H12:H205)</f>
        <v>4.2</v>
      </c>
      <c r="I218" s="939">
        <f>SUMIF(G12:G205,"SB(SPL)",I12:I205)</f>
        <v>0</v>
      </c>
      <c r="J218" s="940">
        <f>SUMIF(G12:G205,"SB(SPL)",J12:J205)</f>
        <v>0</v>
      </c>
    </row>
    <row r="219" spans="1:15" x14ac:dyDescent="0.2">
      <c r="A219" s="2271" t="s">
        <v>171</v>
      </c>
      <c r="B219" s="2272"/>
      <c r="C219" s="2272"/>
      <c r="D219" s="2272"/>
      <c r="E219" s="2272"/>
      <c r="F219" s="2272"/>
      <c r="G219" s="2273"/>
      <c r="H219" s="938">
        <f>SUMIF(G13:G205,"SB(ŽPL)",H13:H205)</f>
        <v>0</v>
      </c>
      <c r="I219" s="939">
        <f>SUMIF(G13:G205,"SB(ŽPL)",I13:I205)</f>
        <v>0</v>
      </c>
      <c r="J219" s="940">
        <f>SUMIF(G13:G205,"SB(ŽPL)",J13:J205)</f>
        <v>0</v>
      </c>
    </row>
    <row r="220" spans="1:15" x14ac:dyDescent="0.2">
      <c r="A220" s="2271" t="s">
        <v>164</v>
      </c>
      <c r="B220" s="2272"/>
      <c r="C220" s="2272"/>
      <c r="D220" s="2272"/>
      <c r="E220" s="2272"/>
      <c r="F220" s="2272"/>
      <c r="G220" s="2273"/>
      <c r="H220" s="938">
        <f>SUMIF(G12:G205,"SB(VRL)",H12:H205)</f>
        <v>27.5</v>
      </c>
      <c r="I220" s="840">
        <f>SUMIF(G13:G205,"SB(VRL)",I13:I205)</f>
        <v>0</v>
      </c>
      <c r="J220" s="840">
        <f>SUMIF(G13:G205,"SB(VRL)",J13:J205)</f>
        <v>0</v>
      </c>
    </row>
    <row r="221" spans="1:15" x14ac:dyDescent="0.2">
      <c r="A221" s="2265" t="s">
        <v>18</v>
      </c>
      <c r="B221" s="2266"/>
      <c r="C221" s="2266"/>
      <c r="D221" s="2266"/>
      <c r="E221" s="2266"/>
      <c r="F221" s="2266"/>
      <c r="G221" s="2267"/>
      <c r="H221" s="941">
        <f>SUM(H222:H225)</f>
        <v>214.1</v>
      </c>
      <c r="I221" s="942">
        <f>SUM(I222:I225)</f>
        <v>514.1</v>
      </c>
      <c r="J221" s="942">
        <f>SUM(J222:J225)</f>
        <v>2978.1</v>
      </c>
    </row>
    <row r="222" spans="1:15" ht="14.25" customHeight="1" x14ac:dyDescent="0.2">
      <c r="A222" s="2268" t="s">
        <v>26</v>
      </c>
      <c r="B222" s="2269"/>
      <c r="C222" s="2269"/>
      <c r="D222" s="2269"/>
      <c r="E222" s="2269"/>
      <c r="F222" s="2269"/>
      <c r="G222" s="2270"/>
      <c r="H222" s="937">
        <f>SUMIF(G13:G205,"ES",H13:H205)</f>
        <v>0</v>
      </c>
      <c r="I222" s="930">
        <f>SUMIF(G13:G205,"ES",I13:I205)</f>
        <v>454.1</v>
      </c>
      <c r="J222" s="930">
        <f>SUMIF(G13:G205,"ES",J13:J205)</f>
        <v>2978.1</v>
      </c>
    </row>
    <row r="223" spans="1:15" ht="13.5" customHeight="1" x14ac:dyDescent="0.2">
      <c r="A223" s="2256" t="s">
        <v>27</v>
      </c>
      <c r="B223" s="2257"/>
      <c r="C223" s="2257"/>
      <c r="D223" s="2257"/>
      <c r="E223" s="2257"/>
      <c r="F223" s="2257"/>
      <c r="G223" s="2258"/>
      <c r="H223" s="937">
        <f>SUMIF(G13:G205,"LRVB",H13:H205)</f>
        <v>0</v>
      </c>
      <c r="I223" s="930">
        <f>SUMIF(G13:G205,"LRVB",I13:I205)</f>
        <v>0</v>
      </c>
      <c r="J223" s="930">
        <f>SUMIF(G13:G205,"LRVB",J13:J205)</f>
        <v>0</v>
      </c>
    </row>
    <row r="224" spans="1:15" ht="13.5" customHeight="1" x14ac:dyDescent="0.2">
      <c r="A224" s="2256" t="s">
        <v>359</v>
      </c>
      <c r="B224" s="2257"/>
      <c r="C224" s="2257"/>
      <c r="D224" s="2257"/>
      <c r="E224" s="2257"/>
      <c r="F224" s="2257"/>
      <c r="G224" s="2258"/>
      <c r="H224" s="937">
        <f>SUMIF(G14:G206,"KVJUD",H14:H206)</f>
        <v>0</v>
      </c>
      <c r="I224" s="930"/>
      <c r="J224" s="930"/>
    </row>
    <row r="225" spans="1:25" ht="15.75" customHeight="1" x14ac:dyDescent="0.2">
      <c r="A225" s="2256" t="s">
        <v>28</v>
      </c>
      <c r="B225" s="2257"/>
      <c r="C225" s="2257"/>
      <c r="D225" s="2257"/>
      <c r="E225" s="2257"/>
      <c r="F225" s="2257"/>
      <c r="G225" s="2258"/>
      <c r="H225" s="937">
        <f>SUMIF(G12:G205,"Kt",H12:H205)</f>
        <v>214.1</v>
      </c>
      <c r="I225" s="930">
        <f>SUMIF(G13:G205,"Kt",I13:I205)</f>
        <v>60</v>
      </c>
      <c r="J225" s="930">
        <f>SUMIF(G13:G205,"Kt",J13:J205)</f>
        <v>0</v>
      </c>
    </row>
    <row r="226" spans="1:25" ht="15" customHeight="1" thickBot="1" x14ac:dyDescent="0.25">
      <c r="A226" s="2259" t="s">
        <v>19</v>
      </c>
      <c r="B226" s="2260"/>
      <c r="C226" s="2260"/>
      <c r="D226" s="2260"/>
      <c r="E226" s="2260"/>
      <c r="F226" s="2260"/>
      <c r="G226" s="2261"/>
      <c r="H226" s="943">
        <f>SUM(H209,H221)</f>
        <v>12045.6</v>
      </c>
      <c r="I226" s="944">
        <f ca="1">SUM(I209,I221)</f>
        <v>13479.5</v>
      </c>
      <c r="J226" s="944">
        <f ca="1">SUM(J209,J221)</f>
        <v>16134.5</v>
      </c>
      <c r="L226" s="5"/>
      <c r="M226" s="5"/>
      <c r="N226" s="5"/>
    </row>
    <row r="227" spans="1:25" x14ac:dyDescent="0.2">
      <c r="H227" s="14"/>
      <c r="I227" s="1194"/>
      <c r="J227" s="707"/>
      <c r="K227" s="14"/>
      <c r="L227" s="9"/>
      <c r="M227" s="9"/>
      <c r="N227" s="5"/>
    </row>
    <row r="228" spans="1:25" x14ac:dyDescent="0.2">
      <c r="H228" s="14"/>
      <c r="I228" s="1194"/>
      <c r="J228" s="1194"/>
      <c r="K228" s="708"/>
      <c r="L228" s="9"/>
      <c r="M228" s="9"/>
      <c r="N228" s="5"/>
    </row>
    <row r="229" spans="1:25" x14ac:dyDescent="0.2">
      <c r="H229" s="1194"/>
      <c r="I229" s="14"/>
      <c r="J229" s="14"/>
      <c r="K229" s="14"/>
      <c r="L229" s="14"/>
      <c r="M229" s="14"/>
    </row>
    <row r="230" spans="1:25" s="6" customFormat="1" x14ac:dyDescent="0.2">
      <c r="E230" s="19"/>
      <c r="F230" s="25"/>
      <c r="G230" s="33"/>
      <c r="I230" s="264"/>
      <c r="J230" s="264"/>
      <c r="O230" s="5"/>
      <c r="P230" s="5"/>
      <c r="Q230" s="5"/>
      <c r="R230" s="5"/>
      <c r="S230" s="5"/>
      <c r="T230" s="5"/>
      <c r="U230" s="5"/>
      <c r="V230" s="5"/>
      <c r="W230" s="5"/>
      <c r="X230" s="5"/>
      <c r="Y230" s="5"/>
    </row>
    <row r="232" spans="1:25" s="6" customFormat="1" x14ac:dyDescent="0.2">
      <c r="E232" s="19"/>
      <c r="F232" s="25"/>
      <c r="G232" s="33"/>
      <c r="H232" s="264"/>
      <c r="O232" s="5"/>
      <c r="P232" s="5"/>
      <c r="Q232" s="5"/>
      <c r="R232" s="5"/>
      <c r="S232" s="5"/>
      <c r="T232" s="5"/>
      <c r="U232" s="5"/>
      <c r="V232" s="5"/>
      <c r="W232" s="5"/>
      <c r="X232" s="5"/>
      <c r="Y232" s="5"/>
    </row>
  </sheetData>
  <mergeCells count="242">
    <mergeCell ref="K51:K52"/>
    <mergeCell ref="K181:K182"/>
    <mergeCell ref="D55:D57"/>
    <mergeCell ref="A56:A57"/>
    <mergeCell ref="B56:B57"/>
    <mergeCell ref="C56:C57"/>
    <mergeCell ref="E56:E57"/>
    <mergeCell ref="F56:F57"/>
    <mergeCell ref="A224:G224"/>
    <mergeCell ref="D83:D84"/>
    <mergeCell ref="D78:D79"/>
    <mergeCell ref="F81:F82"/>
    <mergeCell ref="K69:K70"/>
    <mergeCell ref="F85:F86"/>
    <mergeCell ref="K85:K86"/>
    <mergeCell ref="D106:D108"/>
    <mergeCell ref="E106:E108"/>
    <mergeCell ref="D110:D113"/>
    <mergeCell ref="E110:E113"/>
    <mergeCell ref="D87:D89"/>
    <mergeCell ref="E87:E89"/>
    <mergeCell ref="D95:D99"/>
    <mergeCell ref="F118:F120"/>
    <mergeCell ref="F110:F113"/>
    <mergeCell ref="C136:G136"/>
    <mergeCell ref="F106:F108"/>
    <mergeCell ref="L131:L132"/>
    <mergeCell ref="M131:M132"/>
    <mergeCell ref="N131:N132"/>
    <mergeCell ref="F124:F126"/>
    <mergeCell ref="F127:F129"/>
    <mergeCell ref="F103:F104"/>
    <mergeCell ref="D85:D86"/>
    <mergeCell ref="E85:E86"/>
    <mergeCell ref="F114:F117"/>
    <mergeCell ref="L85:L86"/>
    <mergeCell ref="M85:M86"/>
    <mergeCell ref="N85:N86"/>
    <mergeCell ref="A206:H206"/>
    <mergeCell ref="A207:H207"/>
    <mergeCell ref="A208:G208"/>
    <mergeCell ref="C203:G203"/>
    <mergeCell ref="B204:G204"/>
    <mergeCell ref="B205:G205"/>
    <mergeCell ref="K205:N205"/>
    <mergeCell ref="C174:G174"/>
    <mergeCell ref="C175:H175"/>
    <mergeCell ref="A196:A201"/>
    <mergeCell ref="B196:B201"/>
    <mergeCell ref="C196:C201"/>
    <mergeCell ref="E196:E202"/>
    <mergeCell ref="F196:F202"/>
    <mergeCell ref="D198:D200"/>
    <mergeCell ref="D196:D197"/>
    <mergeCell ref="D188:D189"/>
    <mergeCell ref="E58:E59"/>
    <mergeCell ref="F58:F59"/>
    <mergeCell ref="M65:M66"/>
    <mergeCell ref="N65:N66"/>
    <mergeCell ref="K67:K68"/>
    <mergeCell ref="L67:L68"/>
    <mergeCell ref="M67:M68"/>
    <mergeCell ref="N67:N68"/>
    <mergeCell ref="F60:F61"/>
    <mergeCell ref="K65:K66"/>
    <mergeCell ref="L65:L66"/>
    <mergeCell ref="D36:D37"/>
    <mergeCell ref="E36:E37"/>
    <mergeCell ref="K39:K40"/>
    <mergeCell ref="L170:L171"/>
    <mergeCell ref="M170:M171"/>
    <mergeCell ref="N170:N171"/>
    <mergeCell ref="M201:M202"/>
    <mergeCell ref="N201:N202"/>
    <mergeCell ref="K172:K173"/>
    <mergeCell ref="K58:K59"/>
    <mergeCell ref="L58:L59"/>
    <mergeCell ref="C137:N137"/>
    <mergeCell ref="D139:D141"/>
    <mergeCell ref="L155:L156"/>
    <mergeCell ref="M155:M156"/>
    <mergeCell ref="N155:N156"/>
    <mergeCell ref="E133:E135"/>
    <mergeCell ref="F133:F135"/>
    <mergeCell ref="K133:K134"/>
    <mergeCell ref="F131:F132"/>
    <mergeCell ref="K131:K132"/>
    <mergeCell ref="M58:M59"/>
    <mergeCell ref="N58:N59"/>
    <mergeCell ref="D58:D59"/>
    <mergeCell ref="A225:G225"/>
    <mergeCell ref="A226:G226"/>
    <mergeCell ref="H5:H7"/>
    <mergeCell ref="A221:G221"/>
    <mergeCell ref="A222:G222"/>
    <mergeCell ref="A223:G223"/>
    <mergeCell ref="A218:G218"/>
    <mergeCell ref="A219:G219"/>
    <mergeCell ref="A220:G220"/>
    <mergeCell ref="A215:G215"/>
    <mergeCell ref="A216:G216"/>
    <mergeCell ref="A217:G217"/>
    <mergeCell ref="A212:G212"/>
    <mergeCell ref="A213:G213"/>
    <mergeCell ref="A214:G214"/>
    <mergeCell ref="A209:G209"/>
    <mergeCell ref="A210:G210"/>
    <mergeCell ref="A211:G211"/>
    <mergeCell ref="C186:G186"/>
    <mergeCell ref="C187:I187"/>
    <mergeCell ref="E39:E40"/>
    <mergeCell ref="E31:E32"/>
    <mergeCell ref="E29:E30"/>
    <mergeCell ref="F51:F52"/>
    <mergeCell ref="O179:S181"/>
    <mergeCell ref="D183:D185"/>
    <mergeCell ref="D176:D177"/>
    <mergeCell ref="E177:E178"/>
    <mergeCell ref="F177:F178"/>
    <mergeCell ref="A179:A182"/>
    <mergeCell ref="B179:B182"/>
    <mergeCell ref="C179:C182"/>
    <mergeCell ref="D179:D182"/>
    <mergeCell ref="E179:E182"/>
    <mergeCell ref="A169:A170"/>
    <mergeCell ref="B169:B170"/>
    <mergeCell ref="C169:C170"/>
    <mergeCell ref="D169:D171"/>
    <mergeCell ref="E169:E171"/>
    <mergeCell ref="F169:F171"/>
    <mergeCell ref="K170:K171"/>
    <mergeCell ref="K142:K143"/>
    <mergeCell ref="C157:G157"/>
    <mergeCell ref="C158:J158"/>
    <mergeCell ref="D155:D156"/>
    <mergeCell ref="E155:E156"/>
    <mergeCell ref="F155:F156"/>
    <mergeCell ref="K155:K156"/>
    <mergeCell ref="D142:D145"/>
    <mergeCell ref="D159:D160"/>
    <mergeCell ref="A133:A135"/>
    <mergeCell ref="B133:B135"/>
    <mergeCell ref="C133:C135"/>
    <mergeCell ref="D133:D135"/>
    <mergeCell ref="D130:D132"/>
    <mergeCell ref="D118:D120"/>
    <mergeCell ref="E118:E120"/>
    <mergeCell ref="D114:D117"/>
    <mergeCell ref="E114:E117"/>
    <mergeCell ref="E130:E132"/>
    <mergeCell ref="E121:E123"/>
    <mergeCell ref="D124:D126"/>
    <mergeCell ref="E124:E126"/>
    <mergeCell ref="D127:D129"/>
    <mergeCell ref="E127:E129"/>
    <mergeCell ref="D121:D123"/>
    <mergeCell ref="A103:A104"/>
    <mergeCell ref="B103:B104"/>
    <mergeCell ref="C103:C104"/>
    <mergeCell ref="D103:D104"/>
    <mergeCell ref="E103:E104"/>
    <mergeCell ref="F90:F91"/>
    <mergeCell ref="D92:D93"/>
    <mergeCell ref="A90:A91"/>
    <mergeCell ref="B90:B91"/>
    <mergeCell ref="C90:C91"/>
    <mergeCell ref="D90:D91"/>
    <mergeCell ref="E90:E91"/>
    <mergeCell ref="A60:A61"/>
    <mergeCell ref="B60:B61"/>
    <mergeCell ref="C60:C61"/>
    <mergeCell ref="D60:D64"/>
    <mergeCell ref="E60:E64"/>
    <mergeCell ref="A81:A82"/>
    <mergeCell ref="B81:B82"/>
    <mergeCell ref="C81:C82"/>
    <mergeCell ref="D81:D82"/>
    <mergeCell ref="E81:E82"/>
    <mergeCell ref="D73:D74"/>
    <mergeCell ref="D65:D67"/>
    <mergeCell ref="A53:A54"/>
    <mergeCell ref="B53:B54"/>
    <mergeCell ref="C53:C54"/>
    <mergeCell ref="D53:D54"/>
    <mergeCell ref="A51:A52"/>
    <mergeCell ref="B51:B52"/>
    <mergeCell ref="C51:C52"/>
    <mergeCell ref="D51:D52"/>
    <mergeCell ref="E51:E52"/>
    <mergeCell ref="A49:A50"/>
    <mergeCell ref="B49:B50"/>
    <mergeCell ref="C49:C50"/>
    <mergeCell ref="D49:D50"/>
    <mergeCell ref="E49:E50"/>
    <mergeCell ref="F17:F25"/>
    <mergeCell ref="D29:D31"/>
    <mergeCell ref="K29:K31"/>
    <mergeCell ref="A17:A25"/>
    <mergeCell ref="B17:B25"/>
    <mergeCell ref="C17:C25"/>
    <mergeCell ref="D17:D25"/>
    <mergeCell ref="E17:E25"/>
    <mergeCell ref="K34:K35"/>
    <mergeCell ref="D38:D40"/>
    <mergeCell ref="F38:F40"/>
    <mergeCell ref="D41:D42"/>
    <mergeCell ref="E41:E42"/>
    <mergeCell ref="F41:F42"/>
    <mergeCell ref="D33:D35"/>
    <mergeCell ref="F49:F50"/>
    <mergeCell ref="D43:D45"/>
    <mergeCell ref="E43:E45"/>
    <mergeCell ref="E46:E47"/>
    <mergeCell ref="D13:D14"/>
    <mergeCell ref="A15:A16"/>
    <mergeCell ref="B15:B16"/>
    <mergeCell ref="C15:C16"/>
    <mergeCell ref="D15:D16"/>
    <mergeCell ref="E15:E16"/>
    <mergeCell ref="F15:F16"/>
    <mergeCell ref="D27:D28"/>
    <mergeCell ref="E27:E28"/>
    <mergeCell ref="A8:N8"/>
    <mergeCell ref="A9:N9"/>
    <mergeCell ref="B10:N10"/>
    <mergeCell ref="C11:N11"/>
    <mergeCell ref="K5:N5"/>
    <mergeCell ref="K6:K7"/>
    <mergeCell ref="L6:N6"/>
    <mergeCell ref="F5:F7"/>
    <mergeCell ref="G5:G7"/>
    <mergeCell ref="I5:I7"/>
    <mergeCell ref="J5:J7"/>
    <mergeCell ref="A1:N1"/>
    <mergeCell ref="A2:N2"/>
    <mergeCell ref="A3:N3"/>
    <mergeCell ref="L4:N4"/>
    <mergeCell ref="A5:A7"/>
    <mergeCell ref="B5:B7"/>
    <mergeCell ref="C5:C7"/>
    <mergeCell ref="D5:D7"/>
    <mergeCell ref="E5:E7"/>
  </mergeCells>
  <printOptions horizontalCentered="1"/>
  <pageMargins left="0.78740157480314965" right="0.19685039370078741" top="0.78740157480314965" bottom="0.39370078740157483" header="0" footer="0"/>
  <pageSetup paperSize="9" scale="70" orientation="portrait" r:id="rId1"/>
  <rowBreaks count="4" manualBreakCount="4">
    <brk id="54" max="13" man="1"/>
    <brk id="100" max="13" man="1"/>
    <brk id="136" max="13" man="1"/>
    <brk id="178"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3"/>
  <sheetViews>
    <sheetView view="pageBreakPreview" topLeftCell="A13" zoomScaleNormal="100" zoomScaleSheetLayoutView="100" workbookViewId="0">
      <selection activeCell="U18" sqref="U18:U26"/>
    </sheetView>
  </sheetViews>
  <sheetFormatPr defaultRowHeight="12.75" x14ac:dyDescent="0.2"/>
  <cols>
    <col min="1" max="3" width="2.7109375" style="6" customWidth="1"/>
    <col min="4" max="4" width="31.7109375" style="6" customWidth="1"/>
    <col min="5" max="5" width="3.42578125" style="19" customWidth="1"/>
    <col min="6" max="6" width="3.28515625" style="25" customWidth="1"/>
    <col min="7" max="7" width="8.5703125" style="33" customWidth="1"/>
    <col min="8" max="8" width="8.140625" style="6" customWidth="1"/>
    <col min="9" max="9" width="8" style="6" customWidth="1"/>
    <col min="10" max="10" width="7" style="6" customWidth="1"/>
    <col min="11" max="12" width="9.140625" style="6" customWidth="1"/>
    <col min="13" max="13" width="7" style="6" customWidth="1"/>
    <col min="14" max="15" width="9.140625" style="6" customWidth="1"/>
    <col min="16" max="16" width="7" style="6" customWidth="1"/>
    <col min="17" max="17" width="30.85546875" style="6" customWidth="1"/>
    <col min="18" max="18" width="5.42578125" style="6" customWidth="1"/>
    <col min="19" max="19" width="5" style="6" customWidth="1"/>
    <col min="20" max="20" width="5.28515625" style="6" customWidth="1"/>
    <col min="21" max="21" width="36.7109375" style="2023" customWidth="1"/>
    <col min="22" max="16384" width="9.140625" style="5"/>
  </cols>
  <sheetData>
    <row r="1" spans="1:21" ht="15.75" x14ac:dyDescent="0.25">
      <c r="Q1" s="2438"/>
      <c r="R1" s="2439"/>
      <c r="S1" s="2439"/>
      <c r="T1" s="2439"/>
      <c r="U1" s="2032" t="s">
        <v>340</v>
      </c>
    </row>
    <row r="2" spans="1:21" ht="15.75" x14ac:dyDescent="0.2">
      <c r="A2" s="2082" t="s">
        <v>253</v>
      </c>
      <c r="B2" s="2082"/>
      <c r="C2" s="2082"/>
      <c r="D2" s="2082"/>
      <c r="E2" s="2082"/>
      <c r="F2" s="2082"/>
      <c r="G2" s="2082"/>
      <c r="H2" s="2082"/>
      <c r="I2" s="2082"/>
      <c r="J2" s="2082"/>
      <c r="K2" s="2082"/>
      <c r="L2" s="2082"/>
      <c r="M2" s="2082"/>
      <c r="N2" s="2082"/>
      <c r="O2" s="2082"/>
      <c r="P2" s="2082"/>
      <c r="Q2" s="2082"/>
      <c r="R2" s="2082"/>
      <c r="S2" s="2082"/>
      <c r="T2" s="2082"/>
      <c r="U2" s="2430"/>
    </row>
    <row r="3" spans="1:21" ht="15.75" x14ac:dyDescent="0.2">
      <c r="A3" s="2083" t="s">
        <v>30</v>
      </c>
      <c r="B3" s="2083"/>
      <c r="C3" s="2083"/>
      <c r="D3" s="2083"/>
      <c r="E3" s="2083"/>
      <c r="F3" s="2083"/>
      <c r="G3" s="2083"/>
      <c r="H3" s="2083"/>
      <c r="I3" s="2083"/>
      <c r="J3" s="2083"/>
      <c r="K3" s="2083"/>
      <c r="L3" s="2083"/>
      <c r="M3" s="2083"/>
      <c r="N3" s="2083"/>
      <c r="O3" s="2083"/>
      <c r="P3" s="2083"/>
      <c r="Q3" s="2083"/>
      <c r="R3" s="2083"/>
      <c r="S3" s="2083"/>
      <c r="T3" s="2083"/>
      <c r="U3" s="2430"/>
    </row>
    <row r="4" spans="1:21" ht="15.75" x14ac:dyDescent="0.2">
      <c r="A4" s="2084" t="s">
        <v>21</v>
      </c>
      <c r="B4" s="2084"/>
      <c r="C4" s="2084"/>
      <c r="D4" s="2084"/>
      <c r="E4" s="2084"/>
      <c r="F4" s="2084"/>
      <c r="G4" s="2084"/>
      <c r="H4" s="2084"/>
      <c r="I4" s="2084"/>
      <c r="J4" s="2084"/>
      <c r="K4" s="2084"/>
      <c r="L4" s="2084"/>
      <c r="M4" s="2084"/>
      <c r="N4" s="2084"/>
      <c r="O4" s="2084"/>
      <c r="P4" s="2084"/>
      <c r="Q4" s="2084"/>
      <c r="R4" s="2084"/>
      <c r="S4" s="2084"/>
      <c r="T4" s="2084"/>
      <c r="U4" s="2430"/>
    </row>
    <row r="5" spans="1:21" ht="13.5" thickBot="1" x14ac:dyDescent="0.25">
      <c r="R5" s="2085"/>
      <c r="S5" s="2085"/>
      <c r="T5" s="2085"/>
      <c r="U5" s="567" t="s">
        <v>254</v>
      </c>
    </row>
    <row r="6" spans="1:21" ht="41.25" customHeight="1" x14ac:dyDescent="0.2">
      <c r="A6" s="2086" t="s">
        <v>22</v>
      </c>
      <c r="B6" s="2089" t="s">
        <v>0</v>
      </c>
      <c r="C6" s="2089" t="s">
        <v>1</v>
      </c>
      <c r="D6" s="2092" t="s">
        <v>14</v>
      </c>
      <c r="E6" s="2095" t="s">
        <v>2</v>
      </c>
      <c r="F6" s="2118" t="s">
        <v>3</v>
      </c>
      <c r="G6" s="2121" t="s">
        <v>4</v>
      </c>
      <c r="H6" s="2408" t="s">
        <v>188</v>
      </c>
      <c r="I6" s="2411" t="s">
        <v>341</v>
      </c>
      <c r="J6" s="2414" t="s">
        <v>342</v>
      </c>
      <c r="K6" s="2420" t="s">
        <v>114</v>
      </c>
      <c r="L6" s="2424" t="s">
        <v>352</v>
      </c>
      <c r="M6" s="2427" t="s">
        <v>342</v>
      </c>
      <c r="N6" s="2420" t="s">
        <v>160</v>
      </c>
      <c r="O6" s="2424" t="s">
        <v>353</v>
      </c>
      <c r="P6" s="2427" t="s">
        <v>342</v>
      </c>
      <c r="Q6" s="2110" t="s">
        <v>13</v>
      </c>
      <c r="R6" s="2111"/>
      <c r="S6" s="2111"/>
      <c r="T6" s="2112"/>
      <c r="U6" s="2033"/>
    </row>
    <row r="7" spans="1:21" ht="16.5" customHeight="1" x14ac:dyDescent="0.2">
      <c r="A7" s="2087"/>
      <c r="B7" s="2090"/>
      <c r="C7" s="2090"/>
      <c r="D7" s="2093"/>
      <c r="E7" s="2096"/>
      <c r="F7" s="2119"/>
      <c r="G7" s="2122"/>
      <c r="H7" s="2409"/>
      <c r="I7" s="2412"/>
      <c r="J7" s="2415"/>
      <c r="K7" s="2421"/>
      <c r="L7" s="2425"/>
      <c r="M7" s="2428"/>
      <c r="N7" s="2421"/>
      <c r="O7" s="2425"/>
      <c r="P7" s="2428"/>
      <c r="Q7" s="2113" t="s">
        <v>14</v>
      </c>
      <c r="R7" s="2115" t="s">
        <v>142</v>
      </c>
      <c r="S7" s="2116"/>
      <c r="T7" s="2117"/>
      <c r="U7" s="584" t="s">
        <v>384</v>
      </c>
    </row>
    <row r="8" spans="1:21" ht="63" customHeight="1" thickBot="1" x14ac:dyDescent="0.25">
      <c r="A8" s="2088"/>
      <c r="B8" s="2091"/>
      <c r="C8" s="2091"/>
      <c r="D8" s="2094"/>
      <c r="E8" s="2097"/>
      <c r="F8" s="2120"/>
      <c r="G8" s="2123"/>
      <c r="H8" s="2410"/>
      <c r="I8" s="2413"/>
      <c r="J8" s="2416"/>
      <c r="K8" s="2422"/>
      <c r="L8" s="2426"/>
      <c r="M8" s="2429"/>
      <c r="N8" s="2422"/>
      <c r="O8" s="2426"/>
      <c r="P8" s="2429"/>
      <c r="Q8" s="2114"/>
      <c r="R8" s="239" t="s">
        <v>86</v>
      </c>
      <c r="S8" s="239" t="s">
        <v>115</v>
      </c>
      <c r="T8" s="240" t="s">
        <v>161</v>
      </c>
      <c r="U8" s="2034"/>
    </row>
    <row r="9" spans="1:21" s="18" customFormat="1" x14ac:dyDescent="0.2">
      <c r="A9" s="2098" t="s">
        <v>84</v>
      </c>
      <c r="B9" s="2099"/>
      <c r="C9" s="2099"/>
      <c r="D9" s="2099"/>
      <c r="E9" s="2099"/>
      <c r="F9" s="2099"/>
      <c r="G9" s="2099"/>
      <c r="H9" s="2099"/>
      <c r="I9" s="2099"/>
      <c r="J9" s="2099"/>
      <c r="K9" s="2099"/>
      <c r="L9" s="2099"/>
      <c r="M9" s="2099"/>
      <c r="N9" s="2099"/>
      <c r="O9" s="2099"/>
      <c r="P9" s="2099"/>
      <c r="Q9" s="2099"/>
      <c r="R9" s="2099"/>
      <c r="S9" s="2099"/>
      <c r="T9" s="2099"/>
      <c r="U9" s="1995"/>
    </row>
    <row r="10" spans="1:21" s="18" customFormat="1" ht="15" customHeight="1" x14ac:dyDescent="0.2">
      <c r="A10" s="2101" t="s">
        <v>60</v>
      </c>
      <c r="B10" s="2102"/>
      <c r="C10" s="2102"/>
      <c r="D10" s="2102"/>
      <c r="E10" s="2102"/>
      <c r="F10" s="2102"/>
      <c r="G10" s="2102"/>
      <c r="H10" s="2102"/>
      <c r="I10" s="2102"/>
      <c r="J10" s="2102"/>
      <c r="K10" s="2102"/>
      <c r="L10" s="2102"/>
      <c r="M10" s="2102"/>
      <c r="N10" s="2102"/>
      <c r="O10" s="2102"/>
      <c r="P10" s="2102"/>
      <c r="Q10" s="2102"/>
      <c r="R10" s="2102"/>
      <c r="S10" s="2102"/>
      <c r="T10" s="2102"/>
      <c r="U10" s="1996"/>
    </row>
    <row r="11" spans="1:21" ht="15" customHeight="1" x14ac:dyDescent="0.2">
      <c r="A11" s="53" t="s">
        <v>7</v>
      </c>
      <c r="B11" s="2104" t="s">
        <v>85</v>
      </c>
      <c r="C11" s="2105"/>
      <c r="D11" s="2105"/>
      <c r="E11" s="2105"/>
      <c r="F11" s="2105"/>
      <c r="G11" s="2105"/>
      <c r="H11" s="2105"/>
      <c r="I11" s="2105"/>
      <c r="J11" s="2105"/>
      <c r="K11" s="2105"/>
      <c r="L11" s="2105"/>
      <c r="M11" s="2105"/>
      <c r="N11" s="2105"/>
      <c r="O11" s="2105"/>
      <c r="P11" s="2105"/>
      <c r="Q11" s="2105"/>
      <c r="R11" s="2105"/>
      <c r="S11" s="2105"/>
      <c r="T11" s="2105"/>
      <c r="U11" s="1997"/>
    </row>
    <row r="12" spans="1:21" ht="15.75" customHeight="1" x14ac:dyDescent="0.2">
      <c r="A12" s="1357" t="s">
        <v>7</v>
      </c>
      <c r="B12" s="1358" t="s">
        <v>7</v>
      </c>
      <c r="C12" s="2107" t="s">
        <v>50</v>
      </c>
      <c r="D12" s="2108"/>
      <c r="E12" s="2108"/>
      <c r="F12" s="2108"/>
      <c r="G12" s="2108"/>
      <c r="H12" s="2108"/>
      <c r="I12" s="2108"/>
      <c r="J12" s="2108"/>
      <c r="K12" s="2108"/>
      <c r="L12" s="2108"/>
      <c r="M12" s="2108"/>
      <c r="N12" s="2108"/>
      <c r="O12" s="2108"/>
      <c r="P12" s="2108"/>
      <c r="Q12" s="2108"/>
      <c r="R12" s="2108"/>
      <c r="S12" s="2108"/>
      <c r="T12" s="2108"/>
      <c r="U12" s="1998"/>
    </row>
    <row r="13" spans="1:21" ht="39" customHeight="1" x14ac:dyDescent="0.2">
      <c r="A13" s="980" t="s">
        <v>7</v>
      </c>
      <c r="B13" s="981" t="s">
        <v>7</v>
      </c>
      <c r="C13" s="1361" t="s">
        <v>7</v>
      </c>
      <c r="D13" s="982" t="s">
        <v>181</v>
      </c>
      <c r="E13" s="1755"/>
      <c r="F13" s="1375" t="s">
        <v>32</v>
      </c>
      <c r="G13" s="110"/>
      <c r="H13" s="1434"/>
      <c r="I13" s="1678"/>
      <c r="J13" s="1279"/>
      <c r="K13" s="817"/>
      <c r="L13" s="1678"/>
      <c r="M13" s="1853"/>
      <c r="N13" s="1854"/>
      <c r="O13" s="971"/>
      <c r="P13" s="1855"/>
      <c r="Q13" s="1065"/>
      <c r="R13" s="1058"/>
      <c r="S13" s="1058"/>
      <c r="T13" s="1059"/>
      <c r="U13" s="2012"/>
    </row>
    <row r="14" spans="1:21" ht="16.5" customHeight="1" x14ac:dyDescent="0.2">
      <c r="A14" s="1357"/>
      <c r="B14" s="1358"/>
      <c r="C14" s="1361"/>
      <c r="D14" s="2127" t="s">
        <v>36</v>
      </c>
      <c r="E14" s="1360"/>
      <c r="F14" s="1355"/>
      <c r="G14" s="608" t="s">
        <v>29</v>
      </c>
      <c r="H14" s="1444">
        <f>292.5+45+8</f>
        <v>345.5</v>
      </c>
      <c r="I14" s="1962">
        <f>292.5+45+8+110.5</f>
        <v>456</v>
      </c>
      <c r="J14" s="1961">
        <f>I14-H14</f>
        <v>110.5</v>
      </c>
      <c r="K14" s="790">
        <v>204.4</v>
      </c>
      <c r="L14" s="1444">
        <v>204.4</v>
      </c>
      <c r="M14" s="1829"/>
      <c r="N14" s="1833">
        <v>204.4</v>
      </c>
      <c r="O14" s="818">
        <v>204.4</v>
      </c>
      <c r="P14" s="1845"/>
      <c r="Q14" s="265" t="s">
        <v>172</v>
      </c>
      <c r="R14" s="266">
        <v>3.4</v>
      </c>
      <c r="S14" s="266">
        <v>3.4</v>
      </c>
      <c r="T14" s="267">
        <v>3.4</v>
      </c>
      <c r="U14" s="2056"/>
    </row>
    <row r="15" spans="1:21" ht="25.5" customHeight="1" x14ac:dyDescent="0.2">
      <c r="A15" s="1357"/>
      <c r="B15" s="1358"/>
      <c r="C15" s="1361"/>
      <c r="D15" s="2128"/>
      <c r="E15" s="1384"/>
      <c r="F15" s="1355"/>
      <c r="G15" s="108"/>
      <c r="H15" s="789"/>
      <c r="I15" s="1445"/>
      <c r="J15" s="789"/>
      <c r="K15" s="780"/>
      <c r="L15" s="1445"/>
      <c r="M15" s="796"/>
      <c r="N15" s="1482"/>
      <c r="O15" s="789"/>
      <c r="P15" s="1478"/>
      <c r="Q15" s="1065" t="s">
        <v>301</v>
      </c>
      <c r="R15" s="271" t="s">
        <v>176</v>
      </c>
      <c r="S15" s="271" t="s">
        <v>177</v>
      </c>
      <c r="T15" s="610" t="s">
        <v>178</v>
      </c>
      <c r="U15" s="2081"/>
    </row>
    <row r="16" spans="1:21" ht="15" customHeight="1" x14ac:dyDescent="0.2">
      <c r="A16" s="2129"/>
      <c r="B16" s="2130"/>
      <c r="C16" s="2131"/>
      <c r="D16" s="2132" t="s">
        <v>37</v>
      </c>
      <c r="E16" s="2134" t="s">
        <v>197</v>
      </c>
      <c r="F16" s="2136"/>
      <c r="G16" s="48"/>
      <c r="H16" s="789"/>
      <c r="I16" s="1446"/>
      <c r="J16" s="819"/>
      <c r="K16" s="779"/>
      <c r="L16" s="1446"/>
      <c r="M16" s="962"/>
      <c r="N16" s="1834"/>
      <c r="O16" s="819"/>
      <c r="P16" s="1846"/>
      <c r="Q16" s="1068" t="s">
        <v>39</v>
      </c>
      <c r="R16" s="1272">
        <v>3</v>
      </c>
      <c r="S16" s="1272">
        <v>3</v>
      </c>
      <c r="T16" s="91">
        <v>3</v>
      </c>
      <c r="U16" s="2081"/>
    </row>
    <row r="17" spans="1:21" ht="15" customHeight="1" x14ac:dyDescent="0.2">
      <c r="A17" s="2129"/>
      <c r="B17" s="2130"/>
      <c r="C17" s="2131"/>
      <c r="D17" s="2133"/>
      <c r="E17" s="2135"/>
      <c r="F17" s="2136"/>
      <c r="G17" s="48"/>
      <c r="H17" s="789"/>
      <c r="I17" s="1445"/>
      <c r="J17" s="789"/>
      <c r="K17" s="780"/>
      <c r="L17" s="1445"/>
      <c r="M17" s="796"/>
      <c r="N17" s="1482"/>
      <c r="O17" s="789"/>
      <c r="P17" s="1478"/>
      <c r="Q17" s="179" t="s">
        <v>132</v>
      </c>
      <c r="R17" s="116">
        <v>3</v>
      </c>
      <c r="S17" s="116">
        <v>3</v>
      </c>
      <c r="T17" s="117">
        <v>3</v>
      </c>
      <c r="U17" s="2081"/>
    </row>
    <row r="18" spans="1:21" ht="18.75" customHeight="1" x14ac:dyDescent="0.2">
      <c r="A18" s="2129"/>
      <c r="B18" s="2130"/>
      <c r="C18" s="2153"/>
      <c r="D18" s="2154" t="s">
        <v>38</v>
      </c>
      <c r="E18" s="2157"/>
      <c r="F18" s="2136"/>
      <c r="G18" s="11"/>
      <c r="H18" s="789"/>
      <c r="I18" s="1446"/>
      <c r="J18" s="819"/>
      <c r="K18" s="779"/>
      <c r="L18" s="1446"/>
      <c r="M18" s="962"/>
      <c r="N18" s="1834"/>
      <c r="O18" s="819"/>
      <c r="P18" s="1846"/>
      <c r="Q18" s="1069" t="s">
        <v>267</v>
      </c>
      <c r="R18" s="176">
        <v>8</v>
      </c>
      <c r="S18" s="1399">
        <v>8</v>
      </c>
      <c r="T18" s="1418">
        <v>8</v>
      </c>
      <c r="U18" s="2454" t="s">
        <v>392</v>
      </c>
    </row>
    <row r="19" spans="1:21" ht="39.75" customHeight="1" x14ac:dyDescent="0.2">
      <c r="A19" s="2129"/>
      <c r="B19" s="2130"/>
      <c r="C19" s="2153"/>
      <c r="D19" s="2155"/>
      <c r="E19" s="2157"/>
      <c r="F19" s="2136"/>
      <c r="G19" s="48"/>
      <c r="H19" s="789"/>
      <c r="I19" s="1445"/>
      <c r="J19" s="789"/>
      <c r="K19" s="780"/>
      <c r="L19" s="1445"/>
      <c r="M19" s="796"/>
      <c r="N19" s="1482"/>
      <c r="O19" s="789"/>
      <c r="P19" s="1478"/>
      <c r="Q19" s="67" t="s">
        <v>327</v>
      </c>
      <c r="R19" s="87">
        <v>54</v>
      </c>
      <c r="S19" s="68">
        <v>55</v>
      </c>
      <c r="T19" s="69">
        <v>55</v>
      </c>
      <c r="U19" s="2454"/>
    </row>
    <row r="20" spans="1:21" ht="25.5" customHeight="1" x14ac:dyDescent="0.2">
      <c r="A20" s="2129"/>
      <c r="B20" s="2130"/>
      <c r="C20" s="2153"/>
      <c r="D20" s="2155"/>
      <c r="E20" s="2157"/>
      <c r="F20" s="2136"/>
      <c r="G20" s="48"/>
      <c r="H20" s="789"/>
      <c r="I20" s="1446"/>
      <c r="J20" s="819"/>
      <c r="K20" s="779"/>
      <c r="L20" s="1446"/>
      <c r="M20" s="962"/>
      <c r="N20" s="1834"/>
      <c r="O20" s="819"/>
      <c r="P20" s="1846"/>
      <c r="Q20" s="76" t="s">
        <v>260</v>
      </c>
      <c r="R20" s="87">
        <v>1</v>
      </c>
      <c r="S20" s="94" t="s">
        <v>66</v>
      </c>
      <c r="T20" s="95" t="s">
        <v>66</v>
      </c>
      <c r="U20" s="2454"/>
    </row>
    <row r="21" spans="1:21" ht="25.5" customHeight="1" x14ac:dyDescent="0.2">
      <c r="A21" s="2129"/>
      <c r="B21" s="2130"/>
      <c r="C21" s="2153"/>
      <c r="D21" s="2155"/>
      <c r="E21" s="2157"/>
      <c r="F21" s="2136"/>
      <c r="G21" s="48"/>
      <c r="H21" s="789"/>
      <c r="I21" s="1446"/>
      <c r="J21" s="819"/>
      <c r="K21" s="779"/>
      <c r="L21" s="1446"/>
      <c r="M21" s="962"/>
      <c r="N21" s="1834"/>
      <c r="O21" s="819"/>
      <c r="P21" s="1846"/>
      <c r="Q21" s="2024" t="s">
        <v>391</v>
      </c>
      <c r="R21" s="2025">
        <v>235</v>
      </c>
      <c r="S21" s="2026"/>
      <c r="T21" s="95"/>
      <c r="U21" s="2454"/>
    </row>
    <row r="22" spans="1:21" ht="26.25" customHeight="1" x14ac:dyDescent="0.2">
      <c r="A22" s="2129"/>
      <c r="B22" s="2130"/>
      <c r="C22" s="2153"/>
      <c r="D22" s="2155"/>
      <c r="E22" s="2157"/>
      <c r="F22" s="2136"/>
      <c r="G22" s="48"/>
      <c r="H22" s="789"/>
      <c r="I22" s="1446"/>
      <c r="J22" s="962"/>
      <c r="K22" s="779"/>
      <c r="L22" s="1446"/>
      <c r="M22" s="962"/>
      <c r="N22" s="1834"/>
      <c r="O22" s="819"/>
      <c r="P22" s="1775"/>
      <c r="Q22" s="76" t="s">
        <v>261</v>
      </c>
      <c r="R22" s="87">
        <v>65</v>
      </c>
      <c r="S22" s="94" t="s">
        <v>249</v>
      </c>
      <c r="T22" s="95" t="s">
        <v>249</v>
      </c>
      <c r="U22" s="2454"/>
    </row>
    <row r="23" spans="1:21" ht="15.75" customHeight="1" x14ac:dyDescent="0.2">
      <c r="A23" s="2129"/>
      <c r="B23" s="2130"/>
      <c r="C23" s="2153"/>
      <c r="D23" s="2155"/>
      <c r="E23" s="2157"/>
      <c r="F23" s="2136"/>
      <c r="G23" s="48"/>
      <c r="H23" s="789"/>
      <c r="I23" s="1445"/>
      <c r="J23" s="796"/>
      <c r="K23" s="780"/>
      <c r="L23" s="1445"/>
      <c r="M23" s="796"/>
      <c r="N23" s="1482"/>
      <c r="O23" s="789"/>
      <c r="P23" s="1774"/>
      <c r="Q23" s="76" t="s">
        <v>386</v>
      </c>
      <c r="R23" s="753" t="s">
        <v>387</v>
      </c>
      <c r="S23" s="94" t="s">
        <v>248</v>
      </c>
      <c r="T23" s="95" t="s">
        <v>248</v>
      </c>
      <c r="U23" s="2454"/>
    </row>
    <row r="24" spans="1:21" ht="15.75" customHeight="1" x14ac:dyDescent="0.2">
      <c r="A24" s="2129"/>
      <c r="B24" s="2130"/>
      <c r="C24" s="2153"/>
      <c r="D24" s="2155"/>
      <c r="E24" s="2157"/>
      <c r="F24" s="2136"/>
      <c r="G24" s="48"/>
      <c r="H24" s="789"/>
      <c r="I24" s="1445"/>
      <c r="J24" s="796"/>
      <c r="K24" s="780"/>
      <c r="L24" s="1445"/>
      <c r="M24" s="796"/>
      <c r="N24" s="1482"/>
      <c r="O24" s="789"/>
      <c r="P24" s="1774"/>
      <c r="Q24" s="76" t="s">
        <v>343</v>
      </c>
      <c r="R24" s="753" t="s">
        <v>250</v>
      </c>
      <c r="S24" s="94" t="s">
        <v>128</v>
      </c>
      <c r="T24" s="95" t="s">
        <v>128</v>
      </c>
      <c r="U24" s="2454"/>
    </row>
    <row r="25" spans="1:21" ht="15" customHeight="1" x14ac:dyDescent="0.2">
      <c r="A25" s="2129"/>
      <c r="B25" s="2130"/>
      <c r="C25" s="2153"/>
      <c r="D25" s="2155"/>
      <c r="E25" s="2157"/>
      <c r="F25" s="2136"/>
      <c r="G25" s="48"/>
      <c r="H25" s="789"/>
      <c r="I25" s="1445"/>
      <c r="J25" s="796"/>
      <c r="K25" s="780"/>
      <c r="L25" s="1445"/>
      <c r="M25" s="796"/>
      <c r="N25" s="1482"/>
      <c r="O25" s="789"/>
      <c r="P25" s="1774"/>
      <c r="Q25" s="76" t="s">
        <v>40</v>
      </c>
      <c r="R25" s="753" t="s">
        <v>174</v>
      </c>
      <c r="S25" s="94" t="s">
        <v>174</v>
      </c>
      <c r="T25" s="95" t="s">
        <v>174</v>
      </c>
      <c r="U25" s="2454"/>
    </row>
    <row r="26" spans="1:21" ht="26.25" customHeight="1" x14ac:dyDescent="0.2">
      <c r="A26" s="2129"/>
      <c r="B26" s="2130"/>
      <c r="C26" s="2153"/>
      <c r="D26" s="2156"/>
      <c r="E26" s="2158"/>
      <c r="F26" s="2136"/>
      <c r="G26" s="11"/>
      <c r="H26" s="789"/>
      <c r="I26" s="1445"/>
      <c r="J26" s="796"/>
      <c r="K26" s="780"/>
      <c r="L26" s="1445"/>
      <c r="M26" s="1436"/>
      <c r="N26" s="1835"/>
      <c r="O26" s="1488"/>
      <c r="P26" s="1847"/>
      <c r="Q26" s="76" t="s">
        <v>344</v>
      </c>
      <c r="R26" s="753" t="s">
        <v>128</v>
      </c>
      <c r="S26" s="94" t="s">
        <v>128</v>
      </c>
      <c r="T26" s="95" t="s">
        <v>128</v>
      </c>
      <c r="U26" s="2455"/>
    </row>
    <row r="27" spans="1:21" ht="30" customHeight="1" x14ac:dyDescent="0.2">
      <c r="A27" s="1357"/>
      <c r="B27" s="1358"/>
      <c r="C27" s="1359"/>
      <c r="D27" s="1390" t="s">
        <v>354</v>
      </c>
      <c r="E27" s="1415"/>
      <c r="F27" s="1355"/>
      <c r="G27" s="50"/>
      <c r="H27" s="789"/>
      <c r="I27" s="1445"/>
      <c r="J27" s="796"/>
      <c r="K27" s="780"/>
      <c r="L27" s="1445"/>
      <c r="M27" s="796"/>
      <c r="N27" s="1482"/>
      <c r="O27" s="789"/>
      <c r="P27" s="1774"/>
      <c r="Q27" s="280" t="s">
        <v>383</v>
      </c>
      <c r="R27" s="43">
        <v>100</v>
      </c>
      <c r="S27" s="1073"/>
      <c r="T27" s="1075"/>
      <c r="U27" s="2001"/>
    </row>
    <row r="28" spans="1:21" ht="15.75" customHeight="1" x14ac:dyDescent="0.2">
      <c r="A28" s="1357"/>
      <c r="B28" s="1358"/>
      <c r="C28" s="1359"/>
      <c r="D28" s="2137" t="s">
        <v>328</v>
      </c>
      <c r="E28" s="2138" t="s">
        <v>93</v>
      </c>
      <c r="F28" s="1355"/>
      <c r="G28" s="97"/>
      <c r="H28" s="789"/>
      <c r="I28" s="1445"/>
      <c r="J28" s="879"/>
      <c r="K28" s="808"/>
      <c r="L28" s="1832"/>
      <c r="M28" s="1437"/>
      <c r="N28" s="1836"/>
      <c r="O28" s="1489"/>
      <c r="P28" s="1848"/>
      <c r="Q28" s="1211" t="s">
        <v>280</v>
      </c>
      <c r="R28" s="612">
        <v>100</v>
      </c>
      <c r="S28" s="1401"/>
      <c r="T28" s="282"/>
      <c r="U28" s="1999"/>
    </row>
    <row r="29" spans="1:21" ht="30.75" customHeight="1" x14ac:dyDescent="0.2">
      <c r="A29" s="1357"/>
      <c r="B29" s="1358"/>
      <c r="C29" s="1359"/>
      <c r="D29" s="2137"/>
      <c r="E29" s="2139"/>
      <c r="F29" s="1355"/>
      <c r="G29" s="97"/>
      <c r="H29" s="789"/>
      <c r="I29" s="1445"/>
      <c r="J29" s="796"/>
      <c r="K29" s="780"/>
      <c r="L29" s="1445"/>
      <c r="M29" s="1438"/>
      <c r="N29" s="1837"/>
      <c r="O29" s="1490"/>
      <c r="P29" s="1849"/>
      <c r="Q29" s="1372"/>
      <c r="R29" s="1374"/>
      <c r="S29" s="1397"/>
      <c r="T29" s="114"/>
      <c r="U29" s="2002"/>
    </row>
    <row r="30" spans="1:21" ht="29.25" customHeight="1" x14ac:dyDescent="0.2">
      <c r="A30" s="1357"/>
      <c r="B30" s="1358"/>
      <c r="C30" s="1359"/>
      <c r="D30" s="2148" t="s">
        <v>117</v>
      </c>
      <c r="E30" s="1651" t="s">
        <v>62</v>
      </c>
      <c r="F30" s="1647"/>
      <c r="G30" s="608" t="s">
        <v>29</v>
      </c>
      <c r="H30" s="1442">
        <v>159.30000000000001</v>
      </c>
      <c r="I30" s="1830">
        <f>173.2-13.9-1.4</f>
        <v>157.9</v>
      </c>
      <c r="J30" s="2029">
        <f>I30-H30</f>
        <v>-1.4</v>
      </c>
      <c r="K30" s="804"/>
      <c r="L30" s="1447"/>
      <c r="M30" s="1439"/>
      <c r="N30" s="1838"/>
      <c r="O30" s="1843"/>
      <c r="P30" s="1850"/>
      <c r="Q30" s="2150" t="s">
        <v>329</v>
      </c>
      <c r="R30" s="274">
        <v>100</v>
      </c>
      <c r="S30" s="275"/>
      <c r="T30" s="276"/>
      <c r="U30" s="2379" t="s">
        <v>393</v>
      </c>
    </row>
    <row r="31" spans="1:21" ht="20.25" customHeight="1" x14ac:dyDescent="0.2">
      <c r="A31" s="1357"/>
      <c r="B31" s="1358"/>
      <c r="C31" s="1359"/>
      <c r="D31" s="2149"/>
      <c r="E31" s="2138" t="s">
        <v>126</v>
      </c>
      <c r="F31" s="1647"/>
      <c r="G31" s="50"/>
      <c r="H31" s="789"/>
      <c r="I31" s="1938"/>
      <c r="J31" s="2028"/>
      <c r="K31" s="780"/>
      <c r="L31" s="1445"/>
      <c r="M31" s="796"/>
      <c r="N31" s="1836"/>
      <c r="O31" s="1489"/>
      <c r="P31" s="1774"/>
      <c r="Q31" s="2419"/>
      <c r="R31" s="951"/>
      <c r="S31" s="952"/>
      <c r="T31" s="114"/>
      <c r="U31" s="2380"/>
    </row>
    <row r="32" spans="1:21" ht="27.75" customHeight="1" x14ac:dyDescent="0.2">
      <c r="A32" s="1357"/>
      <c r="B32" s="1358"/>
      <c r="C32" s="1359"/>
      <c r="D32" s="1606" t="s">
        <v>118</v>
      </c>
      <c r="E32" s="2382"/>
      <c r="F32" s="1647"/>
      <c r="G32" s="745" t="s">
        <v>29</v>
      </c>
      <c r="H32" s="1464">
        <v>321.2</v>
      </c>
      <c r="I32" s="2030">
        <f>309.8+11.4-1.6</f>
        <v>319.60000000000002</v>
      </c>
      <c r="J32" s="2031">
        <f>I32-H32</f>
        <v>-1.6</v>
      </c>
      <c r="K32" s="1422"/>
      <c r="L32" s="1448"/>
      <c r="M32" s="1440"/>
      <c r="N32" s="1839"/>
      <c r="O32" s="1844"/>
      <c r="P32" s="1851"/>
      <c r="Q32" s="1655" t="s">
        <v>355</v>
      </c>
      <c r="R32" s="1607" t="s">
        <v>356</v>
      </c>
      <c r="S32" s="1604"/>
      <c r="T32" s="1605"/>
      <c r="U32" s="2456"/>
    </row>
    <row r="33" spans="1:21" ht="28.5" customHeight="1" x14ac:dyDescent="0.2">
      <c r="A33" s="1357"/>
      <c r="B33" s="1358"/>
      <c r="C33" s="1359"/>
      <c r="D33" s="2137" t="s">
        <v>294</v>
      </c>
      <c r="E33" s="950"/>
      <c r="F33" s="1355"/>
      <c r="G33" s="50" t="s">
        <v>29</v>
      </c>
      <c r="H33" s="789">
        <v>25</v>
      </c>
      <c r="I33" s="1445">
        <v>25</v>
      </c>
      <c r="J33" s="796"/>
      <c r="K33" s="780"/>
      <c r="L33" s="1445"/>
      <c r="M33" s="796"/>
      <c r="N33" s="1482"/>
      <c r="O33" s="789"/>
      <c r="P33" s="1774"/>
      <c r="Q33" s="1503" t="s">
        <v>349</v>
      </c>
      <c r="R33" s="1374">
        <v>1</v>
      </c>
      <c r="S33" s="1397"/>
      <c r="T33" s="1403"/>
      <c r="U33" s="2457"/>
    </row>
    <row r="34" spans="1:21" ht="30" customHeight="1" x14ac:dyDescent="0.2">
      <c r="A34" s="1357"/>
      <c r="B34" s="1358"/>
      <c r="C34" s="1359"/>
      <c r="D34" s="2137"/>
      <c r="E34" s="1384"/>
      <c r="F34" s="1355"/>
      <c r="G34" s="50" t="s">
        <v>29</v>
      </c>
      <c r="H34" s="789">
        <v>120</v>
      </c>
      <c r="I34" s="1445">
        <f>120</f>
        <v>120</v>
      </c>
      <c r="J34" s="796"/>
      <c r="K34" s="780">
        <v>470</v>
      </c>
      <c r="L34" s="1445">
        <f>470</f>
        <v>470</v>
      </c>
      <c r="M34" s="796"/>
      <c r="N34" s="1482"/>
      <c r="O34" s="789"/>
      <c r="P34" s="1774"/>
      <c r="Q34" s="2383" t="s">
        <v>302</v>
      </c>
      <c r="R34" s="1374">
        <v>20</v>
      </c>
      <c r="S34" s="711">
        <v>100</v>
      </c>
      <c r="T34" s="1403"/>
      <c r="U34" s="2380"/>
    </row>
    <row r="35" spans="1:21" ht="27" customHeight="1" x14ac:dyDescent="0.2">
      <c r="A35" s="1357"/>
      <c r="B35" s="1358"/>
      <c r="C35" s="1359"/>
      <c r="D35" s="2169"/>
      <c r="E35" s="607"/>
      <c r="F35" s="1355"/>
      <c r="G35" s="741" t="s">
        <v>65</v>
      </c>
      <c r="H35" s="1341"/>
      <c r="I35" s="1450"/>
      <c r="J35" s="1441"/>
      <c r="K35" s="1826">
        <v>60</v>
      </c>
      <c r="L35" s="1450">
        <v>60</v>
      </c>
      <c r="M35" s="1441"/>
      <c r="N35" s="1483"/>
      <c r="O35" s="1341"/>
      <c r="P35" s="1852"/>
      <c r="Q35" s="2423"/>
      <c r="R35" s="1343"/>
      <c r="S35" s="1342"/>
      <c r="T35" s="178"/>
      <c r="U35" s="2456"/>
    </row>
    <row r="36" spans="1:21" ht="17.25" customHeight="1" x14ac:dyDescent="0.2">
      <c r="A36" s="1357"/>
      <c r="B36" s="1358"/>
      <c r="C36" s="1359"/>
      <c r="D36" s="2137" t="s">
        <v>131</v>
      </c>
      <c r="E36" s="2139" t="s">
        <v>126</v>
      </c>
      <c r="F36" s="1355" t="s">
        <v>32</v>
      </c>
      <c r="G36" s="50" t="s">
        <v>29</v>
      </c>
      <c r="H36" s="789">
        <v>2.5</v>
      </c>
      <c r="I36" s="1445">
        <v>2.5</v>
      </c>
      <c r="J36" s="789"/>
      <c r="K36" s="780"/>
      <c r="L36" s="1445"/>
      <c r="M36" s="796"/>
      <c r="N36" s="1840"/>
      <c r="O36" s="1443"/>
      <c r="P36" s="1774"/>
      <c r="Q36" s="1503" t="s">
        <v>349</v>
      </c>
      <c r="R36" s="1423">
        <v>1</v>
      </c>
      <c r="S36" s="1424">
        <v>100</v>
      </c>
      <c r="T36" s="953"/>
      <c r="U36" s="1999"/>
    </row>
    <row r="37" spans="1:21" ht="21.75" customHeight="1" x14ac:dyDescent="0.2">
      <c r="A37" s="1357"/>
      <c r="B37" s="1358"/>
      <c r="C37" s="1359"/>
      <c r="D37" s="2293"/>
      <c r="E37" s="2172"/>
      <c r="F37" s="1355"/>
      <c r="G37" s="98" t="s">
        <v>29</v>
      </c>
      <c r="H37" s="1434"/>
      <c r="I37" s="1451"/>
      <c r="J37" s="1434"/>
      <c r="K37" s="805">
        <v>381.2</v>
      </c>
      <c r="L37" s="1451">
        <v>381.2</v>
      </c>
      <c r="M37" s="795"/>
      <c r="N37" s="1840"/>
      <c r="O37" s="1443"/>
      <c r="P37" s="1856"/>
      <c r="Q37" s="1504"/>
      <c r="R37" s="278"/>
      <c r="S37" s="341"/>
      <c r="T37" s="102"/>
      <c r="U37" s="1999"/>
    </row>
    <row r="38" spans="1:21" ht="22.5" customHeight="1" x14ac:dyDescent="0.2">
      <c r="A38" s="1357"/>
      <c r="B38" s="1358"/>
      <c r="C38" s="1359"/>
      <c r="D38" s="2148" t="s">
        <v>258</v>
      </c>
      <c r="E38" s="820" t="s">
        <v>62</v>
      </c>
      <c r="F38" s="2162" t="s">
        <v>61</v>
      </c>
      <c r="G38" s="1416" t="s">
        <v>173</v>
      </c>
      <c r="H38" s="1442">
        <v>82.3</v>
      </c>
      <c r="I38" s="1830">
        <f>26+56.3-49.5</f>
        <v>32.799999999999997</v>
      </c>
      <c r="J38" s="1961">
        <f>I38-H38</f>
        <v>-49.5</v>
      </c>
      <c r="K38" s="790">
        <v>400</v>
      </c>
      <c r="L38" s="1962">
        <f>400+49.5</f>
        <v>449.5</v>
      </c>
      <c r="M38" s="1994">
        <f>L38-K38</f>
        <v>49.5</v>
      </c>
      <c r="N38" s="1833">
        <v>944</v>
      </c>
      <c r="O38" s="818">
        <v>944</v>
      </c>
      <c r="P38" s="1857"/>
      <c r="Q38" s="714" t="s">
        <v>330</v>
      </c>
      <c r="R38" s="1658">
        <v>1</v>
      </c>
      <c r="S38" s="1658"/>
      <c r="T38" s="91"/>
      <c r="U38" s="2379" t="s">
        <v>394</v>
      </c>
    </row>
    <row r="39" spans="1:21" ht="29.25" customHeight="1" x14ac:dyDescent="0.2">
      <c r="A39" s="1357"/>
      <c r="B39" s="1358"/>
      <c r="C39" s="1359"/>
      <c r="D39" s="2161"/>
      <c r="E39" s="2201" t="s">
        <v>126</v>
      </c>
      <c r="F39" s="2136"/>
      <c r="G39" s="50" t="s">
        <v>96</v>
      </c>
      <c r="H39" s="789"/>
      <c r="I39" s="1445"/>
      <c r="J39" s="789"/>
      <c r="K39" s="779">
        <v>15</v>
      </c>
      <c r="L39" s="1446">
        <v>15</v>
      </c>
      <c r="M39" s="796"/>
      <c r="N39" s="1482">
        <v>15</v>
      </c>
      <c r="O39" s="789">
        <v>15</v>
      </c>
      <c r="P39" s="1774"/>
      <c r="Q39" s="2217" t="s">
        <v>281</v>
      </c>
      <c r="R39" s="2027" t="s">
        <v>34</v>
      </c>
      <c r="S39" s="1991">
        <v>60</v>
      </c>
      <c r="T39" s="1992">
        <v>100</v>
      </c>
      <c r="U39" s="2380"/>
    </row>
    <row r="40" spans="1:21" ht="63" customHeight="1" x14ac:dyDescent="0.2">
      <c r="A40" s="1357"/>
      <c r="B40" s="1358"/>
      <c r="C40" s="1359"/>
      <c r="D40" s="2161"/>
      <c r="E40" s="2289"/>
      <c r="F40" s="2163"/>
      <c r="G40" s="295"/>
      <c r="H40" s="1434"/>
      <c r="I40" s="1451"/>
      <c r="J40" s="1434"/>
      <c r="K40" s="1530"/>
      <c r="L40" s="1456"/>
      <c r="M40" s="795"/>
      <c r="N40" s="1481"/>
      <c r="O40" s="1434"/>
      <c r="P40" s="1856"/>
      <c r="Q40" s="2294"/>
      <c r="R40" s="1073"/>
      <c r="S40" s="1073"/>
      <c r="T40" s="1993"/>
      <c r="U40" s="2381"/>
    </row>
    <row r="41" spans="1:21" ht="19.5" customHeight="1" x14ac:dyDescent="0.2">
      <c r="A41" s="1357"/>
      <c r="B41" s="1358"/>
      <c r="C41" s="966"/>
      <c r="D41" s="2149" t="s">
        <v>350</v>
      </c>
      <c r="E41" s="2165" t="s">
        <v>62</v>
      </c>
      <c r="F41" s="2167" t="s">
        <v>61</v>
      </c>
      <c r="G41" s="608"/>
      <c r="H41" s="1442"/>
      <c r="I41" s="1447"/>
      <c r="J41" s="1442"/>
      <c r="K41" s="1827"/>
      <c r="L41" s="1830"/>
      <c r="M41" s="794"/>
      <c r="N41" s="1841"/>
      <c r="O41" s="1821"/>
      <c r="P41" s="1858"/>
      <c r="Q41" s="576" t="s">
        <v>265</v>
      </c>
      <c r="R41" s="614">
        <v>1</v>
      </c>
      <c r="S41" s="614"/>
      <c r="T41" s="615"/>
      <c r="U41" s="1999"/>
    </row>
    <row r="42" spans="1:21" ht="21.75" customHeight="1" x14ac:dyDescent="0.2">
      <c r="A42" s="1357"/>
      <c r="B42" s="1358"/>
      <c r="C42" s="1359"/>
      <c r="D42" s="2164"/>
      <c r="E42" s="2166"/>
      <c r="F42" s="2168"/>
      <c r="G42" s="295" t="s">
        <v>167</v>
      </c>
      <c r="H42" s="1434">
        <v>500</v>
      </c>
      <c r="I42" s="1451">
        <v>500</v>
      </c>
      <c r="J42" s="1434"/>
      <c r="K42" s="1828"/>
      <c r="L42" s="1831"/>
      <c r="M42" s="795"/>
      <c r="N42" s="1842"/>
      <c r="O42" s="1822"/>
      <c r="P42" s="1856"/>
      <c r="Q42" s="637" t="s">
        <v>332</v>
      </c>
      <c r="R42" s="957">
        <v>100</v>
      </c>
      <c r="S42" s="565"/>
      <c r="T42" s="566"/>
      <c r="U42" s="1999"/>
    </row>
    <row r="43" spans="1:21" ht="16.5" customHeight="1" x14ac:dyDescent="0.2">
      <c r="A43" s="1357"/>
      <c r="B43" s="1358"/>
      <c r="C43" s="1359"/>
      <c r="D43" s="2137" t="s">
        <v>259</v>
      </c>
      <c r="E43" s="2139" t="s">
        <v>126</v>
      </c>
      <c r="F43" s="1355"/>
      <c r="G43" s="608" t="s">
        <v>173</v>
      </c>
      <c r="H43" s="1442"/>
      <c r="I43" s="1447"/>
      <c r="J43" s="1442"/>
      <c r="K43" s="804">
        <v>168.9</v>
      </c>
      <c r="L43" s="1447">
        <v>168.9</v>
      </c>
      <c r="M43" s="794"/>
      <c r="N43" s="1484">
        <v>500</v>
      </c>
      <c r="O43" s="1442">
        <v>500</v>
      </c>
      <c r="P43" s="1858"/>
      <c r="Q43" s="1506"/>
      <c r="R43" s="1373"/>
      <c r="S43" s="1425"/>
      <c r="T43" s="282"/>
      <c r="U43" s="1999"/>
    </row>
    <row r="44" spans="1:21" ht="30.75" customHeight="1" x14ac:dyDescent="0.2">
      <c r="A44" s="1357"/>
      <c r="B44" s="1358"/>
      <c r="C44" s="1359"/>
      <c r="D44" s="2137"/>
      <c r="E44" s="2139"/>
      <c r="F44" s="1355"/>
      <c r="G44" s="50"/>
      <c r="H44" s="789"/>
      <c r="I44" s="1445"/>
      <c r="J44" s="1443"/>
      <c r="K44" s="780"/>
      <c r="L44" s="1445"/>
      <c r="M44" s="879"/>
      <c r="N44" s="1840"/>
      <c r="O44" s="1443"/>
      <c r="P44" s="1859"/>
      <c r="Q44" s="1505"/>
      <c r="R44" s="113"/>
      <c r="S44" s="342"/>
      <c r="T44" s="348"/>
      <c r="U44" s="1999"/>
    </row>
    <row r="45" spans="1:21" ht="16.5" customHeight="1" x14ac:dyDescent="0.2">
      <c r="A45" s="1357"/>
      <c r="B45" s="1358"/>
      <c r="C45" s="1359"/>
      <c r="D45" s="1371" t="s">
        <v>293</v>
      </c>
      <c r="E45" s="2173" t="s">
        <v>126</v>
      </c>
      <c r="F45" s="1355"/>
      <c r="G45" s="608" t="s">
        <v>29</v>
      </c>
      <c r="H45" s="1442"/>
      <c r="I45" s="1444"/>
      <c r="J45" s="1480"/>
      <c r="K45" s="790">
        <v>15</v>
      </c>
      <c r="L45" s="1444">
        <v>15</v>
      </c>
      <c r="M45" s="794"/>
      <c r="N45" s="1484"/>
      <c r="O45" s="1442"/>
      <c r="P45" s="1858"/>
      <c r="Q45" s="1505" t="s">
        <v>179</v>
      </c>
      <c r="R45" s="738"/>
      <c r="S45" s="1397">
        <v>1</v>
      </c>
      <c r="T45" s="1402"/>
      <c r="U45" s="1999"/>
    </row>
    <row r="46" spans="1:21" ht="14.25" customHeight="1" x14ac:dyDescent="0.2">
      <c r="A46" s="1357"/>
      <c r="B46" s="1358"/>
      <c r="C46" s="1359"/>
      <c r="D46" s="1368"/>
      <c r="E46" s="2174"/>
      <c r="F46" s="955"/>
      <c r="G46" s="609" t="s">
        <v>173</v>
      </c>
      <c r="H46" s="1434"/>
      <c r="I46" s="1451"/>
      <c r="J46" s="1479"/>
      <c r="K46" s="805"/>
      <c r="L46" s="1451"/>
      <c r="M46" s="795"/>
      <c r="N46" s="1481">
        <v>150</v>
      </c>
      <c r="O46" s="1434">
        <v>150</v>
      </c>
      <c r="P46" s="1856"/>
      <c r="Q46" s="1507" t="s">
        <v>278</v>
      </c>
      <c r="R46" s="738"/>
      <c r="S46" s="1397"/>
      <c r="T46" s="1403">
        <v>50</v>
      </c>
      <c r="U46" s="1999"/>
    </row>
    <row r="47" spans="1:21" ht="14.25" customHeight="1" thickBot="1" x14ac:dyDescent="0.25">
      <c r="A47" s="1379"/>
      <c r="B47" s="1093"/>
      <c r="C47" s="96"/>
      <c r="D47" s="174"/>
      <c r="E47" s="810"/>
      <c r="F47" s="811"/>
      <c r="G47" s="45" t="s">
        <v>8</v>
      </c>
      <c r="H47" s="815">
        <f>SUM(H14:H46)</f>
        <v>1555.8</v>
      </c>
      <c r="I47" s="1452">
        <f>SUM(I14:I46)</f>
        <v>1613.8</v>
      </c>
      <c r="J47" s="1452">
        <f t="shared" ref="J47:P47" si="0">SUM(J14:J46)</f>
        <v>58</v>
      </c>
      <c r="K47" s="1452">
        <f>SUM(K14:K46)</f>
        <v>1714.5</v>
      </c>
      <c r="L47" s="1452">
        <f t="shared" si="0"/>
        <v>1764</v>
      </c>
      <c r="M47" s="1452">
        <f t="shared" si="0"/>
        <v>49.5</v>
      </c>
      <c r="N47" s="1452">
        <f t="shared" si="0"/>
        <v>1813.4</v>
      </c>
      <c r="O47" s="1452">
        <f t="shared" si="0"/>
        <v>1813.4</v>
      </c>
      <c r="P47" s="1452">
        <f t="shared" si="0"/>
        <v>0</v>
      </c>
      <c r="Q47" s="1508"/>
      <c r="R47" s="814"/>
      <c r="S47" s="162"/>
      <c r="T47" s="813"/>
      <c r="U47" s="2003"/>
    </row>
    <row r="48" spans="1:21" ht="15.75" customHeight="1" x14ac:dyDescent="0.2">
      <c r="A48" s="2140" t="s">
        <v>7</v>
      </c>
      <c r="B48" s="2141" t="s">
        <v>7</v>
      </c>
      <c r="C48" s="2143" t="s">
        <v>9</v>
      </c>
      <c r="D48" s="2144" t="s">
        <v>71</v>
      </c>
      <c r="E48" s="2146"/>
      <c r="F48" s="2170" t="s">
        <v>32</v>
      </c>
      <c r="G48" s="844" t="s">
        <v>29</v>
      </c>
      <c r="H48" s="1633">
        <f>2280.2+150.5+18.8</f>
        <v>2449.5</v>
      </c>
      <c r="I48" s="2035">
        <f>2280.2+150.5+18.8-19.7</f>
        <v>2429.8000000000002</v>
      </c>
      <c r="J48" s="1638">
        <f>I48-H48</f>
        <v>-19.7</v>
      </c>
      <c r="K48" s="1634">
        <f>2270.8+150.5+16.9</f>
        <v>2438.1999999999998</v>
      </c>
      <c r="L48" s="1633">
        <f>2270.8+150.5+16.9</f>
        <v>2438.1999999999998</v>
      </c>
      <c r="M48" s="1638"/>
      <c r="N48" s="1885">
        <f>2347.6+150.5+16.7</f>
        <v>2514.8000000000002</v>
      </c>
      <c r="O48" s="1633">
        <f>2347.6+150.5+16.7</f>
        <v>2514.8000000000002</v>
      </c>
      <c r="P48" s="1886"/>
      <c r="Q48" s="1639"/>
      <c r="R48" s="1594"/>
      <c r="S48" s="1594"/>
      <c r="T48" s="1595"/>
      <c r="U48" s="2004"/>
    </row>
    <row r="49" spans="1:21" ht="15" customHeight="1" x14ac:dyDescent="0.2">
      <c r="A49" s="2129"/>
      <c r="B49" s="2142"/>
      <c r="C49" s="2131"/>
      <c r="D49" s="2145"/>
      <c r="E49" s="2147"/>
      <c r="F49" s="2163"/>
      <c r="G49" s="75" t="s">
        <v>47</v>
      </c>
      <c r="H49" s="1635">
        <v>0.8</v>
      </c>
      <c r="I49" s="1640">
        <v>0.8</v>
      </c>
      <c r="J49" s="1641"/>
      <c r="K49" s="1636">
        <v>0.8</v>
      </c>
      <c r="L49" s="1640">
        <v>0.8</v>
      </c>
      <c r="M49" s="1870"/>
      <c r="N49" s="1887">
        <v>0.8</v>
      </c>
      <c r="O49" s="1640">
        <v>0.8</v>
      </c>
      <c r="P49" s="1861"/>
      <c r="Q49" s="1642"/>
      <c r="R49" s="1046"/>
      <c r="S49" s="1046"/>
      <c r="T49" s="1047"/>
      <c r="U49" s="2462" t="s">
        <v>395</v>
      </c>
    </row>
    <row r="50" spans="1:21" ht="27.75" customHeight="1" x14ac:dyDescent="0.2">
      <c r="A50" s="2129"/>
      <c r="B50" s="2142"/>
      <c r="C50" s="2131"/>
      <c r="D50" s="2133" t="s">
        <v>99</v>
      </c>
      <c r="E50" s="2179"/>
      <c r="F50" s="2136"/>
      <c r="G50" s="822"/>
      <c r="H50" s="780"/>
      <c r="I50" s="1565"/>
      <c r="J50" s="1566"/>
      <c r="K50" s="1862"/>
      <c r="L50" s="1565"/>
      <c r="M50" s="1566"/>
      <c r="N50" s="1888"/>
      <c r="O50" s="1565"/>
      <c r="P50" s="1889"/>
      <c r="Q50" s="578" t="s">
        <v>378</v>
      </c>
      <c r="R50" s="833">
        <v>8.6</v>
      </c>
      <c r="S50" s="833">
        <v>8.6</v>
      </c>
      <c r="T50" s="833">
        <v>8.6</v>
      </c>
      <c r="U50" s="2380"/>
    </row>
    <row r="51" spans="1:21" ht="14.25" customHeight="1" x14ac:dyDescent="0.2">
      <c r="A51" s="2129"/>
      <c r="B51" s="2142"/>
      <c r="C51" s="2131"/>
      <c r="D51" s="2133"/>
      <c r="E51" s="2179"/>
      <c r="F51" s="2136"/>
      <c r="G51" s="822"/>
      <c r="H51" s="780"/>
      <c r="I51" s="1632"/>
      <c r="J51" s="869"/>
      <c r="K51" s="1500"/>
      <c r="L51" s="1632"/>
      <c r="M51" s="869"/>
      <c r="N51" s="1792"/>
      <c r="O51" s="1632"/>
      <c r="P51" s="1773"/>
      <c r="Q51" s="1676"/>
      <c r="R51" s="1675"/>
      <c r="S51" s="1675"/>
      <c r="T51" s="1675"/>
      <c r="U51" s="2380"/>
    </row>
    <row r="52" spans="1:21" ht="15.75" customHeight="1" x14ac:dyDescent="0.2">
      <c r="A52" s="2129"/>
      <c r="B52" s="2142"/>
      <c r="C52" s="2131"/>
      <c r="D52" s="2132" t="s">
        <v>44</v>
      </c>
      <c r="E52" s="1682"/>
      <c r="F52" s="1683"/>
      <c r="G52" s="48"/>
      <c r="H52" s="780"/>
      <c r="I52" s="1454"/>
      <c r="J52" s="971"/>
      <c r="K52" s="1535"/>
      <c r="L52" s="1454"/>
      <c r="M52" s="971"/>
      <c r="N52" s="1890"/>
      <c r="O52" s="1454"/>
      <c r="P52" s="1891"/>
      <c r="Q52" s="1713" t="s">
        <v>46</v>
      </c>
      <c r="R52" s="1703">
        <v>55</v>
      </c>
      <c r="S52" s="1703">
        <v>55</v>
      </c>
      <c r="T52" s="1711">
        <v>55</v>
      </c>
      <c r="U52" s="2380"/>
    </row>
    <row r="53" spans="1:21" ht="30" customHeight="1" x14ac:dyDescent="0.2">
      <c r="A53" s="2129"/>
      <c r="B53" s="2142"/>
      <c r="C53" s="2131"/>
      <c r="D53" s="2233"/>
      <c r="E53" s="1739"/>
      <c r="F53" s="1740"/>
      <c r="G53" s="48"/>
      <c r="H53" s="780"/>
      <c r="I53" s="1632"/>
      <c r="J53" s="869"/>
      <c r="K53" s="1500"/>
      <c r="L53" s="1632"/>
      <c r="M53" s="869"/>
      <c r="N53" s="1792"/>
      <c r="O53" s="1632"/>
      <c r="P53" s="1773"/>
      <c r="Q53" s="605" t="s">
        <v>100</v>
      </c>
      <c r="R53" s="286">
        <v>1227</v>
      </c>
      <c r="S53" s="286">
        <v>1227</v>
      </c>
      <c r="T53" s="287">
        <v>1227</v>
      </c>
      <c r="U53" s="2380"/>
    </row>
    <row r="54" spans="1:21" ht="18.75" customHeight="1" x14ac:dyDescent="0.2">
      <c r="A54" s="1670"/>
      <c r="B54" s="1671"/>
      <c r="C54" s="1673"/>
      <c r="D54" s="2366" t="s">
        <v>372</v>
      </c>
      <c r="E54" s="1739"/>
      <c r="F54" s="1740"/>
      <c r="G54" s="48"/>
      <c r="H54" s="780"/>
      <c r="I54" s="1446"/>
      <c r="J54" s="819"/>
      <c r="K54" s="1535"/>
      <c r="L54" s="1454"/>
      <c r="M54" s="819"/>
      <c r="N54" s="1890"/>
      <c r="O54" s="1454"/>
      <c r="P54" s="1775"/>
      <c r="Q54" s="1519" t="s">
        <v>333</v>
      </c>
      <c r="R54" s="1719" t="s">
        <v>135</v>
      </c>
      <c r="S54" s="1719" t="s">
        <v>135</v>
      </c>
      <c r="T54" s="1720" t="s">
        <v>136</v>
      </c>
      <c r="U54" s="2380"/>
    </row>
    <row r="55" spans="1:21" ht="19.5" customHeight="1" x14ac:dyDescent="0.2">
      <c r="A55" s="1670"/>
      <c r="B55" s="1671"/>
      <c r="C55" s="1673"/>
      <c r="D55" s="2231"/>
      <c r="E55" s="1739"/>
      <c r="F55" s="1740"/>
      <c r="G55" s="48"/>
      <c r="H55" s="780"/>
      <c r="I55" s="1446"/>
      <c r="J55" s="819"/>
      <c r="K55" s="779"/>
      <c r="L55" s="1446"/>
      <c r="M55" s="819"/>
      <c r="N55" s="1793"/>
      <c r="O55" s="1446"/>
      <c r="P55" s="1775"/>
      <c r="Q55" s="1527" t="s">
        <v>371</v>
      </c>
      <c r="R55" s="1719" t="s">
        <v>360</v>
      </c>
      <c r="S55" s="1719" t="s">
        <v>360</v>
      </c>
      <c r="T55" s="1762" t="s">
        <v>360</v>
      </c>
      <c r="U55" s="2380"/>
    </row>
    <row r="56" spans="1:21" ht="42" customHeight="1" x14ac:dyDescent="0.2">
      <c r="A56" s="1679"/>
      <c r="B56" s="1680"/>
      <c r="C56" s="1681"/>
      <c r="D56" s="2367"/>
      <c r="E56" s="1751"/>
      <c r="F56" s="1752"/>
      <c r="G56" s="295"/>
      <c r="H56" s="805"/>
      <c r="I56" s="1678"/>
      <c r="J56" s="1279"/>
      <c r="K56" s="1530"/>
      <c r="L56" s="1456"/>
      <c r="M56" s="1279"/>
      <c r="N56" s="1794"/>
      <c r="O56" s="1456"/>
      <c r="P56" s="1892"/>
      <c r="Q56" s="580" t="s">
        <v>367</v>
      </c>
      <c r="R56" s="341" t="s">
        <v>364</v>
      </c>
      <c r="S56" s="341" t="s">
        <v>362</v>
      </c>
      <c r="T56" s="1763" t="s">
        <v>363</v>
      </c>
      <c r="U56" s="2381"/>
    </row>
    <row r="57" spans="1:21" ht="15.75" customHeight="1" x14ac:dyDescent="0.2">
      <c r="A57" s="1645"/>
      <c r="B57" s="1648"/>
      <c r="C57" s="1649"/>
      <c r="D57" s="2133" t="s">
        <v>80</v>
      </c>
      <c r="E57" s="2179"/>
      <c r="F57" s="2136"/>
      <c r="G57" s="295"/>
      <c r="H57" s="805"/>
      <c r="I57" s="1453"/>
      <c r="J57" s="867"/>
      <c r="K57" s="972"/>
      <c r="L57" s="1453"/>
      <c r="M57" s="867"/>
      <c r="N57" s="1791"/>
      <c r="O57" s="1453"/>
      <c r="P57" s="1772"/>
      <c r="Q57" s="2417" t="s">
        <v>45</v>
      </c>
      <c r="R57" s="2305">
        <v>9</v>
      </c>
      <c r="S57" s="2320">
        <v>5</v>
      </c>
      <c r="T57" s="2321">
        <v>6</v>
      </c>
      <c r="U57" s="1999"/>
    </row>
    <row r="58" spans="1:21" ht="14.25" customHeight="1" thickBot="1" x14ac:dyDescent="0.25">
      <c r="A58" s="55"/>
      <c r="B58" s="1650"/>
      <c r="C58" s="362"/>
      <c r="D58" s="2213"/>
      <c r="E58" s="2215"/>
      <c r="F58" s="2216"/>
      <c r="G58" s="47" t="s">
        <v>8</v>
      </c>
      <c r="H58" s="815">
        <f t="shared" ref="H58:P58" si="1">SUM(H48:H57)</f>
        <v>2450.3000000000002</v>
      </c>
      <c r="I58" s="1452">
        <f t="shared" si="1"/>
        <v>2430.6</v>
      </c>
      <c r="J58" s="821">
        <f t="shared" si="1"/>
        <v>-19.7</v>
      </c>
      <c r="K58" s="815">
        <f t="shared" si="1"/>
        <v>2439</v>
      </c>
      <c r="L58" s="1452">
        <f t="shared" si="1"/>
        <v>2439</v>
      </c>
      <c r="M58" s="821">
        <f t="shared" si="1"/>
        <v>0</v>
      </c>
      <c r="N58" s="1893">
        <f t="shared" si="1"/>
        <v>2515.6</v>
      </c>
      <c r="O58" s="1452">
        <f t="shared" si="1"/>
        <v>2515.6</v>
      </c>
      <c r="P58" s="1860">
        <f t="shared" si="1"/>
        <v>0</v>
      </c>
      <c r="Q58" s="2418"/>
      <c r="R58" s="2306"/>
      <c r="S58" s="2306"/>
      <c r="T58" s="2322"/>
      <c r="U58" s="2005"/>
    </row>
    <row r="59" spans="1:21" ht="12.75" customHeight="1" x14ac:dyDescent="0.2">
      <c r="A59" s="2140" t="s">
        <v>7</v>
      </c>
      <c r="B59" s="2141" t="s">
        <v>7</v>
      </c>
      <c r="C59" s="2143" t="s">
        <v>31</v>
      </c>
      <c r="D59" s="2180" t="s">
        <v>72</v>
      </c>
      <c r="E59" s="2182" t="s">
        <v>92</v>
      </c>
      <c r="F59" s="2170" t="s">
        <v>32</v>
      </c>
      <c r="G59" s="49" t="s">
        <v>29</v>
      </c>
      <c r="H59" s="1466">
        <v>729.8</v>
      </c>
      <c r="I59" s="2039">
        <f>729.8-38.8</f>
        <v>691</v>
      </c>
      <c r="J59" s="2040">
        <f>I59-H59</f>
        <v>-38.799999999999997</v>
      </c>
      <c r="K59" s="1823">
        <v>937</v>
      </c>
      <c r="L59" s="2039">
        <f>937+29.8</f>
        <v>966.8</v>
      </c>
      <c r="M59" s="2041">
        <f>L59-K59</f>
        <v>29.8</v>
      </c>
      <c r="N59" s="1885">
        <v>1049.9000000000001</v>
      </c>
      <c r="O59" s="1633">
        <v>1049.9000000000001</v>
      </c>
      <c r="P59" s="1894"/>
      <c r="Q59" s="516"/>
      <c r="R59" s="831"/>
      <c r="S59" s="831"/>
      <c r="T59" s="832"/>
      <c r="U59" s="2004"/>
    </row>
    <row r="60" spans="1:21" ht="15" customHeight="1" x14ac:dyDescent="0.2">
      <c r="A60" s="2129"/>
      <c r="B60" s="2142"/>
      <c r="C60" s="2131"/>
      <c r="D60" s="2181"/>
      <c r="E60" s="2183"/>
      <c r="F60" s="2136"/>
      <c r="G60" s="65" t="s">
        <v>96</v>
      </c>
      <c r="H60" s="1464">
        <v>39.799999999999997</v>
      </c>
      <c r="I60" s="1448">
        <v>39.799999999999997</v>
      </c>
      <c r="J60" s="829"/>
      <c r="K60" s="1863">
        <v>14.3</v>
      </c>
      <c r="L60" s="1728">
        <v>14.3</v>
      </c>
      <c r="M60" s="1863"/>
      <c r="N60" s="1895">
        <v>14.3</v>
      </c>
      <c r="O60" s="1728">
        <v>14.3</v>
      </c>
      <c r="P60" s="1896"/>
      <c r="Q60" s="2052"/>
      <c r="R60" s="833"/>
      <c r="S60" s="833"/>
      <c r="T60" s="834"/>
      <c r="U60" s="1999"/>
    </row>
    <row r="61" spans="1:21" ht="15" customHeight="1" x14ac:dyDescent="0.2">
      <c r="A61" s="2043"/>
      <c r="B61" s="2046"/>
      <c r="C61" s="2044"/>
      <c r="D61" s="2181"/>
      <c r="E61" s="2183"/>
      <c r="F61" s="2045"/>
      <c r="G61" s="1536" t="s">
        <v>47</v>
      </c>
      <c r="H61" s="1465">
        <v>31.7</v>
      </c>
      <c r="I61" s="1449">
        <v>31.7</v>
      </c>
      <c r="J61" s="829"/>
      <c r="K61" s="1863">
        <v>31.8</v>
      </c>
      <c r="L61" s="1728">
        <v>31.8</v>
      </c>
      <c r="M61" s="1863"/>
      <c r="N61" s="1895">
        <v>31.8</v>
      </c>
      <c r="O61" s="1728">
        <v>31.8</v>
      </c>
      <c r="P61" s="1896"/>
      <c r="Q61" s="2052"/>
      <c r="R61" s="833"/>
      <c r="S61" s="833"/>
      <c r="T61" s="834"/>
      <c r="U61" s="1999"/>
    </row>
    <row r="62" spans="1:21" ht="15" customHeight="1" x14ac:dyDescent="0.2">
      <c r="A62" s="2043"/>
      <c r="B62" s="2046"/>
      <c r="C62" s="2044"/>
      <c r="D62" s="2181"/>
      <c r="E62" s="2183"/>
      <c r="F62" s="2045"/>
      <c r="G62" s="65" t="s">
        <v>167</v>
      </c>
      <c r="H62" s="1464"/>
      <c r="I62" s="2030">
        <v>5.2</v>
      </c>
      <c r="J62" s="2057">
        <f>I62-H62</f>
        <v>5.2</v>
      </c>
      <c r="K62" s="1863"/>
      <c r="L62" s="1728"/>
      <c r="M62" s="1863"/>
      <c r="N62" s="1895"/>
      <c r="O62" s="1728"/>
      <c r="P62" s="1896"/>
      <c r="Q62" s="2052"/>
      <c r="R62" s="833"/>
      <c r="S62" s="833"/>
      <c r="T62" s="834"/>
      <c r="U62" s="1999"/>
    </row>
    <row r="63" spans="1:21" ht="15" customHeight="1" x14ac:dyDescent="0.2">
      <c r="A63" s="1229"/>
      <c r="B63" s="1230"/>
      <c r="C63" s="2055"/>
      <c r="D63" s="2436"/>
      <c r="E63" s="2184"/>
      <c r="F63" s="2047"/>
      <c r="G63" s="41" t="s">
        <v>155</v>
      </c>
      <c r="H63" s="1434">
        <v>4.2</v>
      </c>
      <c r="I63" s="1451">
        <v>4.2</v>
      </c>
      <c r="J63" s="1853">
        <f>I63-H63</f>
        <v>0</v>
      </c>
      <c r="K63" s="1279"/>
      <c r="L63" s="1678"/>
      <c r="M63" s="1279">
        <f>L63-K63</f>
        <v>0</v>
      </c>
      <c r="N63" s="2067"/>
      <c r="O63" s="1678"/>
      <c r="P63" s="1892">
        <f>O63-N63</f>
        <v>0</v>
      </c>
      <c r="Q63" s="637"/>
      <c r="R63" s="1046"/>
      <c r="S63" s="1046"/>
      <c r="T63" s="1047"/>
      <c r="U63" s="2002"/>
    </row>
    <row r="64" spans="1:21" ht="21.75" customHeight="1" x14ac:dyDescent="0.2">
      <c r="A64" s="1357"/>
      <c r="B64" s="1362"/>
      <c r="C64" s="1359"/>
      <c r="D64" s="2188" t="s">
        <v>334</v>
      </c>
      <c r="E64" s="1376"/>
      <c r="F64" s="1355"/>
      <c r="G64" s="50"/>
      <c r="H64" s="1537"/>
      <c r="I64" s="1445"/>
      <c r="J64" s="796"/>
      <c r="K64" s="789"/>
      <c r="L64" s="1445"/>
      <c r="M64" s="789"/>
      <c r="N64" s="1274"/>
      <c r="O64" s="1445"/>
      <c r="P64" s="1774"/>
      <c r="Q64" s="2383" t="s">
        <v>306</v>
      </c>
      <c r="R64" s="2332">
        <v>100</v>
      </c>
      <c r="S64" s="2305"/>
      <c r="T64" s="2325"/>
      <c r="U64" s="2398" t="s">
        <v>396</v>
      </c>
    </row>
    <row r="65" spans="1:21" ht="30" customHeight="1" x14ac:dyDescent="0.2">
      <c r="A65" s="1357"/>
      <c r="B65" s="1362"/>
      <c r="C65" s="1359"/>
      <c r="D65" s="2188"/>
      <c r="E65" s="1376"/>
      <c r="F65" s="1355"/>
      <c r="G65" s="50"/>
      <c r="H65" s="1537"/>
      <c r="I65" s="1445"/>
      <c r="J65" s="796"/>
      <c r="K65" s="789"/>
      <c r="L65" s="1445"/>
      <c r="M65" s="789"/>
      <c r="N65" s="1274"/>
      <c r="O65" s="1445"/>
      <c r="P65" s="1774"/>
      <c r="Q65" s="2383"/>
      <c r="R65" s="2332"/>
      <c r="S65" s="2305"/>
      <c r="T65" s="2325"/>
      <c r="U65" s="2380"/>
    </row>
    <row r="66" spans="1:21" ht="22.5" customHeight="1" x14ac:dyDescent="0.2">
      <c r="A66" s="1357"/>
      <c r="B66" s="1362"/>
      <c r="C66" s="1359"/>
      <c r="D66" s="2188"/>
      <c r="E66" s="1376"/>
      <c r="F66" s="1355"/>
      <c r="G66" s="50"/>
      <c r="H66" s="789"/>
      <c r="I66" s="1445"/>
      <c r="J66" s="796"/>
      <c r="K66" s="789"/>
      <c r="L66" s="1445"/>
      <c r="M66" s="789"/>
      <c r="N66" s="1274"/>
      <c r="O66" s="1445"/>
      <c r="P66" s="1774"/>
      <c r="Q66" s="2384" t="s">
        <v>307</v>
      </c>
      <c r="R66" s="2327"/>
      <c r="S66" s="2328">
        <v>100</v>
      </c>
      <c r="T66" s="2329"/>
      <c r="U66" s="2380"/>
    </row>
    <row r="67" spans="1:21" ht="18.75" customHeight="1" x14ac:dyDescent="0.2">
      <c r="A67" s="1357"/>
      <c r="B67" s="1362"/>
      <c r="C67" s="1359"/>
      <c r="D67" s="841"/>
      <c r="E67" s="1376"/>
      <c r="F67" s="1355"/>
      <c r="G67" s="50"/>
      <c r="H67" s="780"/>
      <c r="I67" s="1445"/>
      <c r="J67" s="796"/>
      <c r="K67" s="789"/>
      <c r="L67" s="1445"/>
      <c r="M67" s="789"/>
      <c r="N67" s="1274"/>
      <c r="O67" s="1445"/>
      <c r="P67" s="1774"/>
      <c r="Q67" s="2384"/>
      <c r="R67" s="2327"/>
      <c r="S67" s="2328"/>
      <c r="T67" s="2329"/>
      <c r="U67" s="2380"/>
    </row>
    <row r="68" spans="1:21" ht="21.75" customHeight="1" x14ac:dyDescent="0.2">
      <c r="A68" s="1357"/>
      <c r="B68" s="1362"/>
      <c r="C68" s="1359"/>
      <c r="D68" s="1368"/>
      <c r="E68" s="1376"/>
      <c r="F68" s="1355"/>
      <c r="G68" s="50"/>
      <c r="H68" s="780"/>
      <c r="I68" s="1445"/>
      <c r="J68" s="796"/>
      <c r="K68" s="789"/>
      <c r="L68" s="1445"/>
      <c r="M68" s="789"/>
      <c r="N68" s="1274"/>
      <c r="O68" s="1445"/>
      <c r="P68" s="1774"/>
      <c r="Q68" s="2384" t="s">
        <v>308</v>
      </c>
      <c r="R68" s="838">
        <v>40</v>
      </c>
      <c r="S68" s="839">
        <v>60</v>
      </c>
      <c r="T68" s="112">
        <v>80</v>
      </c>
      <c r="U68" s="2380"/>
    </row>
    <row r="69" spans="1:21" ht="57.75" customHeight="1" x14ac:dyDescent="0.2">
      <c r="A69" s="1357"/>
      <c r="B69" s="1362"/>
      <c r="C69" s="1359"/>
      <c r="D69" s="1368"/>
      <c r="E69" s="1376"/>
      <c r="F69" s="1355"/>
      <c r="G69" s="50"/>
      <c r="H69" s="780"/>
      <c r="I69" s="1445"/>
      <c r="J69" s="796"/>
      <c r="K69" s="789"/>
      <c r="L69" s="1445"/>
      <c r="M69" s="789"/>
      <c r="N69" s="1274"/>
      <c r="O69" s="1445"/>
      <c r="P69" s="1774"/>
      <c r="Q69" s="2384"/>
      <c r="R69" s="836"/>
      <c r="S69" s="837"/>
      <c r="T69" s="178"/>
      <c r="U69" s="2380"/>
    </row>
    <row r="70" spans="1:21" ht="39" customHeight="1" x14ac:dyDescent="0.2">
      <c r="A70" s="1357"/>
      <c r="B70" s="1362"/>
      <c r="C70" s="1359"/>
      <c r="D70" s="1368"/>
      <c r="E70" s="1376"/>
      <c r="F70" s="1355"/>
      <c r="G70" s="50"/>
      <c r="H70" s="780"/>
      <c r="I70" s="1445"/>
      <c r="J70" s="796"/>
      <c r="K70" s="789"/>
      <c r="L70" s="1445"/>
      <c r="M70" s="789"/>
      <c r="N70" s="1274"/>
      <c r="O70" s="1445"/>
      <c r="P70" s="1774"/>
      <c r="Q70" s="1509" t="s">
        <v>309</v>
      </c>
      <c r="R70" s="836">
        <v>1</v>
      </c>
      <c r="S70" s="837">
        <v>3</v>
      </c>
      <c r="T70" s="178">
        <v>2</v>
      </c>
      <c r="U70" s="2398" t="s">
        <v>398</v>
      </c>
    </row>
    <row r="71" spans="1:21" ht="25.5" customHeight="1" x14ac:dyDescent="0.2">
      <c r="A71" s="1357"/>
      <c r="B71" s="1362"/>
      <c r="C71" s="1359"/>
      <c r="D71" s="1369"/>
      <c r="E71" s="1376"/>
      <c r="F71" s="1355"/>
      <c r="G71" s="50"/>
      <c r="H71" s="780"/>
      <c r="I71" s="1445"/>
      <c r="J71" s="796"/>
      <c r="K71" s="789"/>
      <c r="L71" s="1445"/>
      <c r="M71" s="789"/>
      <c r="N71" s="1274"/>
      <c r="O71" s="1445"/>
      <c r="P71" s="1774"/>
      <c r="Q71" s="1504" t="s">
        <v>211</v>
      </c>
      <c r="R71" s="278">
        <v>2</v>
      </c>
      <c r="S71" s="292">
        <v>1</v>
      </c>
      <c r="T71" s="1414">
        <v>1</v>
      </c>
      <c r="U71" s="2380"/>
    </row>
    <row r="72" spans="1:21" ht="12" customHeight="1" x14ac:dyDescent="0.2">
      <c r="A72" s="1357"/>
      <c r="B72" s="1362"/>
      <c r="C72" s="1359"/>
      <c r="D72" s="2185" t="s">
        <v>150</v>
      </c>
      <c r="E72" s="1384"/>
      <c r="F72" s="1355"/>
      <c r="G72" s="48"/>
      <c r="H72" s="1468"/>
      <c r="I72" s="1446"/>
      <c r="J72" s="962"/>
      <c r="K72" s="819"/>
      <c r="L72" s="1446"/>
      <c r="M72" s="819"/>
      <c r="N72" s="1793"/>
      <c r="O72" s="1446"/>
      <c r="P72" s="1775"/>
      <c r="Q72" s="1026" t="s">
        <v>49</v>
      </c>
      <c r="R72" s="1237">
        <v>20.5</v>
      </c>
      <c r="S72" s="1237">
        <v>20.5</v>
      </c>
      <c r="T72" s="834">
        <v>20.5</v>
      </c>
      <c r="U72" s="2380"/>
    </row>
    <row r="73" spans="1:21" ht="12" customHeight="1" x14ac:dyDescent="0.2">
      <c r="A73" s="1357"/>
      <c r="B73" s="1362"/>
      <c r="C73" s="1359"/>
      <c r="D73" s="2188"/>
      <c r="E73" s="1384"/>
      <c r="F73" s="1355"/>
      <c r="G73" s="48"/>
      <c r="H73" s="780"/>
      <c r="I73" s="1445"/>
      <c r="J73" s="796"/>
      <c r="K73" s="789"/>
      <c r="L73" s="1445"/>
      <c r="M73" s="789"/>
      <c r="N73" s="1274"/>
      <c r="O73" s="1445"/>
      <c r="P73" s="1774"/>
      <c r="Q73" s="1510" t="s">
        <v>48</v>
      </c>
      <c r="R73" s="1239">
        <v>107</v>
      </c>
      <c r="S73" s="1239">
        <v>107</v>
      </c>
      <c r="T73" s="1240">
        <v>107</v>
      </c>
      <c r="U73" s="2380"/>
    </row>
    <row r="74" spans="1:21" ht="15" customHeight="1" x14ac:dyDescent="0.2">
      <c r="A74" s="1357"/>
      <c r="B74" s="1358"/>
      <c r="C74" s="1361"/>
      <c r="D74" s="842"/>
      <c r="E74" s="1384"/>
      <c r="F74" s="1355"/>
      <c r="G74" s="48"/>
      <c r="H74" s="780"/>
      <c r="I74" s="1446"/>
      <c r="J74" s="962"/>
      <c r="K74" s="819"/>
      <c r="L74" s="1446"/>
      <c r="M74" s="819"/>
      <c r="N74" s="1793"/>
      <c r="O74" s="1446"/>
      <c r="P74" s="1775"/>
      <c r="Q74" s="1511" t="s">
        <v>152</v>
      </c>
      <c r="R74" s="1366">
        <v>2</v>
      </c>
      <c r="S74" s="988"/>
      <c r="T74" s="989"/>
      <c r="U74" s="2380"/>
    </row>
    <row r="75" spans="1:21" ht="15" customHeight="1" x14ac:dyDescent="0.2">
      <c r="A75" s="1357"/>
      <c r="B75" s="1358"/>
      <c r="C75" s="1361"/>
      <c r="D75" s="1368"/>
      <c r="E75" s="1384"/>
      <c r="F75" s="1355"/>
      <c r="G75" s="48"/>
      <c r="H75" s="780"/>
      <c r="I75" s="1446"/>
      <c r="J75" s="962"/>
      <c r="K75" s="819"/>
      <c r="L75" s="1446"/>
      <c r="M75" s="819"/>
      <c r="N75" s="1793"/>
      <c r="O75" s="1446"/>
      <c r="P75" s="1775"/>
      <c r="Q75" s="1511" t="s">
        <v>146</v>
      </c>
      <c r="R75" s="1366">
        <v>5</v>
      </c>
      <c r="S75" s="1366">
        <v>5</v>
      </c>
      <c r="T75" s="1367">
        <v>5</v>
      </c>
      <c r="U75" s="1999"/>
    </row>
    <row r="76" spans="1:21" ht="27.75" customHeight="1" x14ac:dyDescent="0.2">
      <c r="A76" s="54"/>
      <c r="B76" s="1362"/>
      <c r="C76" s="1359"/>
      <c r="D76" s="843"/>
      <c r="E76" s="1384"/>
      <c r="F76" s="1355"/>
      <c r="G76" s="48"/>
      <c r="H76" s="780"/>
      <c r="I76" s="1445"/>
      <c r="J76" s="879"/>
      <c r="K76" s="1443"/>
      <c r="L76" s="1832"/>
      <c r="M76" s="1443"/>
      <c r="N76" s="1897"/>
      <c r="O76" s="1832"/>
      <c r="P76" s="1859"/>
      <c r="Q76" s="1512" t="s">
        <v>282</v>
      </c>
      <c r="R76" s="991">
        <v>100</v>
      </c>
      <c r="S76" s="991"/>
      <c r="T76" s="992"/>
      <c r="U76" s="1999"/>
    </row>
    <row r="77" spans="1:21" ht="27.75" customHeight="1" x14ac:dyDescent="0.2">
      <c r="A77" s="1357"/>
      <c r="B77" s="1358"/>
      <c r="C77" s="1361"/>
      <c r="D77" s="2149" t="s">
        <v>310</v>
      </c>
      <c r="E77" s="1384"/>
      <c r="F77" s="1355"/>
      <c r="G77" s="48"/>
      <c r="H77" s="780"/>
      <c r="I77" s="1446"/>
      <c r="J77" s="962"/>
      <c r="K77" s="819"/>
      <c r="L77" s="1446"/>
      <c r="M77" s="819"/>
      <c r="N77" s="1793"/>
      <c r="O77" s="1446"/>
      <c r="P77" s="1775"/>
      <c r="Q77" s="1513" t="s">
        <v>303</v>
      </c>
      <c r="R77" s="994">
        <v>6</v>
      </c>
      <c r="S77" s="994"/>
      <c r="T77" s="764"/>
      <c r="U77" s="1999"/>
    </row>
    <row r="78" spans="1:21" ht="14.25" customHeight="1" x14ac:dyDescent="0.2">
      <c r="A78" s="1357"/>
      <c r="B78" s="1362"/>
      <c r="C78" s="1359"/>
      <c r="D78" s="2137"/>
      <c r="E78" s="1384"/>
      <c r="F78" s="1355"/>
      <c r="G78" s="48"/>
      <c r="H78" s="1469"/>
      <c r="I78" s="1446"/>
      <c r="J78" s="962"/>
      <c r="K78" s="819"/>
      <c r="L78" s="1446"/>
      <c r="M78" s="819"/>
      <c r="N78" s="1793"/>
      <c r="O78" s="1446"/>
      <c r="P78" s="1775"/>
      <c r="Q78" s="1511" t="s">
        <v>268</v>
      </c>
      <c r="R78" s="1366"/>
      <c r="S78" s="1366">
        <v>2</v>
      </c>
      <c r="T78" s="1367">
        <v>2</v>
      </c>
      <c r="U78" s="1999"/>
    </row>
    <row r="79" spans="1:21" ht="14.25" customHeight="1" x14ac:dyDescent="0.2">
      <c r="A79" s="1357"/>
      <c r="B79" s="1362"/>
      <c r="C79" s="1359"/>
      <c r="D79" s="1383"/>
      <c r="E79" s="1384"/>
      <c r="F79" s="1355"/>
      <c r="G79" s="48"/>
      <c r="H79" s="1469"/>
      <c r="I79" s="1446"/>
      <c r="J79" s="962"/>
      <c r="K79" s="819"/>
      <c r="L79" s="1446"/>
      <c r="M79" s="819"/>
      <c r="N79" s="1793"/>
      <c r="O79" s="1446"/>
      <c r="P79" s="1775"/>
      <c r="Q79" s="1514" t="s">
        <v>269</v>
      </c>
      <c r="R79" s="996"/>
      <c r="S79" s="996">
        <v>3</v>
      </c>
      <c r="T79" s="992">
        <v>3</v>
      </c>
      <c r="U79" s="1999"/>
    </row>
    <row r="80" spans="1:21" ht="12" customHeight="1" x14ac:dyDescent="0.2">
      <c r="A80" s="2129"/>
      <c r="B80" s="2130"/>
      <c r="C80" s="2131"/>
      <c r="D80" s="2185" t="s">
        <v>183</v>
      </c>
      <c r="E80" s="2187"/>
      <c r="F80" s="2316"/>
      <c r="G80" s="11"/>
      <c r="H80" s="780"/>
      <c r="I80" s="1445"/>
      <c r="J80" s="796"/>
      <c r="K80" s="789"/>
      <c r="L80" s="1445"/>
      <c r="M80" s="789"/>
      <c r="N80" s="1274"/>
      <c r="O80" s="1445"/>
      <c r="P80" s="1774"/>
      <c r="Q80" s="1026" t="s">
        <v>311</v>
      </c>
      <c r="R80" s="1397">
        <v>2</v>
      </c>
      <c r="S80" s="1397">
        <v>2</v>
      </c>
      <c r="T80" s="1403">
        <v>2</v>
      </c>
      <c r="U80" s="1999"/>
    </row>
    <row r="81" spans="1:21" ht="16.5" customHeight="1" x14ac:dyDescent="0.2">
      <c r="A81" s="2129"/>
      <c r="B81" s="2130"/>
      <c r="C81" s="2131"/>
      <c r="D81" s="2186"/>
      <c r="E81" s="2187"/>
      <c r="F81" s="2316"/>
      <c r="G81" s="48"/>
      <c r="H81" s="780"/>
      <c r="I81" s="1445"/>
      <c r="J81" s="796"/>
      <c r="K81" s="789"/>
      <c r="L81" s="1445"/>
      <c r="M81" s="789"/>
      <c r="N81" s="1274"/>
      <c r="O81" s="1445"/>
      <c r="P81" s="1774"/>
      <c r="Q81" s="1515" t="s">
        <v>48</v>
      </c>
      <c r="R81" s="296">
        <v>3</v>
      </c>
      <c r="S81" s="296">
        <v>3</v>
      </c>
      <c r="T81" s="297">
        <v>3</v>
      </c>
      <c r="U81" s="1999"/>
    </row>
    <row r="82" spans="1:21" ht="15" customHeight="1" x14ac:dyDescent="0.2">
      <c r="A82" s="1357"/>
      <c r="B82" s="1362"/>
      <c r="C82" s="1359"/>
      <c r="D82" s="2188" t="s">
        <v>87</v>
      </c>
      <c r="E82" s="1384"/>
      <c r="F82" s="1355"/>
      <c r="G82" s="48"/>
      <c r="H82" s="780"/>
      <c r="I82" s="1446"/>
      <c r="J82" s="962"/>
      <c r="K82" s="819"/>
      <c r="L82" s="1446"/>
      <c r="M82" s="819"/>
      <c r="N82" s="1793"/>
      <c r="O82" s="1446"/>
      <c r="P82" s="1775"/>
      <c r="Q82" s="576" t="s">
        <v>270</v>
      </c>
      <c r="R82" s="1401">
        <v>2</v>
      </c>
      <c r="S82" s="291">
        <v>2</v>
      </c>
      <c r="T82" s="1402">
        <v>2</v>
      </c>
      <c r="U82" s="1999"/>
    </row>
    <row r="83" spans="1:21" ht="11.25" customHeight="1" x14ac:dyDescent="0.2">
      <c r="A83" s="1357"/>
      <c r="B83" s="1362"/>
      <c r="C83" s="1359"/>
      <c r="D83" s="2186"/>
      <c r="E83" s="1384"/>
      <c r="F83" s="1355"/>
      <c r="G83" s="11"/>
      <c r="H83" s="780"/>
      <c r="I83" s="1446"/>
      <c r="J83" s="962"/>
      <c r="K83" s="819"/>
      <c r="L83" s="1446"/>
      <c r="M83" s="819"/>
      <c r="N83" s="1793"/>
      <c r="O83" s="1446"/>
      <c r="P83" s="1775"/>
      <c r="Q83" s="637"/>
      <c r="R83" s="292"/>
      <c r="S83" s="292"/>
      <c r="T83" s="1414"/>
      <c r="U83" s="1999"/>
    </row>
    <row r="84" spans="1:21" ht="20.25" customHeight="1" x14ac:dyDescent="0.2">
      <c r="A84" s="1357"/>
      <c r="B84" s="1362"/>
      <c r="C84" s="1359"/>
      <c r="D84" s="2185" t="s">
        <v>210</v>
      </c>
      <c r="E84" s="2358"/>
      <c r="F84" s="2136"/>
      <c r="G84" s="609"/>
      <c r="H84" s="805"/>
      <c r="I84" s="1451"/>
      <c r="J84" s="795"/>
      <c r="K84" s="805"/>
      <c r="L84" s="1451"/>
      <c r="M84" s="1434"/>
      <c r="N84" s="1275"/>
      <c r="O84" s="1451"/>
      <c r="P84" s="1856"/>
      <c r="Q84" s="2466" t="s">
        <v>271</v>
      </c>
      <c r="R84" s="2331"/>
      <c r="S84" s="2323">
        <v>1</v>
      </c>
      <c r="T84" s="2360">
        <v>1</v>
      </c>
      <c r="U84" s="1999"/>
    </row>
    <row r="85" spans="1:21" ht="16.5" customHeight="1" thickBot="1" x14ac:dyDescent="0.25">
      <c r="A85" s="55"/>
      <c r="B85" s="1380"/>
      <c r="C85" s="362"/>
      <c r="D85" s="2213"/>
      <c r="E85" s="2229"/>
      <c r="F85" s="2216"/>
      <c r="G85" s="45" t="s">
        <v>8</v>
      </c>
      <c r="H85" s="815">
        <f>SUM(H59:H84)</f>
        <v>805.5</v>
      </c>
      <c r="I85" s="1452">
        <f>SUM(I59:I84)</f>
        <v>771.9</v>
      </c>
      <c r="J85" s="1306">
        <f>SUM(J59:J84)</f>
        <v>-33.6</v>
      </c>
      <c r="K85" s="821">
        <f>SUM(K59:K84)</f>
        <v>983.1</v>
      </c>
      <c r="L85" s="1452">
        <f t="shared" ref="L85" si="2">SUM(L59:L84)</f>
        <v>1012.9</v>
      </c>
      <c r="M85" s="821">
        <f>SUM(M59:M84)</f>
        <v>29.8</v>
      </c>
      <c r="N85" s="1893">
        <f t="shared" ref="N85" si="3">SUM(N59:N84)</f>
        <v>1096</v>
      </c>
      <c r="O85" s="1452">
        <f t="shared" ref="O85" si="4">SUM(O59:O84)</f>
        <v>1096</v>
      </c>
      <c r="P85" s="1860">
        <f>SUM(P59:P84)</f>
        <v>0</v>
      </c>
      <c r="Q85" s="2467"/>
      <c r="R85" s="2385"/>
      <c r="S85" s="2385"/>
      <c r="T85" s="2437"/>
      <c r="U85" s="2003"/>
    </row>
    <row r="86" spans="1:21" ht="13.5" customHeight="1" x14ac:dyDescent="0.2">
      <c r="A86" s="1363" t="s">
        <v>7</v>
      </c>
      <c r="B86" s="1364" t="s">
        <v>7</v>
      </c>
      <c r="C86" s="1365" t="s">
        <v>41</v>
      </c>
      <c r="D86" s="2373" t="s">
        <v>73</v>
      </c>
      <c r="E86" s="2376" t="s">
        <v>138</v>
      </c>
      <c r="F86" s="1212" t="s">
        <v>32</v>
      </c>
      <c r="G86" s="1596" t="s">
        <v>29</v>
      </c>
      <c r="H86" s="1765">
        <f>2109.5+0.8+65.1</f>
        <v>2175.4</v>
      </c>
      <c r="I86" s="1765">
        <f>2109.5+0.8+65.1</f>
        <v>2175.4</v>
      </c>
      <c r="J86" s="1766">
        <f>I86-H86</f>
        <v>0</v>
      </c>
      <c r="K86" s="1597">
        <v>2179.6</v>
      </c>
      <c r="L86" s="1872">
        <v>2179.6</v>
      </c>
      <c r="M86" s="1882">
        <f>L86-K86</f>
        <v>0</v>
      </c>
      <c r="N86" s="1898">
        <v>2179.6999999999998</v>
      </c>
      <c r="O86" s="1872">
        <v>2179.6999999999998</v>
      </c>
      <c r="P86" s="1899">
        <f>O86-N86</f>
        <v>0</v>
      </c>
      <c r="Q86" s="1420"/>
      <c r="R86" s="1419"/>
      <c r="S86" s="1419"/>
      <c r="T86" s="1417"/>
      <c r="U86" s="1656"/>
    </row>
    <row r="87" spans="1:21" ht="15" customHeight="1" x14ac:dyDescent="0.2">
      <c r="A87" s="1588"/>
      <c r="B87" s="1590"/>
      <c r="C87" s="1589"/>
      <c r="D87" s="2374"/>
      <c r="E87" s="2377"/>
      <c r="F87" s="1591"/>
      <c r="G87" s="1598" t="s">
        <v>96</v>
      </c>
      <c r="H87" s="1728">
        <v>2.7</v>
      </c>
      <c r="I87" s="1728">
        <v>2.7</v>
      </c>
      <c r="J87" s="829">
        <f>I87-H87</f>
        <v>0</v>
      </c>
      <c r="K87" s="1599"/>
      <c r="L87" s="1873"/>
      <c r="M87" s="1863">
        <f>L87-K87</f>
        <v>0</v>
      </c>
      <c r="N87" s="1900"/>
      <c r="O87" s="1873"/>
      <c r="P87" s="1896">
        <f>O87-N87</f>
        <v>0</v>
      </c>
      <c r="Q87" s="1629"/>
      <c r="R87" s="1625"/>
      <c r="S87" s="1625"/>
      <c r="T87" s="1626"/>
      <c r="U87" s="1657"/>
    </row>
    <row r="88" spans="1:21" ht="17.25" customHeight="1" x14ac:dyDescent="0.2">
      <c r="A88" s="1357"/>
      <c r="B88" s="1362"/>
      <c r="C88" s="1361"/>
      <c r="D88" s="2171"/>
      <c r="E88" s="2289"/>
      <c r="F88" s="1359"/>
      <c r="G88" s="1304" t="s">
        <v>156</v>
      </c>
      <c r="H88" s="1454">
        <f>27.6-0.1</f>
        <v>27.5</v>
      </c>
      <c r="I88" s="1454">
        <f>27.6-0.1</f>
        <v>27.5</v>
      </c>
      <c r="J88" s="971">
        <f>I88-H88</f>
        <v>0</v>
      </c>
      <c r="K88" s="1538"/>
      <c r="L88" s="1874"/>
      <c r="M88" s="971">
        <f>L88-K88</f>
        <v>0</v>
      </c>
      <c r="N88" s="1901"/>
      <c r="O88" s="1874"/>
      <c r="P88" s="1891">
        <f>O88-N88</f>
        <v>0</v>
      </c>
      <c r="Q88" s="1421"/>
      <c r="R88" s="1399"/>
      <c r="S88" s="1399"/>
      <c r="T88" s="1418"/>
      <c r="U88" s="1663"/>
    </row>
    <row r="89" spans="1:21" ht="15" customHeight="1" x14ac:dyDescent="0.2">
      <c r="A89" s="2129"/>
      <c r="B89" s="2130"/>
      <c r="C89" s="2131"/>
      <c r="D89" s="2185" t="s">
        <v>213</v>
      </c>
      <c r="E89" s="2196" t="s">
        <v>98</v>
      </c>
      <c r="F89" s="2153"/>
      <c r="G89" s="849"/>
      <c r="H89" s="804"/>
      <c r="I89" s="1444"/>
      <c r="J89" s="868"/>
      <c r="K89" s="1539"/>
      <c r="L89" s="1875"/>
      <c r="M89" s="868"/>
      <c r="N89" s="1902"/>
      <c r="O89" s="1875"/>
      <c r="P89" s="1903"/>
      <c r="Q89" s="576" t="s">
        <v>101</v>
      </c>
      <c r="R89" s="298">
        <v>14.6</v>
      </c>
      <c r="S89" s="298">
        <v>14.7</v>
      </c>
      <c r="T89" s="299">
        <v>14.8</v>
      </c>
      <c r="U89" s="1664"/>
    </row>
    <row r="90" spans="1:21" ht="17.25" customHeight="1" x14ac:dyDescent="0.2">
      <c r="A90" s="2129"/>
      <c r="B90" s="2130"/>
      <c r="C90" s="2131"/>
      <c r="D90" s="2186"/>
      <c r="E90" s="2197"/>
      <c r="F90" s="2153"/>
      <c r="G90" s="851"/>
      <c r="H90" s="780"/>
      <c r="I90" s="1446"/>
      <c r="J90" s="869"/>
      <c r="K90" s="1540"/>
      <c r="L90" s="1876"/>
      <c r="M90" s="869"/>
      <c r="N90" s="1904"/>
      <c r="O90" s="1876"/>
      <c r="P90" s="1773"/>
      <c r="Q90" s="103" t="s">
        <v>67</v>
      </c>
      <c r="R90" s="1216">
        <v>8.1999999999999993</v>
      </c>
      <c r="S90" s="1216">
        <v>8.1999999999999993</v>
      </c>
      <c r="T90" s="1213">
        <v>8.1999999999999993</v>
      </c>
      <c r="U90" s="1664"/>
    </row>
    <row r="91" spans="1:21" ht="15" customHeight="1" x14ac:dyDescent="0.2">
      <c r="A91" s="1357"/>
      <c r="B91" s="1362"/>
      <c r="C91" s="1361"/>
      <c r="D91" s="2185" t="s">
        <v>376</v>
      </c>
      <c r="E91" s="1384"/>
      <c r="F91" s="1359"/>
      <c r="G91" s="851"/>
      <c r="H91" s="780"/>
      <c r="I91" s="1446"/>
      <c r="J91" s="819"/>
      <c r="K91" s="1541"/>
      <c r="L91" s="1877"/>
      <c r="M91" s="819"/>
      <c r="N91" s="1905"/>
      <c r="O91" s="1877"/>
      <c r="P91" s="1775"/>
      <c r="Q91" s="576" t="s">
        <v>67</v>
      </c>
      <c r="R91" s="862">
        <v>0.2</v>
      </c>
      <c r="S91" s="862">
        <v>0.2</v>
      </c>
      <c r="T91" s="863">
        <v>0.2</v>
      </c>
      <c r="U91" s="1664"/>
    </row>
    <row r="92" spans="1:21" ht="28.5" customHeight="1" x14ac:dyDescent="0.2">
      <c r="A92" s="1357"/>
      <c r="B92" s="1362"/>
      <c r="C92" s="1361"/>
      <c r="D92" s="2186"/>
      <c r="E92" s="551"/>
      <c r="F92" s="1359"/>
      <c r="G92" s="851"/>
      <c r="H92" s="780"/>
      <c r="I92" s="1446"/>
      <c r="J92" s="819"/>
      <c r="K92" s="1541"/>
      <c r="L92" s="1877"/>
      <c r="M92" s="819"/>
      <c r="N92" s="1905"/>
      <c r="O92" s="1877"/>
      <c r="P92" s="1775"/>
      <c r="Q92" s="517" t="s">
        <v>198</v>
      </c>
      <c r="R92" s="1345">
        <v>553</v>
      </c>
      <c r="S92" s="1345">
        <v>553</v>
      </c>
      <c r="T92" s="1644">
        <v>553</v>
      </c>
      <c r="U92" s="1664"/>
    </row>
    <row r="93" spans="1:21" ht="29.25" customHeight="1" x14ac:dyDescent="0.2">
      <c r="A93" s="2069"/>
      <c r="B93" s="2070"/>
      <c r="C93" s="2071"/>
      <c r="D93" s="2072" t="s">
        <v>312</v>
      </c>
      <c r="E93" s="607"/>
      <c r="F93" s="2051"/>
      <c r="G93" s="2073"/>
      <c r="H93" s="1826"/>
      <c r="I93" s="1665"/>
      <c r="J93" s="2074"/>
      <c r="K93" s="2075"/>
      <c r="L93" s="2076"/>
      <c r="M93" s="2074"/>
      <c r="N93" s="2077"/>
      <c r="O93" s="2076"/>
      <c r="P93" s="2078"/>
      <c r="Q93" s="1519" t="s">
        <v>313</v>
      </c>
      <c r="R93" s="837"/>
      <c r="S93" s="177">
        <v>33</v>
      </c>
      <c r="T93" s="2079">
        <v>33</v>
      </c>
      <c r="U93" s="2080"/>
    </row>
    <row r="94" spans="1:21" ht="52.5" customHeight="1" x14ac:dyDescent="0.2">
      <c r="A94" s="1357"/>
      <c r="B94" s="1362"/>
      <c r="C94" s="1359"/>
      <c r="D94" s="2137" t="s">
        <v>83</v>
      </c>
      <c r="E94" s="1384"/>
      <c r="F94" s="966"/>
      <c r="G94" s="851"/>
      <c r="H94" s="780"/>
      <c r="I94" s="1446"/>
      <c r="J94" s="819"/>
      <c r="K94" s="1541"/>
      <c r="L94" s="1877"/>
      <c r="M94" s="819"/>
      <c r="N94" s="1905"/>
      <c r="O94" s="1877"/>
      <c r="P94" s="1775"/>
      <c r="Q94" s="701" t="s">
        <v>345</v>
      </c>
      <c r="R94" s="2068">
        <v>100</v>
      </c>
      <c r="S94" s="1397"/>
      <c r="T94" s="1307"/>
      <c r="U94" s="1664"/>
    </row>
    <row r="95" spans="1:21" ht="27.75" customHeight="1" x14ac:dyDescent="0.2">
      <c r="A95" s="1357"/>
      <c r="B95" s="1362"/>
      <c r="C95" s="1359"/>
      <c r="D95" s="2128"/>
      <c r="E95" s="1384"/>
      <c r="F95" s="966"/>
      <c r="G95" s="851"/>
      <c r="H95" s="780"/>
      <c r="I95" s="1446"/>
      <c r="J95" s="819"/>
      <c r="K95" s="1541"/>
      <c r="L95" s="1877"/>
      <c r="M95" s="819"/>
      <c r="N95" s="1905"/>
      <c r="O95" s="1877"/>
      <c r="P95" s="1775"/>
      <c r="Q95" s="1516" t="s">
        <v>346</v>
      </c>
      <c r="R95" s="1427">
        <v>100</v>
      </c>
      <c r="S95" s="1366"/>
      <c r="T95" s="1308"/>
      <c r="U95" s="1999"/>
    </row>
    <row r="96" spans="1:21" ht="27.75" customHeight="1" x14ac:dyDescent="0.2">
      <c r="A96" s="1559"/>
      <c r="B96" s="1560"/>
      <c r="C96" s="1561"/>
      <c r="D96" s="2128"/>
      <c r="E96" s="1562"/>
      <c r="F96" s="966"/>
      <c r="G96" s="851"/>
      <c r="H96" s="780"/>
      <c r="I96" s="1446"/>
      <c r="J96" s="819"/>
      <c r="K96" s="1541"/>
      <c r="L96" s="1877"/>
      <c r="M96" s="819"/>
      <c r="N96" s="1905"/>
      <c r="O96" s="1877"/>
      <c r="P96" s="1775"/>
      <c r="Q96" s="1883" t="s">
        <v>348</v>
      </c>
      <c r="R96" s="1563">
        <v>100</v>
      </c>
      <c r="S96" s="1567"/>
      <c r="T96" s="1308"/>
      <c r="U96" s="2000"/>
    </row>
    <row r="97" spans="1:21" ht="54" customHeight="1" x14ac:dyDescent="0.2">
      <c r="A97" s="1588"/>
      <c r="B97" s="1590"/>
      <c r="C97" s="1591"/>
      <c r="D97" s="2128"/>
      <c r="E97" s="1592"/>
      <c r="F97" s="966"/>
      <c r="G97" s="851"/>
      <c r="H97" s="780"/>
      <c r="I97" s="1565"/>
      <c r="J97" s="1566"/>
      <c r="K97" s="1541"/>
      <c r="L97" s="1877"/>
      <c r="M97" s="1566"/>
      <c r="N97" s="1905"/>
      <c r="O97" s="1877"/>
      <c r="P97" s="1889"/>
      <c r="Q97" s="1511" t="s">
        <v>379</v>
      </c>
      <c r="R97" s="1563">
        <v>100</v>
      </c>
      <c r="S97" s="1747"/>
      <c r="T97" s="1308"/>
      <c r="U97" s="2463"/>
    </row>
    <row r="98" spans="1:21" ht="66.75" customHeight="1" x14ac:dyDescent="0.2">
      <c r="A98" s="1357"/>
      <c r="B98" s="1362"/>
      <c r="C98" s="1359"/>
      <c r="D98" s="2171"/>
      <c r="E98" s="1412"/>
      <c r="F98" s="1048"/>
      <c r="G98" s="852"/>
      <c r="H98" s="805"/>
      <c r="I98" s="1609"/>
      <c r="J98" s="1610"/>
      <c r="K98" s="1543"/>
      <c r="L98" s="1878"/>
      <c r="M98" s="1610"/>
      <c r="N98" s="1906"/>
      <c r="O98" s="1878"/>
      <c r="P98" s="1907"/>
      <c r="Q98" s="1884" t="s">
        <v>380</v>
      </c>
      <c r="R98" s="1764">
        <v>1</v>
      </c>
      <c r="S98" s="1756">
        <v>100</v>
      </c>
      <c r="T98" s="1000"/>
      <c r="U98" s="2389"/>
    </row>
    <row r="99" spans="1:21" ht="27" customHeight="1" x14ac:dyDescent="0.2">
      <c r="A99" s="1620"/>
      <c r="B99" s="1621"/>
      <c r="C99" s="1622"/>
      <c r="D99" s="1624" t="s">
        <v>272</v>
      </c>
      <c r="E99" s="1627"/>
      <c r="F99" s="1628"/>
      <c r="G99" s="1346" t="s">
        <v>65</v>
      </c>
      <c r="H99" s="1471">
        <v>165.6</v>
      </c>
      <c r="I99" s="1455">
        <v>165.6</v>
      </c>
      <c r="J99" s="1491"/>
      <c r="K99" s="1542"/>
      <c r="L99" s="1879"/>
      <c r="M99" s="1491"/>
      <c r="N99" s="1908"/>
      <c r="O99" s="1879"/>
      <c r="P99" s="1909"/>
      <c r="Q99" s="1426" t="s">
        <v>214</v>
      </c>
      <c r="R99" s="109">
        <v>69</v>
      </c>
      <c r="S99" s="958"/>
      <c r="T99" s="959"/>
      <c r="U99" s="1657"/>
    </row>
    <row r="100" spans="1:21" ht="30.75" customHeight="1" x14ac:dyDescent="0.2">
      <c r="A100" s="1357"/>
      <c r="B100" s="1362"/>
      <c r="C100" s="1359"/>
      <c r="D100" s="1356" t="s">
        <v>291</v>
      </c>
      <c r="E100" s="552" t="s">
        <v>139</v>
      </c>
      <c r="F100" s="1001" t="s">
        <v>32</v>
      </c>
      <c r="G100" s="1002" t="s">
        <v>63</v>
      </c>
      <c r="H100" s="805"/>
      <c r="I100" s="1453"/>
      <c r="J100" s="867"/>
      <c r="K100" s="1864">
        <v>50</v>
      </c>
      <c r="L100" s="1880">
        <v>50</v>
      </c>
      <c r="M100" s="867"/>
      <c r="N100" s="1910">
        <v>50</v>
      </c>
      <c r="O100" s="1911">
        <v>50</v>
      </c>
      <c r="P100" s="1772"/>
      <c r="Q100" s="517" t="s">
        <v>215</v>
      </c>
      <c r="R100" s="957"/>
      <c r="S100" s="957"/>
      <c r="T100" s="776">
        <v>1</v>
      </c>
      <c r="U100" s="1999"/>
    </row>
    <row r="101" spans="1:21" ht="20.25" customHeight="1" thickBot="1" x14ac:dyDescent="0.25">
      <c r="A101" s="55"/>
      <c r="B101" s="1380"/>
      <c r="C101" s="362"/>
      <c r="D101" s="1243"/>
      <c r="E101" s="1377"/>
      <c r="F101" s="1244"/>
      <c r="G101" s="47" t="s">
        <v>8</v>
      </c>
      <c r="H101" s="815">
        <f t="shared" ref="H101:P101" si="5">SUM(H86:H100)</f>
        <v>2371.1999999999998</v>
      </c>
      <c r="I101" s="1452">
        <f>SUM(I86:I100)</f>
        <v>2371.1999999999998</v>
      </c>
      <c r="J101" s="821">
        <f t="shared" si="5"/>
        <v>0</v>
      </c>
      <c r="K101" s="1865">
        <f t="shared" si="5"/>
        <v>2229.6</v>
      </c>
      <c r="L101" s="1881">
        <f t="shared" si="5"/>
        <v>2229.6</v>
      </c>
      <c r="M101" s="821">
        <f t="shared" si="5"/>
        <v>0</v>
      </c>
      <c r="N101" s="1912">
        <f t="shared" si="5"/>
        <v>2229.6999999999998</v>
      </c>
      <c r="O101" s="1881">
        <f t="shared" si="5"/>
        <v>2229.6999999999998</v>
      </c>
      <c r="P101" s="1860">
        <f t="shared" si="5"/>
        <v>0</v>
      </c>
      <c r="Q101" s="1305"/>
      <c r="R101" s="1394"/>
      <c r="S101" s="1394"/>
      <c r="T101" s="1378"/>
      <c r="U101" s="2003"/>
    </row>
    <row r="102" spans="1:21" ht="24" customHeight="1" x14ac:dyDescent="0.2">
      <c r="A102" s="2140" t="s">
        <v>7</v>
      </c>
      <c r="B102" s="2141" t="s">
        <v>7</v>
      </c>
      <c r="C102" s="2143" t="s">
        <v>42</v>
      </c>
      <c r="D102" s="2192" t="s">
        <v>130</v>
      </c>
      <c r="E102" s="2194"/>
      <c r="F102" s="2356" t="s">
        <v>66</v>
      </c>
      <c r="G102" s="853" t="s">
        <v>29</v>
      </c>
      <c r="H102" s="1466">
        <v>226.6</v>
      </c>
      <c r="I102" s="1457">
        <v>226.6</v>
      </c>
      <c r="J102" s="1544"/>
      <c r="K102" s="1531">
        <v>236.5</v>
      </c>
      <c r="L102" s="1797">
        <v>236.5</v>
      </c>
      <c r="M102" s="1871"/>
      <c r="N102" s="1796">
        <v>236.5</v>
      </c>
      <c r="O102" s="1797">
        <v>236.5</v>
      </c>
      <c r="P102" s="1913"/>
      <c r="Q102" s="1023" t="s">
        <v>148</v>
      </c>
      <c r="R102" s="1397">
        <v>80</v>
      </c>
      <c r="S102" s="1397">
        <v>95</v>
      </c>
      <c r="T102" s="1403">
        <v>110</v>
      </c>
      <c r="U102" s="2004"/>
    </row>
    <row r="103" spans="1:21" ht="19.5" customHeight="1" thickBot="1" x14ac:dyDescent="0.25">
      <c r="A103" s="2189"/>
      <c r="B103" s="2190"/>
      <c r="C103" s="2191"/>
      <c r="D103" s="2193"/>
      <c r="E103" s="2195"/>
      <c r="F103" s="2357"/>
      <c r="G103" s="854" t="s">
        <v>8</v>
      </c>
      <c r="H103" s="1435">
        <f t="shared" ref="H103:P103" si="6">SUM(H102:H102)</f>
        <v>226.6</v>
      </c>
      <c r="I103" s="1458">
        <f t="shared" si="6"/>
        <v>226.6</v>
      </c>
      <c r="J103" s="821">
        <f t="shared" si="6"/>
        <v>0</v>
      </c>
      <c r="K103" s="815">
        <f t="shared" si="6"/>
        <v>236.5</v>
      </c>
      <c r="L103" s="1452">
        <f t="shared" si="6"/>
        <v>236.5</v>
      </c>
      <c r="M103" s="821">
        <f t="shared" si="6"/>
        <v>0</v>
      </c>
      <c r="N103" s="1893">
        <f t="shared" si="6"/>
        <v>236.5</v>
      </c>
      <c r="O103" s="1452">
        <f t="shared" si="6"/>
        <v>236.5</v>
      </c>
      <c r="P103" s="1860">
        <f t="shared" si="6"/>
        <v>0</v>
      </c>
      <c r="Q103" s="1517"/>
      <c r="R103" s="84"/>
      <c r="S103" s="84"/>
      <c r="T103" s="85"/>
      <c r="U103" s="2003"/>
    </row>
    <row r="104" spans="1:21" ht="40.5" customHeight="1" x14ac:dyDescent="0.2">
      <c r="A104" s="1363" t="s">
        <v>7</v>
      </c>
      <c r="B104" s="1364" t="s">
        <v>7</v>
      </c>
      <c r="C104" s="1365" t="s">
        <v>33</v>
      </c>
      <c r="D104" s="1400" t="s">
        <v>335</v>
      </c>
      <c r="E104" s="878" t="s">
        <v>62</v>
      </c>
      <c r="F104" s="1370" t="s">
        <v>61</v>
      </c>
      <c r="G104" s="855"/>
      <c r="H104" s="1472"/>
      <c r="I104" s="1459"/>
      <c r="J104" s="1501"/>
      <c r="K104" s="802"/>
      <c r="L104" s="1459"/>
      <c r="M104" s="1501"/>
      <c r="N104" s="1914"/>
      <c r="O104" s="1915"/>
      <c r="P104" s="1916"/>
      <c r="Q104" s="1518"/>
      <c r="R104" s="42"/>
      <c r="S104" s="42"/>
      <c r="T104" s="119"/>
      <c r="U104" s="2006"/>
    </row>
    <row r="105" spans="1:21" ht="27" customHeight="1" x14ac:dyDescent="0.2">
      <c r="A105" s="1645"/>
      <c r="B105" s="1648"/>
      <c r="C105" s="1646"/>
      <c r="D105" s="2206" t="s">
        <v>217</v>
      </c>
      <c r="E105" s="2370" t="s">
        <v>196</v>
      </c>
      <c r="F105" s="2136"/>
      <c r="G105" s="849" t="s">
        <v>29</v>
      </c>
      <c r="H105" s="1442">
        <v>20</v>
      </c>
      <c r="I105" s="1444">
        <v>20</v>
      </c>
      <c r="J105" s="818">
        <f>I105-H105</f>
        <v>0</v>
      </c>
      <c r="K105" s="790">
        <v>42.8</v>
      </c>
      <c r="L105" s="1444">
        <v>42.8</v>
      </c>
      <c r="M105" s="818">
        <f>L105-K105</f>
        <v>0</v>
      </c>
      <c r="N105" s="1917">
        <v>90.9</v>
      </c>
      <c r="O105" s="1444">
        <v>90.9</v>
      </c>
      <c r="P105" s="1857"/>
      <c r="Q105" s="1660" t="s">
        <v>194</v>
      </c>
      <c r="R105" s="1658">
        <v>1</v>
      </c>
      <c r="S105" s="1658"/>
      <c r="T105" s="1653"/>
      <c r="U105" s="2431"/>
    </row>
    <row r="106" spans="1:21" ht="29.25" customHeight="1" x14ac:dyDescent="0.2">
      <c r="A106" s="1645"/>
      <c r="B106" s="1648"/>
      <c r="C106" s="1646"/>
      <c r="D106" s="2207"/>
      <c r="E106" s="2371"/>
      <c r="F106" s="2136"/>
      <c r="G106" s="851" t="s">
        <v>167</v>
      </c>
      <c r="H106" s="789"/>
      <c r="I106" s="1446"/>
      <c r="J106" s="819"/>
      <c r="K106" s="779">
        <v>7.8</v>
      </c>
      <c r="L106" s="1446">
        <v>7.8</v>
      </c>
      <c r="M106" s="819"/>
      <c r="N106" s="1793">
        <v>90.9</v>
      </c>
      <c r="O106" s="1446">
        <v>90.9</v>
      </c>
      <c r="P106" s="1775"/>
      <c r="Q106" s="1659" t="s">
        <v>193</v>
      </c>
      <c r="R106" s="1652"/>
      <c r="S106" s="1652">
        <v>1</v>
      </c>
      <c r="T106" s="1654"/>
      <c r="U106" s="2432"/>
    </row>
    <row r="107" spans="1:21" ht="19.5" customHeight="1" x14ac:dyDescent="0.2">
      <c r="A107" s="1965"/>
      <c r="B107" s="1967"/>
      <c r="C107" s="1966"/>
      <c r="D107" s="2369"/>
      <c r="E107" s="2372"/>
      <c r="F107" s="2351"/>
      <c r="G107" s="1326" t="s">
        <v>63</v>
      </c>
      <c r="H107" s="1341"/>
      <c r="I107" s="1665"/>
      <c r="J107" s="1341"/>
      <c r="K107" s="1825">
        <v>87.6</v>
      </c>
      <c r="L107" s="1665">
        <v>87.6</v>
      </c>
      <c r="M107" s="1341"/>
      <c r="N107" s="1918">
        <v>1029.4000000000001</v>
      </c>
      <c r="O107" s="1450">
        <v>1029.4000000000001</v>
      </c>
      <c r="P107" s="1852"/>
      <c r="Q107" s="1519" t="s">
        <v>278</v>
      </c>
      <c r="R107" s="177"/>
      <c r="S107" s="177">
        <v>5</v>
      </c>
      <c r="T107" s="178">
        <v>50</v>
      </c>
      <c r="U107" s="2432"/>
    </row>
    <row r="108" spans="1:21" ht="64.5" customHeight="1" x14ac:dyDescent="0.2">
      <c r="A108" s="1357"/>
      <c r="B108" s="1362"/>
      <c r="C108" s="1361"/>
      <c r="D108" s="1353" t="s">
        <v>351</v>
      </c>
      <c r="E108" s="1325"/>
      <c r="F108" s="1387"/>
      <c r="G108" s="850" t="s">
        <v>29</v>
      </c>
      <c r="H108" s="1434">
        <v>5.4</v>
      </c>
      <c r="I108" s="1456">
        <v>5.4</v>
      </c>
      <c r="J108" s="1434"/>
      <c r="K108" s="1530"/>
      <c r="L108" s="1456"/>
      <c r="M108" s="1434"/>
      <c r="N108" s="1275"/>
      <c r="O108" s="1451"/>
      <c r="P108" s="1856"/>
      <c r="Q108" s="517" t="s">
        <v>287</v>
      </c>
      <c r="R108" s="1413">
        <v>1</v>
      </c>
      <c r="S108" s="1413"/>
      <c r="T108" s="1414"/>
      <c r="U108" s="2433"/>
    </row>
    <row r="109" spans="1:21" ht="66" customHeight="1" x14ac:dyDescent="0.2">
      <c r="A109" s="1357"/>
      <c r="B109" s="1362"/>
      <c r="C109" s="1361"/>
      <c r="D109" s="2188" t="s">
        <v>389</v>
      </c>
      <c r="E109" s="2201" t="s">
        <v>91</v>
      </c>
      <c r="F109" s="2136"/>
      <c r="G109" s="851" t="s">
        <v>29</v>
      </c>
      <c r="H109" s="789">
        <v>25</v>
      </c>
      <c r="I109" s="1446">
        <v>25</v>
      </c>
      <c r="J109" s="819">
        <f>I109-H109</f>
        <v>0</v>
      </c>
      <c r="K109" s="779">
        <v>101</v>
      </c>
      <c r="L109" s="1446">
        <v>101</v>
      </c>
      <c r="M109" s="819">
        <f>L109-K109</f>
        <v>0</v>
      </c>
      <c r="N109" s="1793">
        <v>83.4</v>
      </c>
      <c r="O109" s="1446">
        <v>83.4</v>
      </c>
      <c r="P109" s="1775"/>
      <c r="Q109" s="1505" t="s">
        <v>194</v>
      </c>
      <c r="R109" s="1399">
        <v>1</v>
      </c>
      <c r="S109" s="1399"/>
      <c r="T109" s="1403"/>
      <c r="U109" s="2431"/>
    </row>
    <row r="110" spans="1:21" ht="41.25" customHeight="1" x14ac:dyDescent="0.2">
      <c r="A110" s="1357"/>
      <c r="B110" s="1362"/>
      <c r="C110" s="1361"/>
      <c r="D110" s="2188"/>
      <c r="E110" s="2201"/>
      <c r="F110" s="2136"/>
      <c r="G110" s="851" t="s">
        <v>167</v>
      </c>
      <c r="H110" s="789"/>
      <c r="I110" s="1446"/>
      <c r="J110" s="819"/>
      <c r="K110" s="779"/>
      <c r="L110" s="1446"/>
      <c r="M110" s="819"/>
      <c r="N110" s="1793">
        <v>83.4</v>
      </c>
      <c r="O110" s="1446">
        <v>83.4</v>
      </c>
      <c r="P110" s="1775"/>
      <c r="Q110" s="1505" t="s">
        <v>193</v>
      </c>
      <c r="R110" s="1397"/>
      <c r="S110" s="1397">
        <v>1</v>
      </c>
      <c r="T110" s="1403"/>
      <c r="U110" s="2434"/>
    </row>
    <row r="111" spans="1:21" ht="28.5" customHeight="1" x14ac:dyDescent="0.2">
      <c r="A111" s="1357"/>
      <c r="B111" s="1362"/>
      <c r="C111" s="1361"/>
      <c r="D111" s="2188"/>
      <c r="E111" s="2201"/>
      <c r="F111" s="2136"/>
      <c r="G111" s="851" t="s">
        <v>63</v>
      </c>
      <c r="H111" s="789"/>
      <c r="I111" s="1446"/>
      <c r="J111" s="819"/>
      <c r="K111" s="779"/>
      <c r="L111" s="1446"/>
      <c r="M111" s="819"/>
      <c r="N111" s="1793">
        <v>945</v>
      </c>
      <c r="O111" s="1446">
        <v>945</v>
      </c>
      <c r="P111" s="1775"/>
      <c r="Q111" s="1505" t="s">
        <v>275</v>
      </c>
      <c r="R111" s="1397"/>
      <c r="S111" s="1397"/>
      <c r="T111" s="1403">
        <v>50</v>
      </c>
      <c r="U111" s="2468" t="s">
        <v>399</v>
      </c>
    </row>
    <row r="112" spans="1:21" ht="101.25" customHeight="1" x14ac:dyDescent="0.2">
      <c r="A112" s="1357"/>
      <c r="B112" s="1362"/>
      <c r="C112" s="1361"/>
      <c r="D112" s="2186"/>
      <c r="E112" s="2202"/>
      <c r="F112" s="2136"/>
      <c r="G112" s="852"/>
      <c r="H112" s="1434"/>
      <c r="I112" s="1456"/>
      <c r="J112" s="1434"/>
      <c r="K112" s="1530"/>
      <c r="L112" s="1456"/>
      <c r="M112" s="1434"/>
      <c r="N112" s="1275"/>
      <c r="O112" s="1451"/>
      <c r="P112" s="1856"/>
      <c r="Q112" s="637"/>
      <c r="R112" s="1073"/>
      <c r="S112" s="1073"/>
      <c r="T112" s="1414"/>
      <c r="U112" s="2469"/>
    </row>
    <row r="113" spans="1:21" ht="30.75" customHeight="1" x14ac:dyDescent="0.2">
      <c r="A113" s="1357"/>
      <c r="B113" s="1362"/>
      <c r="C113" s="1361"/>
      <c r="D113" s="2185" t="s">
        <v>295</v>
      </c>
      <c r="E113" s="2200" t="s">
        <v>196</v>
      </c>
      <c r="F113" s="2136"/>
      <c r="G113" s="849" t="s">
        <v>29</v>
      </c>
      <c r="H113" s="1442">
        <v>3</v>
      </c>
      <c r="I113" s="1444">
        <v>3</v>
      </c>
      <c r="J113" s="818">
        <f>I113-H113</f>
        <v>0</v>
      </c>
      <c r="K113" s="790">
        <v>4.3</v>
      </c>
      <c r="L113" s="1444">
        <v>4.3</v>
      </c>
      <c r="M113" s="818">
        <f>L113-K113</f>
        <v>0</v>
      </c>
      <c r="N113" s="1917">
        <v>3.5</v>
      </c>
      <c r="O113" s="1444">
        <v>3.5</v>
      </c>
      <c r="P113" s="1857"/>
      <c r="Q113" s="1506" t="s">
        <v>194</v>
      </c>
      <c r="R113" s="1643">
        <v>1</v>
      </c>
      <c r="S113" s="1963"/>
      <c r="T113" s="91"/>
      <c r="U113" s="2431"/>
    </row>
    <row r="114" spans="1:21" ht="30" customHeight="1" x14ac:dyDescent="0.2">
      <c r="A114" s="1357"/>
      <c r="B114" s="1362"/>
      <c r="C114" s="1361"/>
      <c r="D114" s="2188"/>
      <c r="E114" s="2201"/>
      <c r="F114" s="2136"/>
      <c r="G114" s="851" t="s">
        <v>63</v>
      </c>
      <c r="H114" s="789"/>
      <c r="I114" s="1446"/>
      <c r="J114" s="819"/>
      <c r="K114" s="779">
        <v>25.5</v>
      </c>
      <c r="L114" s="1446">
        <v>25.5</v>
      </c>
      <c r="M114" s="819"/>
      <c r="N114" s="1793">
        <v>39.9</v>
      </c>
      <c r="O114" s="1446">
        <v>39.9</v>
      </c>
      <c r="P114" s="1775"/>
      <c r="Q114" s="1505" t="s">
        <v>193</v>
      </c>
      <c r="R114" s="1397"/>
      <c r="S114" s="1397">
        <v>1</v>
      </c>
      <c r="T114" s="1403"/>
      <c r="U114" s="2432"/>
    </row>
    <row r="115" spans="1:21" ht="23.25" customHeight="1" x14ac:dyDescent="0.2">
      <c r="A115" s="1357"/>
      <c r="B115" s="1362"/>
      <c r="C115" s="1361"/>
      <c r="D115" s="2188"/>
      <c r="E115" s="2201"/>
      <c r="F115" s="2136"/>
      <c r="G115" s="851" t="s">
        <v>167</v>
      </c>
      <c r="H115" s="789"/>
      <c r="I115" s="1446"/>
      <c r="J115" s="789"/>
      <c r="K115" s="779">
        <v>2.2999999999999998</v>
      </c>
      <c r="L115" s="1446">
        <v>2.2999999999999998</v>
      </c>
      <c r="M115" s="789"/>
      <c r="N115" s="1274">
        <v>3.6</v>
      </c>
      <c r="O115" s="1445">
        <v>3.6</v>
      </c>
      <c r="P115" s="1774"/>
      <c r="Q115" s="1505" t="s">
        <v>274</v>
      </c>
      <c r="R115" s="1399"/>
      <c r="S115" s="1399"/>
      <c r="T115" s="1403">
        <v>50</v>
      </c>
      <c r="U115" s="2432"/>
    </row>
    <row r="116" spans="1:21" ht="21" customHeight="1" x14ac:dyDescent="0.2">
      <c r="A116" s="1357"/>
      <c r="B116" s="1362"/>
      <c r="C116" s="1361"/>
      <c r="D116" s="2186"/>
      <c r="E116" s="2202"/>
      <c r="F116" s="2136"/>
      <c r="G116" s="852"/>
      <c r="H116" s="1434"/>
      <c r="I116" s="1456"/>
      <c r="J116" s="1434"/>
      <c r="K116" s="1530"/>
      <c r="L116" s="1456"/>
      <c r="M116" s="1434"/>
      <c r="N116" s="1275"/>
      <c r="O116" s="1451"/>
      <c r="P116" s="1856"/>
      <c r="Q116" s="1505"/>
      <c r="R116" s="1073"/>
      <c r="S116" s="1073"/>
      <c r="T116" s="1414"/>
      <c r="U116" s="2002"/>
    </row>
    <row r="117" spans="1:21" ht="33" customHeight="1" x14ac:dyDescent="0.2">
      <c r="A117" s="1357"/>
      <c r="B117" s="1362"/>
      <c r="C117" s="1361"/>
      <c r="D117" s="2185" t="s">
        <v>195</v>
      </c>
      <c r="E117" s="2200" t="s">
        <v>196</v>
      </c>
      <c r="F117" s="2136"/>
      <c r="G117" s="849" t="s">
        <v>29</v>
      </c>
      <c r="H117" s="1442">
        <v>54.3</v>
      </c>
      <c r="I117" s="1444">
        <f>57.3-3</f>
        <v>54.3</v>
      </c>
      <c r="J117" s="818">
        <f>I117-H117</f>
        <v>0</v>
      </c>
      <c r="K117" s="790">
        <v>7.9</v>
      </c>
      <c r="L117" s="1444">
        <f>7.9</f>
        <v>7.9</v>
      </c>
      <c r="M117" s="818">
        <f>L117-K117</f>
        <v>0</v>
      </c>
      <c r="N117" s="1917">
        <v>15.7</v>
      </c>
      <c r="O117" s="1444">
        <v>15.7</v>
      </c>
      <c r="P117" s="1857">
        <f>O117-N117</f>
        <v>0</v>
      </c>
      <c r="Q117" s="1506" t="s">
        <v>194</v>
      </c>
      <c r="R117" s="1272">
        <v>1</v>
      </c>
      <c r="S117" s="1272"/>
      <c r="T117" s="91"/>
      <c r="U117" s="2431"/>
    </row>
    <row r="118" spans="1:21" ht="27" customHeight="1" x14ac:dyDescent="0.2">
      <c r="A118" s="1357"/>
      <c r="B118" s="1362"/>
      <c r="C118" s="1361"/>
      <c r="D118" s="2188"/>
      <c r="E118" s="2201"/>
      <c r="F118" s="2136"/>
      <c r="G118" s="851" t="s">
        <v>167</v>
      </c>
      <c r="H118" s="789"/>
      <c r="I118" s="1446"/>
      <c r="J118" s="819"/>
      <c r="K118" s="779">
        <v>22.2</v>
      </c>
      <c r="L118" s="1446">
        <v>22.2</v>
      </c>
      <c r="M118" s="819"/>
      <c r="N118" s="1793">
        <v>44.3</v>
      </c>
      <c r="O118" s="1446">
        <v>44.3</v>
      </c>
      <c r="P118" s="1775"/>
      <c r="Q118" s="1505" t="s">
        <v>193</v>
      </c>
      <c r="R118" s="1397"/>
      <c r="S118" s="1397">
        <v>1</v>
      </c>
      <c r="T118" s="1403"/>
      <c r="U118" s="2394"/>
    </row>
    <row r="119" spans="1:21" ht="45.75" customHeight="1" x14ac:dyDescent="0.2">
      <c r="A119" s="1357"/>
      <c r="B119" s="1362"/>
      <c r="C119" s="1361"/>
      <c r="D119" s="2186"/>
      <c r="E119" s="2202"/>
      <c r="F119" s="2136"/>
      <c r="G119" s="850" t="s">
        <v>63</v>
      </c>
      <c r="H119" s="1434"/>
      <c r="I119" s="1456"/>
      <c r="J119" s="1434"/>
      <c r="K119" s="1530">
        <v>251</v>
      </c>
      <c r="L119" s="1456">
        <v>251</v>
      </c>
      <c r="M119" s="1434"/>
      <c r="N119" s="1275">
        <v>502</v>
      </c>
      <c r="O119" s="1451">
        <v>502</v>
      </c>
      <c r="P119" s="1856"/>
      <c r="Q119" s="1504" t="s">
        <v>273</v>
      </c>
      <c r="R119" s="1073"/>
      <c r="S119" s="1399"/>
      <c r="T119" s="1403">
        <v>50</v>
      </c>
      <c r="U119" s="2435"/>
    </row>
    <row r="120" spans="1:21" s="398" customFormat="1" ht="17.25" customHeight="1" x14ac:dyDescent="0.2">
      <c r="A120" s="1357"/>
      <c r="B120" s="1362"/>
      <c r="C120" s="1361"/>
      <c r="D120" s="2208" t="s">
        <v>223</v>
      </c>
      <c r="E120" s="2203" t="s">
        <v>255</v>
      </c>
      <c r="F120" s="597"/>
      <c r="G120" s="856" t="s">
        <v>29</v>
      </c>
      <c r="H120" s="1473">
        <v>3</v>
      </c>
      <c r="I120" s="1447">
        <v>3</v>
      </c>
      <c r="J120" s="789">
        <f>I120-H120</f>
        <v>0</v>
      </c>
      <c r="K120" s="804">
        <v>43</v>
      </c>
      <c r="L120" s="1447">
        <v>43</v>
      </c>
      <c r="M120" s="789">
        <f>L120-K120</f>
        <v>0</v>
      </c>
      <c r="N120" s="1274">
        <v>10.7</v>
      </c>
      <c r="O120" s="1445">
        <v>10.7</v>
      </c>
      <c r="P120" s="1774">
        <f>O120-N120</f>
        <v>0</v>
      </c>
      <c r="Q120" s="1505" t="s">
        <v>194</v>
      </c>
      <c r="R120" s="1004">
        <v>1</v>
      </c>
      <c r="S120" s="1004"/>
      <c r="T120" s="1005"/>
      <c r="U120" s="2007"/>
    </row>
    <row r="121" spans="1:21" s="398" customFormat="1" ht="17.25" customHeight="1" x14ac:dyDescent="0.2">
      <c r="A121" s="1357"/>
      <c r="B121" s="1362"/>
      <c r="C121" s="1361"/>
      <c r="D121" s="2208"/>
      <c r="E121" s="2204"/>
      <c r="F121" s="597"/>
      <c r="G121" s="857" t="s">
        <v>63</v>
      </c>
      <c r="H121" s="1473"/>
      <c r="I121" s="1445"/>
      <c r="J121" s="789"/>
      <c r="K121" s="780"/>
      <c r="L121" s="1445"/>
      <c r="M121" s="789"/>
      <c r="N121" s="1274">
        <v>121.2</v>
      </c>
      <c r="O121" s="1445">
        <v>121.2</v>
      </c>
      <c r="P121" s="1774"/>
      <c r="Q121" s="1505" t="s">
        <v>193</v>
      </c>
      <c r="R121" s="1003"/>
      <c r="S121" s="1003">
        <v>1</v>
      </c>
      <c r="T121" s="1006"/>
      <c r="U121" s="2007"/>
    </row>
    <row r="122" spans="1:21" s="398" customFormat="1" ht="30.75" customHeight="1" x14ac:dyDescent="0.2">
      <c r="A122" s="1357"/>
      <c r="B122" s="1362"/>
      <c r="C122" s="1361"/>
      <c r="D122" s="2209"/>
      <c r="E122" s="2205"/>
      <c r="F122" s="597"/>
      <c r="G122" s="858" t="s">
        <v>167</v>
      </c>
      <c r="H122" s="1474"/>
      <c r="I122" s="1451"/>
      <c r="J122" s="1434"/>
      <c r="K122" s="805"/>
      <c r="L122" s="1451"/>
      <c r="M122" s="1434"/>
      <c r="N122" s="1275">
        <v>10.7</v>
      </c>
      <c r="O122" s="1451">
        <v>10.7</v>
      </c>
      <c r="P122" s="1856"/>
      <c r="Q122" s="1421" t="s">
        <v>276</v>
      </c>
      <c r="R122" s="1003"/>
      <c r="S122" s="1003"/>
      <c r="T122" s="1006">
        <v>50</v>
      </c>
      <c r="U122" s="2007"/>
    </row>
    <row r="123" spans="1:21" ht="28.5" customHeight="1" x14ac:dyDescent="0.2">
      <c r="A123" s="1357"/>
      <c r="B123" s="1362"/>
      <c r="C123" s="1361"/>
      <c r="D123" s="2206" t="s">
        <v>219</v>
      </c>
      <c r="E123" s="2201" t="s">
        <v>127</v>
      </c>
      <c r="F123" s="2136"/>
      <c r="G123" s="849" t="s">
        <v>29</v>
      </c>
      <c r="H123" s="1442"/>
      <c r="I123" s="1444"/>
      <c r="J123" s="818"/>
      <c r="K123" s="790">
        <v>25</v>
      </c>
      <c r="L123" s="1444">
        <v>25</v>
      </c>
      <c r="M123" s="818"/>
      <c r="N123" s="1917">
        <v>35</v>
      </c>
      <c r="O123" s="1444">
        <v>35</v>
      </c>
      <c r="P123" s="1857"/>
      <c r="Q123" s="1506" t="s">
        <v>194</v>
      </c>
      <c r="R123" s="1272"/>
      <c r="S123" s="1272">
        <v>1</v>
      </c>
      <c r="T123" s="91"/>
      <c r="U123" s="1999"/>
    </row>
    <row r="124" spans="1:21" ht="24.75" customHeight="1" x14ac:dyDescent="0.2">
      <c r="A124" s="1357"/>
      <c r="B124" s="1362"/>
      <c r="C124" s="1361"/>
      <c r="D124" s="2207"/>
      <c r="E124" s="2201"/>
      <c r="F124" s="2136"/>
      <c r="G124" s="851" t="s">
        <v>63</v>
      </c>
      <c r="H124" s="789"/>
      <c r="I124" s="1446"/>
      <c r="J124" s="819"/>
      <c r="K124" s="779"/>
      <c r="L124" s="1446"/>
      <c r="M124" s="819"/>
      <c r="N124" s="1793"/>
      <c r="O124" s="1446"/>
      <c r="P124" s="1775"/>
      <c r="Q124" s="1505" t="s">
        <v>193</v>
      </c>
      <c r="R124" s="1397"/>
      <c r="S124" s="1397"/>
      <c r="T124" s="1403">
        <v>1</v>
      </c>
      <c r="U124" s="1999"/>
    </row>
    <row r="125" spans="1:21" ht="25.5" customHeight="1" x14ac:dyDescent="0.2">
      <c r="A125" s="1357"/>
      <c r="B125" s="1362"/>
      <c r="C125" s="1361"/>
      <c r="D125" s="2207"/>
      <c r="E125" s="2205"/>
      <c r="F125" s="2136"/>
      <c r="G125" s="852"/>
      <c r="H125" s="1434"/>
      <c r="I125" s="1456"/>
      <c r="J125" s="1434"/>
      <c r="K125" s="1530"/>
      <c r="L125" s="1456"/>
      <c r="M125" s="1434"/>
      <c r="N125" s="1275"/>
      <c r="O125" s="1451"/>
      <c r="P125" s="1856"/>
      <c r="Q125" s="1505" t="s">
        <v>277</v>
      </c>
      <c r="R125" s="1073"/>
      <c r="S125" s="1073"/>
      <c r="T125" s="1414">
        <v>50</v>
      </c>
      <c r="U125" s="1999"/>
    </row>
    <row r="126" spans="1:21" ht="21.75" customHeight="1" x14ac:dyDescent="0.2">
      <c r="A126" s="1357"/>
      <c r="B126" s="1362"/>
      <c r="C126" s="1361"/>
      <c r="D126" s="2185" t="s">
        <v>315</v>
      </c>
      <c r="E126" s="2200" t="s">
        <v>196</v>
      </c>
      <c r="F126" s="2136"/>
      <c r="G126" s="849" t="s">
        <v>29</v>
      </c>
      <c r="H126" s="1442"/>
      <c r="I126" s="1444"/>
      <c r="J126" s="818"/>
      <c r="K126" s="790">
        <v>6.6</v>
      </c>
      <c r="L126" s="1444">
        <v>6.6</v>
      </c>
      <c r="M126" s="818"/>
      <c r="N126" s="1917">
        <v>25.7</v>
      </c>
      <c r="O126" s="1444">
        <v>25.7</v>
      </c>
      <c r="P126" s="1857"/>
      <c r="Q126" s="1506" t="s">
        <v>194</v>
      </c>
      <c r="R126" s="1272"/>
      <c r="S126" s="1272">
        <v>1</v>
      </c>
      <c r="T126" s="91"/>
      <c r="U126" s="1999"/>
    </row>
    <row r="127" spans="1:21" ht="20.25" customHeight="1" x14ac:dyDescent="0.2">
      <c r="A127" s="1357"/>
      <c r="B127" s="1362"/>
      <c r="C127" s="1361"/>
      <c r="D127" s="2188"/>
      <c r="E127" s="2201"/>
      <c r="F127" s="2136"/>
      <c r="G127" s="851" t="s">
        <v>167</v>
      </c>
      <c r="H127" s="789"/>
      <c r="I127" s="1446"/>
      <c r="J127" s="819"/>
      <c r="K127" s="779">
        <v>3.6</v>
      </c>
      <c r="L127" s="1446">
        <v>3.6</v>
      </c>
      <c r="M127" s="819"/>
      <c r="N127" s="1793">
        <v>25.7</v>
      </c>
      <c r="O127" s="1446">
        <v>25.7</v>
      </c>
      <c r="P127" s="1775"/>
      <c r="Q127" s="1505" t="s">
        <v>180</v>
      </c>
      <c r="R127" s="1397"/>
      <c r="S127" s="1397">
        <v>1</v>
      </c>
      <c r="T127" s="1403"/>
      <c r="U127" s="1999"/>
    </row>
    <row r="128" spans="1:21" ht="21.75" customHeight="1" x14ac:dyDescent="0.2">
      <c r="A128" s="1357"/>
      <c r="B128" s="1362"/>
      <c r="C128" s="1361"/>
      <c r="D128" s="2188"/>
      <c r="E128" s="2201"/>
      <c r="F128" s="2136"/>
      <c r="G128" s="851" t="s">
        <v>63</v>
      </c>
      <c r="H128" s="789"/>
      <c r="I128" s="1446"/>
      <c r="J128" s="789"/>
      <c r="K128" s="779">
        <v>40</v>
      </c>
      <c r="L128" s="1446">
        <v>40</v>
      </c>
      <c r="M128" s="789"/>
      <c r="N128" s="1274">
        <v>290.60000000000002</v>
      </c>
      <c r="O128" s="1445">
        <v>290.60000000000002</v>
      </c>
      <c r="P128" s="1774"/>
      <c r="Q128" s="1505" t="s">
        <v>336</v>
      </c>
      <c r="R128" s="1397"/>
      <c r="S128" s="1397"/>
      <c r="T128" s="1403">
        <v>50</v>
      </c>
      <c r="U128" s="1999"/>
    </row>
    <row r="129" spans="1:21" ht="27.75" customHeight="1" x14ac:dyDescent="0.2">
      <c r="A129" s="1645"/>
      <c r="B129" s="1648"/>
      <c r="C129" s="1649"/>
      <c r="D129" s="2198" t="s">
        <v>220</v>
      </c>
      <c r="E129" s="2200" t="s">
        <v>196</v>
      </c>
      <c r="F129" s="1647"/>
      <c r="G129" s="849" t="s">
        <v>29</v>
      </c>
      <c r="H129" s="804"/>
      <c r="I129" s="1460"/>
      <c r="J129" s="1492"/>
      <c r="K129" s="1866"/>
      <c r="L129" s="1460"/>
      <c r="M129" s="1492"/>
      <c r="N129" s="1919">
        <v>50</v>
      </c>
      <c r="O129" s="1460">
        <v>50</v>
      </c>
      <c r="P129" s="1920"/>
      <c r="Q129" s="1520" t="s">
        <v>193</v>
      </c>
      <c r="R129" s="1008"/>
      <c r="S129" s="1008"/>
      <c r="T129" s="367">
        <v>1</v>
      </c>
      <c r="U129" s="1999"/>
    </row>
    <row r="130" spans="1:21" ht="11.25" customHeight="1" x14ac:dyDescent="0.2">
      <c r="A130" s="1645"/>
      <c r="B130" s="1648"/>
      <c r="C130" s="1649"/>
      <c r="D130" s="2128"/>
      <c r="E130" s="2201"/>
      <c r="F130" s="2242"/>
      <c r="G130" s="851"/>
      <c r="H130" s="1469"/>
      <c r="I130" s="1461"/>
      <c r="J130" s="1493"/>
      <c r="K130" s="1867"/>
      <c r="L130" s="1461"/>
      <c r="M130" s="1493"/>
      <c r="N130" s="1921"/>
      <c r="O130" s="1461"/>
      <c r="P130" s="1922"/>
      <c r="Q130" s="2464"/>
      <c r="R130" s="2352"/>
      <c r="S130" s="2354"/>
      <c r="T130" s="2297"/>
      <c r="U130" s="1999"/>
    </row>
    <row r="131" spans="1:21" ht="15.75" customHeight="1" x14ac:dyDescent="0.2">
      <c r="A131" s="1666"/>
      <c r="B131" s="1230"/>
      <c r="C131" s="1667"/>
      <c r="D131" s="2199"/>
      <c r="E131" s="2202"/>
      <c r="F131" s="2199"/>
      <c r="G131" s="884"/>
      <c r="H131" s="882"/>
      <c r="I131" s="1462"/>
      <c r="J131" s="1502"/>
      <c r="K131" s="882"/>
      <c r="L131" s="1462"/>
      <c r="M131" s="1502"/>
      <c r="N131" s="1923"/>
      <c r="O131" s="1462"/>
      <c r="P131" s="1924"/>
      <c r="Q131" s="2465"/>
      <c r="R131" s="2400"/>
      <c r="S131" s="2400"/>
      <c r="T131" s="2390"/>
      <c r="U131" s="2002"/>
    </row>
    <row r="132" spans="1:21" ht="14.25" customHeight="1" x14ac:dyDescent="0.2">
      <c r="A132" s="2129"/>
      <c r="B132" s="2142"/>
      <c r="C132" s="2131"/>
      <c r="D132" s="2137" t="s">
        <v>129</v>
      </c>
      <c r="E132" s="2315" t="s">
        <v>91</v>
      </c>
      <c r="F132" s="2316"/>
      <c r="G132" s="851" t="s">
        <v>63</v>
      </c>
      <c r="H132" s="780"/>
      <c r="I132" s="1445"/>
      <c r="J132" s="819"/>
      <c r="K132" s="780"/>
      <c r="L132" s="1445"/>
      <c r="M132" s="819"/>
      <c r="N132" s="1793"/>
      <c r="O132" s="1446"/>
      <c r="P132" s="1775"/>
      <c r="Q132" s="2395"/>
      <c r="R132" s="1391"/>
      <c r="S132" s="1391"/>
      <c r="T132" s="1392"/>
      <c r="U132" s="1999"/>
    </row>
    <row r="133" spans="1:21" ht="15" customHeight="1" x14ac:dyDescent="0.2">
      <c r="A133" s="2129"/>
      <c r="B133" s="2142"/>
      <c r="C133" s="2131"/>
      <c r="D133" s="2137"/>
      <c r="E133" s="2315"/>
      <c r="F133" s="2316"/>
      <c r="G133" s="850" t="s">
        <v>64</v>
      </c>
      <c r="H133" s="805"/>
      <c r="I133" s="1451"/>
      <c r="J133" s="1303"/>
      <c r="K133" s="805"/>
      <c r="L133" s="1451"/>
      <c r="M133" s="1303"/>
      <c r="N133" s="1794"/>
      <c r="O133" s="1456"/>
      <c r="P133" s="1925"/>
      <c r="Q133" s="2396"/>
      <c r="R133" s="1391"/>
      <c r="S133" s="1391"/>
      <c r="T133" s="1392"/>
      <c r="U133" s="2008"/>
    </row>
    <row r="134" spans="1:21" ht="15" customHeight="1" thickBot="1" x14ac:dyDescent="0.25">
      <c r="A134" s="2129"/>
      <c r="B134" s="2142"/>
      <c r="C134" s="2131"/>
      <c r="D134" s="2137"/>
      <c r="E134" s="2315"/>
      <c r="F134" s="2316"/>
      <c r="G134" s="887" t="s">
        <v>8</v>
      </c>
      <c r="H134" s="881">
        <f t="shared" ref="H134:P134" si="7">SUM(H105:H133)</f>
        <v>110.7</v>
      </c>
      <c r="I134" s="1463">
        <f t="shared" si="7"/>
        <v>110.7</v>
      </c>
      <c r="J134" s="821">
        <f t="shared" si="7"/>
        <v>0</v>
      </c>
      <c r="K134" s="1868">
        <f t="shared" si="7"/>
        <v>670.6</v>
      </c>
      <c r="L134" s="1458">
        <f t="shared" si="7"/>
        <v>670.6</v>
      </c>
      <c r="M134" s="821">
        <f t="shared" si="7"/>
        <v>0</v>
      </c>
      <c r="N134" s="1893">
        <f t="shared" si="7"/>
        <v>3501.6</v>
      </c>
      <c r="O134" s="1452">
        <f t="shared" si="7"/>
        <v>3501.6</v>
      </c>
      <c r="P134" s="1860">
        <f t="shared" si="7"/>
        <v>0</v>
      </c>
      <c r="Q134" s="1517"/>
      <c r="R134" s="906"/>
      <c r="S134" s="906"/>
      <c r="T134" s="907"/>
      <c r="U134" s="2005"/>
    </row>
    <row r="135" spans="1:21" ht="14.25" customHeight="1" thickBot="1" x14ac:dyDescent="0.25">
      <c r="A135" s="56" t="s">
        <v>7</v>
      </c>
      <c r="B135" s="7" t="s">
        <v>7</v>
      </c>
      <c r="C135" s="2405" t="s">
        <v>10</v>
      </c>
      <c r="D135" s="2386"/>
      <c r="E135" s="2386"/>
      <c r="F135" s="2386"/>
      <c r="G135" s="2387"/>
      <c r="H135" s="1521">
        <f t="shared" ref="H135:P135" si="8">H134+H103+H101+H85+H58+H47</f>
        <v>7520.1</v>
      </c>
      <c r="I135" s="1522">
        <f t="shared" si="8"/>
        <v>7524.8</v>
      </c>
      <c r="J135" s="1546">
        <f t="shared" si="8"/>
        <v>4.7</v>
      </c>
      <c r="K135" s="1869">
        <f t="shared" si="8"/>
        <v>8273.2999999999993</v>
      </c>
      <c r="L135" s="1522">
        <f t="shared" si="8"/>
        <v>8352.6</v>
      </c>
      <c r="M135" s="1521">
        <f t="shared" si="8"/>
        <v>79.3</v>
      </c>
      <c r="N135" s="1926">
        <f t="shared" si="8"/>
        <v>11392.8</v>
      </c>
      <c r="O135" s="1522">
        <f t="shared" si="8"/>
        <v>11392.8</v>
      </c>
      <c r="P135" s="1927">
        <f t="shared" si="8"/>
        <v>0</v>
      </c>
      <c r="Q135" s="1523"/>
      <c r="R135" s="1523"/>
      <c r="S135" s="1523"/>
      <c r="T135" s="1523"/>
      <c r="U135" s="2009"/>
    </row>
    <row r="136" spans="1:21" ht="17.25" customHeight="1" thickBot="1" x14ac:dyDescent="0.25">
      <c r="A136" s="56" t="s">
        <v>7</v>
      </c>
      <c r="B136" s="1016" t="s">
        <v>9</v>
      </c>
      <c r="C136" s="2307" t="s">
        <v>51</v>
      </c>
      <c r="D136" s="2308"/>
      <c r="E136" s="2308"/>
      <c r="F136" s="2308"/>
      <c r="G136" s="2308"/>
      <c r="H136" s="2308"/>
      <c r="I136" s="2308"/>
      <c r="J136" s="2308"/>
      <c r="K136" s="2308"/>
      <c r="L136" s="2308"/>
      <c r="M136" s="2308"/>
      <c r="N136" s="2308"/>
      <c r="O136" s="2308"/>
      <c r="P136" s="2308"/>
      <c r="Q136" s="2308"/>
      <c r="R136" s="2308"/>
      <c r="S136" s="2308"/>
      <c r="T136" s="2308"/>
      <c r="U136" s="2010"/>
    </row>
    <row r="137" spans="1:21" ht="29.25" customHeight="1" x14ac:dyDescent="0.2">
      <c r="A137" s="1404" t="s">
        <v>7</v>
      </c>
      <c r="B137" s="1408" t="s">
        <v>9</v>
      </c>
      <c r="C137" s="956" t="s">
        <v>7</v>
      </c>
      <c r="D137" s="899" t="s">
        <v>125</v>
      </c>
      <c r="E137" s="1060"/>
      <c r="F137" s="900">
        <v>6</v>
      </c>
      <c r="G137" s="893" t="s">
        <v>29</v>
      </c>
      <c r="H137" s="1475">
        <v>310.7</v>
      </c>
      <c r="I137" s="1814">
        <v>310.7</v>
      </c>
      <c r="J137" s="894"/>
      <c r="K137" s="1928">
        <v>277.10000000000002</v>
      </c>
      <c r="L137" s="1814">
        <v>277.10000000000002</v>
      </c>
      <c r="M137" s="894"/>
      <c r="N137" s="1929">
        <v>262.10000000000002</v>
      </c>
      <c r="O137" s="1814">
        <v>262.10000000000002</v>
      </c>
      <c r="P137" s="894"/>
      <c r="Q137" s="719"/>
      <c r="R137" s="491"/>
      <c r="S137" s="491"/>
      <c r="T137" s="685"/>
      <c r="U137" s="2011"/>
    </row>
    <row r="138" spans="1:21" ht="18.75" customHeight="1" x14ac:dyDescent="0.2">
      <c r="A138" s="1405"/>
      <c r="B138" s="1409"/>
      <c r="C138" s="966"/>
      <c r="D138" s="2310" t="s">
        <v>68</v>
      </c>
      <c r="E138" s="1384"/>
      <c r="F138" s="477"/>
      <c r="G138" s="505"/>
      <c r="H138" s="521"/>
      <c r="I138" s="1815"/>
      <c r="J138" s="895"/>
      <c r="K138" s="1494"/>
      <c r="L138" s="1815"/>
      <c r="M138" s="895"/>
      <c r="N138" s="1930"/>
      <c r="O138" s="1815"/>
      <c r="P138" s="895"/>
      <c r="Q138" s="721" t="s">
        <v>54</v>
      </c>
      <c r="R138" s="504">
        <v>350</v>
      </c>
      <c r="S138" s="504">
        <v>350</v>
      </c>
      <c r="T138" s="505">
        <v>350</v>
      </c>
      <c r="U138" s="2012"/>
    </row>
    <row r="139" spans="1:21" ht="27" customHeight="1" x14ac:dyDescent="0.2">
      <c r="A139" s="1405"/>
      <c r="B139" s="1409"/>
      <c r="C139" s="966"/>
      <c r="D139" s="2311"/>
      <c r="E139" s="1384"/>
      <c r="F139" s="477"/>
      <c r="G139" s="508"/>
      <c r="H139" s="628"/>
      <c r="I139" s="1816"/>
      <c r="J139" s="896"/>
      <c r="K139" s="1495"/>
      <c r="L139" s="1816"/>
      <c r="M139" s="896"/>
      <c r="N139" s="1931"/>
      <c r="O139" s="1816"/>
      <c r="P139" s="896"/>
      <c r="Q139" s="635" t="s">
        <v>55</v>
      </c>
      <c r="R139" s="507">
        <v>300</v>
      </c>
      <c r="S139" s="507">
        <v>300</v>
      </c>
      <c r="T139" s="508">
        <v>300</v>
      </c>
      <c r="U139" s="1999"/>
    </row>
    <row r="140" spans="1:21" ht="29.25" customHeight="1" x14ac:dyDescent="0.2">
      <c r="A140" s="1405"/>
      <c r="B140" s="1409"/>
      <c r="C140" s="710"/>
      <c r="D140" s="2312"/>
      <c r="E140" s="1412"/>
      <c r="F140" s="960"/>
      <c r="G140" s="514"/>
      <c r="H140" s="510"/>
      <c r="I140" s="1817"/>
      <c r="J140" s="961"/>
      <c r="K140" s="1496"/>
      <c r="L140" s="1817"/>
      <c r="M140" s="961"/>
      <c r="N140" s="1932"/>
      <c r="O140" s="1817"/>
      <c r="P140" s="961"/>
      <c r="Q140" s="683" t="s">
        <v>149</v>
      </c>
      <c r="R140" s="513">
        <v>36</v>
      </c>
      <c r="S140" s="513">
        <v>36</v>
      </c>
      <c r="T140" s="514">
        <v>36</v>
      </c>
      <c r="U140" s="2002"/>
    </row>
    <row r="141" spans="1:21" ht="14.25" customHeight="1" x14ac:dyDescent="0.2">
      <c r="A141" s="1405"/>
      <c r="B141" s="1409"/>
      <c r="C141" s="966"/>
      <c r="D141" s="2230" t="s">
        <v>317</v>
      </c>
      <c r="E141" s="1384"/>
      <c r="F141" s="477"/>
      <c r="G141" s="508"/>
      <c r="H141" s="541"/>
      <c r="I141" s="1818"/>
      <c r="J141" s="897"/>
      <c r="K141" s="1497"/>
      <c r="L141" s="1818"/>
      <c r="M141" s="897"/>
      <c r="N141" s="1528"/>
      <c r="O141" s="1818"/>
      <c r="P141" s="897"/>
      <c r="Q141" s="2219" t="s">
        <v>283</v>
      </c>
      <c r="R141" s="951">
        <v>18</v>
      </c>
      <c r="S141" s="951">
        <v>18</v>
      </c>
      <c r="T141" s="846">
        <v>18</v>
      </c>
      <c r="U141" s="1999"/>
    </row>
    <row r="142" spans="1:21" ht="15.75" customHeight="1" x14ac:dyDescent="0.2">
      <c r="A142" s="1405"/>
      <c r="B142" s="1409"/>
      <c r="C142" s="966"/>
      <c r="D142" s="2231"/>
      <c r="E142" s="1384"/>
      <c r="F142" s="477"/>
      <c r="G142" s="508"/>
      <c r="H142" s="541"/>
      <c r="I142" s="1816"/>
      <c r="J142" s="896"/>
      <c r="K142" s="1495"/>
      <c r="L142" s="1816"/>
      <c r="M142" s="896"/>
      <c r="N142" s="1931"/>
      <c r="O142" s="1816"/>
      <c r="P142" s="896"/>
      <c r="Q142" s="2220"/>
      <c r="R142" s="678"/>
      <c r="S142" s="678"/>
      <c r="T142" s="679"/>
      <c r="U142" s="1999"/>
    </row>
    <row r="143" spans="1:21" ht="27.75" customHeight="1" x14ac:dyDescent="0.2">
      <c r="A143" s="1405"/>
      <c r="B143" s="1409"/>
      <c r="C143" s="966"/>
      <c r="D143" s="2231"/>
      <c r="E143" s="1384"/>
      <c r="F143" s="477"/>
      <c r="G143" s="506"/>
      <c r="H143" s="541"/>
      <c r="I143" s="1816"/>
      <c r="J143" s="896"/>
      <c r="K143" s="1495"/>
      <c r="L143" s="1816"/>
      <c r="M143" s="896"/>
      <c r="N143" s="1931"/>
      <c r="O143" s="1816"/>
      <c r="P143" s="896"/>
      <c r="Q143" s="774" t="s">
        <v>221</v>
      </c>
      <c r="R143" s="626">
        <v>1</v>
      </c>
      <c r="S143" s="678"/>
      <c r="T143" s="679"/>
      <c r="U143" s="1999"/>
    </row>
    <row r="144" spans="1:21" ht="53.25" customHeight="1" x14ac:dyDescent="0.2">
      <c r="A144" s="1405"/>
      <c r="B144" s="1409"/>
      <c r="C144" s="966"/>
      <c r="D144" s="2231"/>
      <c r="E144" s="1384"/>
      <c r="F144" s="477"/>
      <c r="G144" s="506"/>
      <c r="H144" s="541"/>
      <c r="I144" s="1816"/>
      <c r="J144" s="896"/>
      <c r="K144" s="1495"/>
      <c r="L144" s="1816"/>
      <c r="M144" s="896"/>
      <c r="N144" s="1931"/>
      <c r="O144" s="1816"/>
      <c r="P144" s="896"/>
      <c r="Q144" s="774" t="s">
        <v>284</v>
      </c>
      <c r="R144" s="626">
        <v>100</v>
      </c>
      <c r="S144" s="626"/>
      <c r="T144" s="627"/>
      <c r="U144" s="1999"/>
    </row>
    <row r="145" spans="1:21" ht="30.75" customHeight="1" x14ac:dyDescent="0.2">
      <c r="A145" s="1405"/>
      <c r="B145" s="1409"/>
      <c r="C145" s="966"/>
      <c r="D145" s="1273"/>
      <c r="E145" s="1384"/>
      <c r="F145" s="477"/>
      <c r="G145" s="508"/>
      <c r="H145" s="541"/>
      <c r="I145" s="1816"/>
      <c r="J145" s="896"/>
      <c r="K145" s="1495"/>
      <c r="L145" s="1816"/>
      <c r="M145" s="896"/>
      <c r="N145" s="1931"/>
      <c r="O145" s="1816"/>
      <c r="P145" s="896"/>
      <c r="Q145" s="1428" t="s">
        <v>222</v>
      </c>
      <c r="R145" s="1398">
        <v>160</v>
      </c>
      <c r="S145" s="1398">
        <v>100</v>
      </c>
      <c r="T145" s="1429"/>
      <c r="U145" s="1999"/>
    </row>
    <row r="146" spans="1:21" ht="27.75" customHeight="1" x14ac:dyDescent="0.2">
      <c r="A146" s="1405"/>
      <c r="B146" s="1409"/>
      <c r="C146" s="966"/>
      <c r="D146" s="1273"/>
      <c r="E146" s="1384"/>
      <c r="F146" s="477"/>
      <c r="G146" s="508"/>
      <c r="H146" s="628"/>
      <c r="I146" s="1816"/>
      <c r="J146" s="896"/>
      <c r="K146" s="1495"/>
      <c r="L146" s="1816"/>
      <c r="M146" s="896"/>
      <c r="N146" s="1931"/>
      <c r="O146" s="1816"/>
      <c r="P146" s="896"/>
      <c r="Q146" s="1017" t="s">
        <v>237</v>
      </c>
      <c r="R146" s="678">
        <v>10</v>
      </c>
      <c r="S146" s="678">
        <v>4</v>
      </c>
      <c r="T146" s="679">
        <v>4</v>
      </c>
      <c r="U146" s="1999"/>
    </row>
    <row r="147" spans="1:21" ht="27" customHeight="1" x14ac:dyDescent="0.2">
      <c r="A147" s="1405"/>
      <c r="B147" s="1409"/>
      <c r="C147" s="966"/>
      <c r="D147" s="1381"/>
      <c r="E147" s="1376"/>
      <c r="F147" s="1382"/>
      <c r="G147" s="508"/>
      <c r="H147" s="541"/>
      <c r="I147" s="1818"/>
      <c r="J147" s="897"/>
      <c r="K147" s="1497"/>
      <c r="L147" s="1818"/>
      <c r="M147" s="897"/>
      <c r="N147" s="1528"/>
      <c r="O147" s="1818"/>
      <c r="P147" s="897"/>
      <c r="Q147" s="1428" t="s">
        <v>227</v>
      </c>
      <c r="R147" s="1398">
        <v>3</v>
      </c>
      <c r="S147" s="1398"/>
      <c r="T147" s="1429"/>
      <c r="U147" s="1999"/>
    </row>
    <row r="148" spans="1:21" ht="14.25" customHeight="1" x14ac:dyDescent="0.2">
      <c r="A148" s="1405"/>
      <c r="B148" s="1409"/>
      <c r="C148" s="966"/>
      <c r="D148" s="1381"/>
      <c r="E148" s="1376"/>
      <c r="F148" s="1382"/>
      <c r="G148" s="508"/>
      <c r="H148" s="541"/>
      <c r="I148" s="542"/>
      <c r="J148" s="543"/>
      <c r="K148" s="541"/>
      <c r="L148" s="542"/>
      <c r="M148" s="543"/>
      <c r="N148" s="1933"/>
      <c r="O148" s="542"/>
      <c r="P148" s="543"/>
      <c r="Q148" s="774" t="s">
        <v>228</v>
      </c>
      <c r="R148" s="626">
        <v>150</v>
      </c>
      <c r="S148" s="626">
        <v>150</v>
      </c>
      <c r="T148" s="627">
        <v>150</v>
      </c>
      <c r="U148" s="1999"/>
    </row>
    <row r="149" spans="1:21" ht="18" customHeight="1" x14ac:dyDescent="0.2">
      <c r="A149" s="1405"/>
      <c r="B149" s="1409"/>
      <c r="C149" s="966"/>
      <c r="D149" s="1381"/>
      <c r="E149" s="1376"/>
      <c r="F149" s="1382"/>
      <c r="G149" s="508"/>
      <c r="H149" s="541"/>
      <c r="I149" s="542"/>
      <c r="J149" s="543"/>
      <c r="K149" s="541"/>
      <c r="L149" s="542"/>
      <c r="M149" s="543"/>
      <c r="N149" s="1933"/>
      <c r="O149" s="542"/>
      <c r="P149" s="543"/>
      <c r="Q149" s="774" t="s">
        <v>56</v>
      </c>
      <c r="R149" s="626">
        <v>20</v>
      </c>
      <c r="S149" s="626">
        <v>20</v>
      </c>
      <c r="T149" s="627">
        <v>20</v>
      </c>
      <c r="U149" s="1999"/>
    </row>
    <row r="150" spans="1:21" ht="27" customHeight="1" x14ac:dyDescent="0.2">
      <c r="A150" s="1405"/>
      <c r="B150" s="1409"/>
      <c r="C150" s="966"/>
      <c r="D150" s="1381"/>
      <c r="E150" s="1384"/>
      <c r="F150" s="477"/>
      <c r="G150" s="508"/>
      <c r="H150" s="541"/>
      <c r="I150" s="1818"/>
      <c r="J150" s="897"/>
      <c r="K150" s="1497"/>
      <c r="L150" s="1818"/>
      <c r="M150" s="897"/>
      <c r="N150" s="1528"/>
      <c r="O150" s="1818"/>
      <c r="P150" s="897"/>
      <c r="Q150" s="1017" t="s">
        <v>318</v>
      </c>
      <c r="R150" s="678">
        <v>100</v>
      </c>
      <c r="S150" s="678"/>
      <c r="T150" s="679"/>
      <c r="U150" s="1999"/>
    </row>
    <row r="151" spans="1:21" ht="24.75" customHeight="1" x14ac:dyDescent="0.2">
      <c r="A151" s="1405"/>
      <c r="B151" s="1409"/>
      <c r="C151" s="966"/>
      <c r="D151" s="1383"/>
      <c r="E151" s="1376"/>
      <c r="F151" s="1382"/>
      <c r="G151" s="508"/>
      <c r="H151" s="541"/>
      <c r="I151" s="1818"/>
      <c r="J151" s="897"/>
      <c r="K151" s="1497"/>
      <c r="L151" s="1818"/>
      <c r="M151" s="897"/>
      <c r="N151" s="1528"/>
      <c r="O151" s="1818"/>
      <c r="P151" s="897"/>
      <c r="Q151" s="1527" t="s">
        <v>230</v>
      </c>
      <c r="R151" s="678">
        <v>1</v>
      </c>
      <c r="S151" s="678"/>
      <c r="T151" s="679"/>
      <c r="U151" s="1999"/>
    </row>
    <row r="152" spans="1:21" ht="27.75" customHeight="1" x14ac:dyDescent="0.2">
      <c r="A152" s="1759"/>
      <c r="B152" s="1758"/>
      <c r="C152" s="966"/>
      <c r="D152" s="1749"/>
      <c r="E152" s="1743"/>
      <c r="F152" s="1750"/>
      <c r="G152" s="508"/>
      <c r="H152" s="541"/>
      <c r="I152" s="1818"/>
      <c r="J152" s="897"/>
      <c r="K152" s="1497"/>
      <c r="L152" s="1818"/>
      <c r="M152" s="897"/>
      <c r="N152" s="1528"/>
      <c r="O152" s="1818"/>
      <c r="P152" s="897"/>
      <c r="Q152" s="1017" t="s">
        <v>286</v>
      </c>
      <c r="R152" s="678"/>
      <c r="S152" s="678">
        <v>50</v>
      </c>
      <c r="T152" s="679">
        <v>50</v>
      </c>
      <c r="U152" s="1999"/>
    </row>
    <row r="153" spans="1:21" ht="27" customHeight="1" x14ac:dyDescent="0.2">
      <c r="A153" s="1405"/>
      <c r="B153" s="1409"/>
      <c r="C153" s="966"/>
      <c r="D153" s="1383"/>
      <c r="E153" s="1376"/>
      <c r="F153" s="1382"/>
      <c r="G153" s="508"/>
      <c r="H153" s="541"/>
      <c r="I153" s="1818"/>
      <c r="J153" s="897"/>
      <c r="K153" s="1528"/>
      <c r="L153" s="1818"/>
      <c r="M153" s="897"/>
      <c r="N153" s="1528"/>
      <c r="O153" s="1818"/>
      <c r="P153" s="897"/>
      <c r="Q153" s="1017" t="s">
        <v>239</v>
      </c>
      <c r="R153" s="1721" t="s">
        <v>102</v>
      </c>
      <c r="S153" s="678"/>
      <c r="T153" s="679"/>
      <c r="U153" s="1999"/>
    </row>
    <row r="154" spans="1:21" ht="20.25" customHeight="1" x14ac:dyDescent="0.2">
      <c r="A154" s="1405"/>
      <c r="B154" s="1409"/>
      <c r="C154" s="966"/>
      <c r="D154" s="2225"/>
      <c r="E154" s="2226"/>
      <c r="F154" s="2227"/>
      <c r="G154" s="509"/>
      <c r="H154" s="526"/>
      <c r="I154" s="1819"/>
      <c r="J154" s="898"/>
      <c r="K154" s="1529"/>
      <c r="L154" s="1819"/>
      <c r="M154" s="898"/>
      <c r="N154" s="1529"/>
      <c r="O154" s="1819"/>
      <c r="P154" s="898"/>
      <c r="Q154" s="2406" t="s">
        <v>285</v>
      </c>
      <c r="R154" s="2313">
        <v>100</v>
      </c>
      <c r="S154" s="2313"/>
      <c r="T154" s="2314"/>
      <c r="U154" s="1999"/>
    </row>
    <row r="155" spans="1:21" ht="15.75" customHeight="1" thickBot="1" x14ac:dyDescent="0.25">
      <c r="A155" s="656"/>
      <c r="B155" s="309"/>
      <c r="C155" s="892"/>
      <c r="D155" s="2213"/>
      <c r="E155" s="2215"/>
      <c r="F155" s="2216"/>
      <c r="G155" s="859" t="s">
        <v>8</v>
      </c>
      <c r="H155" s="901">
        <f>H137</f>
        <v>310.7</v>
      </c>
      <c r="I155" s="1786">
        <f>I137</f>
        <v>310.7</v>
      </c>
      <c r="J155" s="1811">
        <f t="shared" ref="J155:N155" si="9">J137</f>
        <v>0</v>
      </c>
      <c r="K155" s="919">
        <f>K137</f>
        <v>277.10000000000002</v>
      </c>
      <c r="L155" s="1786">
        <f t="shared" ref="L155:M155" si="10">L137</f>
        <v>277.10000000000002</v>
      </c>
      <c r="M155" s="1811">
        <f t="shared" si="10"/>
        <v>0</v>
      </c>
      <c r="N155" s="919">
        <f t="shared" si="9"/>
        <v>262.10000000000002</v>
      </c>
      <c r="O155" s="1786">
        <f t="shared" ref="O155:P155" si="11">O137</f>
        <v>262.10000000000002</v>
      </c>
      <c r="P155" s="1811">
        <f t="shared" si="11"/>
        <v>0</v>
      </c>
      <c r="Q155" s="2407"/>
      <c r="R155" s="2306"/>
      <c r="S155" s="2306"/>
      <c r="T155" s="2216"/>
      <c r="U155" s="2003"/>
    </row>
    <row r="156" spans="1:21" ht="13.5" customHeight="1" thickBot="1" x14ac:dyDescent="0.25">
      <c r="A156" s="57" t="s">
        <v>7</v>
      </c>
      <c r="B156" s="7" t="s">
        <v>9</v>
      </c>
      <c r="C156" s="2386" t="s">
        <v>10</v>
      </c>
      <c r="D156" s="2386"/>
      <c r="E156" s="2386"/>
      <c r="F156" s="2386"/>
      <c r="G156" s="2387"/>
      <c r="H156" s="1813">
        <f>H155</f>
        <v>310.7</v>
      </c>
      <c r="I156" s="1820">
        <f>I155</f>
        <v>310.7</v>
      </c>
      <c r="J156" s="1812">
        <f>J155</f>
        <v>0</v>
      </c>
      <c r="K156" s="1813">
        <f t="shared" ref="K156:N156" si="12">K155</f>
        <v>277.10000000000002</v>
      </c>
      <c r="L156" s="1820">
        <f t="shared" ref="L156" si="13">L155</f>
        <v>277.10000000000002</v>
      </c>
      <c r="M156" s="1812">
        <f>M155</f>
        <v>0</v>
      </c>
      <c r="N156" s="1813">
        <f t="shared" si="12"/>
        <v>262.10000000000002</v>
      </c>
      <c r="O156" s="1820">
        <f t="shared" ref="O156" si="14">O155</f>
        <v>262.10000000000002</v>
      </c>
      <c r="P156" s="1812">
        <f>P155</f>
        <v>0</v>
      </c>
      <c r="Q156" s="1524"/>
      <c r="R156" s="1524"/>
      <c r="S156" s="1524"/>
      <c r="T156" s="1524"/>
      <c r="U156" s="2009"/>
    </row>
    <row r="157" spans="1:21" ht="15.75" customHeight="1" thickBot="1" x14ac:dyDescent="0.25">
      <c r="A157" s="56" t="s">
        <v>7</v>
      </c>
      <c r="B157" s="7" t="s">
        <v>31</v>
      </c>
      <c r="C157" s="2403" t="s">
        <v>52</v>
      </c>
      <c r="D157" s="2404"/>
      <c r="E157" s="2404"/>
      <c r="F157" s="2404"/>
      <c r="G157" s="2404"/>
      <c r="H157" s="2404"/>
      <c r="I157" s="2404"/>
      <c r="J157" s="2404"/>
      <c r="K157" s="1525"/>
      <c r="L157" s="1753"/>
      <c r="M157" s="1753"/>
      <c r="N157" s="1525"/>
      <c r="O157" s="1753"/>
      <c r="P157" s="1753"/>
      <c r="Q157" s="1526"/>
      <c r="R157" s="1526"/>
      <c r="S157" s="1526"/>
      <c r="T157" s="1526"/>
      <c r="U157" s="2010"/>
    </row>
    <row r="158" spans="1:21" ht="15" customHeight="1" x14ac:dyDescent="0.2">
      <c r="A158" s="58" t="s">
        <v>7</v>
      </c>
      <c r="B158" s="1107" t="s">
        <v>31</v>
      </c>
      <c r="C158" s="1109" t="s">
        <v>7</v>
      </c>
      <c r="D158" s="2232" t="s">
        <v>201</v>
      </c>
      <c r="E158" s="1113"/>
      <c r="F158" s="1406">
        <v>6</v>
      </c>
      <c r="G158" s="914" t="s">
        <v>29</v>
      </c>
      <c r="H158" s="1470">
        <v>740.6</v>
      </c>
      <c r="I158" s="1784">
        <v>740.6</v>
      </c>
      <c r="J158" s="1777"/>
      <c r="K158" s="1499">
        <v>740.6</v>
      </c>
      <c r="L158" s="1784">
        <v>740.6</v>
      </c>
      <c r="M158" s="1777"/>
      <c r="N158" s="1499">
        <v>740.6</v>
      </c>
      <c r="O158" s="1784">
        <v>740.6</v>
      </c>
      <c r="P158" s="1777"/>
      <c r="Q158" s="830"/>
      <c r="R158" s="328"/>
      <c r="S158" s="328"/>
      <c r="T158" s="329"/>
      <c r="U158" s="2004"/>
    </row>
    <row r="159" spans="1:21" ht="15.75" customHeight="1" x14ac:dyDescent="0.2">
      <c r="A159" s="1217"/>
      <c r="B159" s="1108"/>
      <c r="C159" s="1106"/>
      <c r="D159" s="2233"/>
      <c r="E159" s="1389"/>
      <c r="F159" s="912"/>
      <c r="G159" s="915" t="s">
        <v>65</v>
      </c>
      <c r="H159" s="805"/>
      <c r="I159" s="1453"/>
      <c r="J159" s="1778"/>
      <c r="K159" s="972"/>
      <c r="L159" s="1453"/>
      <c r="M159" s="1778"/>
      <c r="N159" s="972"/>
      <c r="O159" s="1453"/>
      <c r="P159" s="1778"/>
      <c r="Q159" s="101"/>
      <c r="R159" s="462"/>
      <c r="S159" s="462"/>
      <c r="T159" s="463"/>
      <c r="U159" s="2002"/>
    </row>
    <row r="160" spans="1:21" ht="29.25" customHeight="1" x14ac:dyDescent="0.2">
      <c r="A160" s="1217"/>
      <c r="B160" s="1108"/>
      <c r="C160" s="1106"/>
      <c r="D160" s="913" t="s">
        <v>202</v>
      </c>
      <c r="E160" s="1388"/>
      <c r="F160" s="1407"/>
      <c r="G160" s="916"/>
      <c r="H160" s="780"/>
      <c r="I160" s="1632"/>
      <c r="J160" s="1779"/>
      <c r="K160" s="1500"/>
      <c r="L160" s="1632"/>
      <c r="M160" s="1779"/>
      <c r="N160" s="1500"/>
      <c r="O160" s="1632"/>
      <c r="P160" s="1779"/>
      <c r="Q160" s="90"/>
      <c r="R160" s="497"/>
      <c r="S160" s="497"/>
      <c r="T160" s="498"/>
      <c r="U160" s="1999"/>
    </row>
    <row r="161" spans="1:21" ht="17.25" customHeight="1" x14ac:dyDescent="0.2">
      <c r="A161" s="1217"/>
      <c r="B161" s="1108"/>
      <c r="C161" s="1106"/>
      <c r="D161" s="1368" t="s">
        <v>296</v>
      </c>
      <c r="E161" s="1011"/>
      <c r="F161" s="1407"/>
      <c r="G161" s="917"/>
      <c r="H161" s="780"/>
      <c r="I161" s="1632"/>
      <c r="J161" s="1779"/>
      <c r="K161" s="1500"/>
      <c r="L161" s="1632"/>
      <c r="M161" s="1779"/>
      <c r="N161" s="1500"/>
      <c r="O161" s="1632"/>
      <c r="P161" s="1779"/>
      <c r="Q161" s="90" t="s">
        <v>231</v>
      </c>
      <c r="R161" s="357">
        <v>2.4</v>
      </c>
      <c r="S161" s="357">
        <v>2.4</v>
      </c>
      <c r="T161" s="358">
        <v>2.4</v>
      </c>
      <c r="U161" s="1999"/>
    </row>
    <row r="162" spans="1:21" ht="17.25" customHeight="1" x14ac:dyDescent="0.2">
      <c r="A162" s="1217"/>
      <c r="B162" s="1108"/>
      <c r="C162" s="1106"/>
      <c r="D162" s="1383" t="s">
        <v>297</v>
      </c>
      <c r="E162" s="1011"/>
      <c r="F162" s="1407"/>
      <c r="G162" s="917"/>
      <c r="H162" s="780"/>
      <c r="I162" s="1445"/>
      <c r="J162" s="796"/>
      <c r="K162" s="780"/>
      <c r="L162" s="1445"/>
      <c r="M162" s="796"/>
      <c r="N162" s="780"/>
      <c r="O162" s="1445"/>
      <c r="P162" s="796"/>
      <c r="Q162" s="90" t="s">
        <v>232</v>
      </c>
      <c r="R162" s="357">
        <v>2.4</v>
      </c>
      <c r="S162" s="357">
        <v>2.4</v>
      </c>
      <c r="T162" s="358">
        <v>2.4</v>
      </c>
      <c r="U162" s="1999"/>
    </row>
    <row r="163" spans="1:21" ht="13.5" customHeight="1" x14ac:dyDescent="0.2">
      <c r="A163" s="1217"/>
      <c r="B163" s="1108"/>
      <c r="C163" s="1106"/>
      <c r="D163" s="1383" t="s">
        <v>298</v>
      </c>
      <c r="E163" s="1011"/>
      <c r="F163" s="1407"/>
      <c r="G163" s="917"/>
      <c r="H163" s="780"/>
      <c r="I163" s="1445"/>
      <c r="J163" s="796"/>
      <c r="K163" s="780"/>
      <c r="L163" s="1445"/>
      <c r="M163" s="796"/>
      <c r="N163" s="780"/>
      <c r="O163" s="1445"/>
      <c r="P163" s="796"/>
      <c r="Q163" s="90" t="s">
        <v>233</v>
      </c>
      <c r="R163" s="1391">
        <v>220</v>
      </c>
      <c r="S163" s="1391">
        <v>220</v>
      </c>
      <c r="T163" s="1392">
        <v>220</v>
      </c>
      <c r="U163" s="1999"/>
    </row>
    <row r="164" spans="1:21" ht="27.75" customHeight="1" x14ac:dyDescent="0.2">
      <c r="A164" s="1217"/>
      <c r="B164" s="1108"/>
      <c r="C164" s="1106"/>
      <c r="D164" s="1580" t="s">
        <v>300</v>
      </c>
      <c r="E164" s="1011"/>
      <c r="F164" s="1407"/>
      <c r="G164" s="917"/>
      <c r="H164" s="780"/>
      <c r="I164" s="1445"/>
      <c r="J164" s="796"/>
      <c r="K164" s="780"/>
      <c r="L164" s="1445"/>
      <c r="M164" s="796"/>
      <c r="N164" s="780"/>
      <c r="O164" s="1445"/>
      <c r="P164" s="796"/>
      <c r="Q164" s="90" t="s">
        <v>236</v>
      </c>
      <c r="R164" s="1391">
        <v>352</v>
      </c>
      <c r="S164" s="1391">
        <v>352</v>
      </c>
      <c r="T164" s="1392">
        <v>352</v>
      </c>
      <c r="U164" s="1999"/>
    </row>
    <row r="165" spans="1:21" s="20" customFormat="1" ht="24" customHeight="1" x14ac:dyDescent="0.2">
      <c r="A165" s="1357"/>
      <c r="B165" s="1358"/>
      <c r="C165" s="1361"/>
      <c r="D165" s="1575" t="s">
        <v>299</v>
      </c>
      <c r="E165" s="1011"/>
      <c r="F165" s="1407"/>
      <c r="G165" s="917"/>
      <c r="H165" s="780"/>
      <c r="I165" s="1445"/>
      <c r="J165" s="796"/>
      <c r="K165" s="780"/>
      <c r="L165" s="1445"/>
      <c r="M165" s="796"/>
      <c r="N165" s="780"/>
      <c r="O165" s="1445"/>
      <c r="P165" s="796"/>
      <c r="Q165" s="1574" t="s">
        <v>321</v>
      </c>
      <c r="R165" s="1581">
        <v>11</v>
      </c>
      <c r="S165" s="1581">
        <v>11</v>
      </c>
      <c r="T165" s="1582">
        <v>11</v>
      </c>
      <c r="U165" s="2013"/>
    </row>
    <row r="166" spans="1:21" s="20" customFormat="1" ht="55.5" customHeight="1" x14ac:dyDescent="0.2">
      <c r="A166" s="1568"/>
      <c r="B166" s="1569"/>
      <c r="C166" s="1572"/>
      <c r="D166" s="1580"/>
      <c r="E166" s="1011"/>
      <c r="F166" s="1579"/>
      <c r="G166" s="851" t="s">
        <v>65</v>
      </c>
      <c r="H166" s="780">
        <v>43.4</v>
      </c>
      <c r="I166" s="1445">
        <v>43.4</v>
      </c>
      <c r="J166" s="796"/>
      <c r="K166" s="780"/>
      <c r="L166" s="1445"/>
      <c r="M166" s="796"/>
      <c r="N166" s="780"/>
      <c r="O166" s="1445"/>
      <c r="P166" s="796"/>
      <c r="Q166" s="1329" t="s">
        <v>382</v>
      </c>
      <c r="R166" s="1583">
        <v>6</v>
      </c>
      <c r="S166" s="1584"/>
      <c r="T166" s="1585"/>
      <c r="U166" s="2014"/>
    </row>
    <row r="167" spans="1:21" ht="19.5" customHeight="1" x14ac:dyDescent="0.2">
      <c r="A167" s="1357"/>
      <c r="B167" s="1358"/>
      <c r="C167" s="1359"/>
      <c r="D167" s="167" t="s">
        <v>256</v>
      </c>
      <c r="E167" s="555"/>
      <c r="F167" s="1573"/>
      <c r="G167" s="851"/>
      <c r="H167" s="780"/>
      <c r="I167" s="1446"/>
      <c r="J167" s="962"/>
      <c r="K167" s="779"/>
      <c r="L167" s="1446"/>
      <c r="M167" s="962"/>
      <c r="N167" s="779"/>
      <c r="O167" s="1446"/>
      <c r="P167" s="962"/>
      <c r="Q167" s="1577" t="s">
        <v>320</v>
      </c>
      <c r="R167" s="638">
        <v>7</v>
      </c>
      <c r="S167" s="639">
        <v>13</v>
      </c>
      <c r="T167" s="640">
        <v>13</v>
      </c>
      <c r="U167" s="2002"/>
    </row>
    <row r="168" spans="1:21" ht="24.75" customHeight="1" x14ac:dyDescent="0.2">
      <c r="A168" s="2129"/>
      <c r="B168" s="2130"/>
      <c r="C168" s="2210"/>
      <c r="D168" s="2212" t="s">
        <v>186</v>
      </c>
      <c r="E168" s="2214"/>
      <c r="F168" s="2136"/>
      <c r="G168" s="917"/>
      <c r="H168" s="780"/>
      <c r="I168" s="1446"/>
      <c r="J168" s="962"/>
      <c r="K168" s="779"/>
      <c r="L168" s="1446"/>
      <c r="M168" s="962"/>
      <c r="N168" s="779"/>
      <c r="O168" s="1446"/>
      <c r="P168" s="962"/>
      <c r="Q168" s="1558" t="s">
        <v>185</v>
      </c>
      <c r="R168" s="921">
        <v>20</v>
      </c>
      <c r="S168" s="366">
        <v>20</v>
      </c>
      <c r="T168" s="922">
        <v>20</v>
      </c>
      <c r="U168" s="1999"/>
    </row>
    <row r="169" spans="1:21" ht="16.5" customHeight="1" x14ac:dyDescent="0.2">
      <c r="A169" s="2129"/>
      <c r="B169" s="2130"/>
      <c r="C169" s="2210"/>
      <c r="D169" s="2212"/>
      <c r="E169" s="2214"/>
      <c r="F169" s="2136"/>
      <c r="G169" s="918"/>
      <c r="H169" s="805"/>
      <c r="I169" s="1456"/>
      <c r="J169" s="797"/>
      <c r="K169" s="1530"/>
      <c r="L169" s="1456"/>
      <c r="M169" s="797"/>
      <c r="N169" s="1530"/>
      <c r="O169" s="1456"/>
      <c r="P169" s="797"/>
      <c r="Q169" s="2217"/>
      <c r="R169" s="2295"/>
      <c r="S169" s="2295"/>
      <c r="T169" s="2297"/>
      <c r="U169" s="1999"/>
    </row>
    <row r="170" spans="1:21" ht="15.75" customHeight="1" thickBot="1" x14ac:dyDescent="0.25">
      <c r="A170" s="656"/>
      <c r="B170" s="309"/>
      <c r="C170" s="892"/>
      <c r="D170" s="2213"/>
      <c r="E170" s="2215"/>
      <c r="F170" s="2216"/>
      <c r="G170" s="859" t="s">
        <v>8</v>
      </c>
      <c r="H170" s="919">
        <f t="shared" ref="H170:P170" si="15">SUM(H158:H169)</f>
        <v>784</v>
      </c>
      <c r="I170" s="1786">
        <f t="shared" si="15"/>
        <v>784</v>
      </c>
      <c r="J170" s="901">
        <f t="shared" si="15"/>
        <v>0</v>
      </c>
      <c r="K170" s="919">
        <f t="shared" si="15"/>
        <v>740.6</v>
      </c>
      <c r="L170" s="1786">
        <f t="shared" si="15"/>
        <v>740.6</v>
      </c>
      <c r="M170" s="901">
        <f t="shared" si="15"/>
        <v>0</v>
      </c>
      <c r="N170" s="919">
        <f t="shared" si="15"/>
        <v>740.6</v>
      </c>
      <c r="O170" s="1786">
        <f t="shared" si="15"/>
        <v>740.6</v>
      </c>
      <c r="P170" s="901">
        <f t="shared" si="15"/>
        <v>0</v>
      </c>
      <c r="Q170" s="2218"/>
      <c r="R170" s="2296"/>
      <c r="S170" s="2296"/>
      <c r="T170" s="2298"/>
      <c r="U170" s="2003"/>
    </row>
    <row r="171" spans="1:21" ht="59.25" customHeight="1" x14ac:dyDescent="0.2">
      <c r="A171" s="58" t="s">
        <v>7</v>
      </c>
      <c r="B171" s="1107" t="s">
        <v>31</v>
      </c>
      <c r="C171" s="1109" t="s">
        <v>9</v>
      </c>
      <c r="D171" s="1096" t="s">
        <v>319</v>
      </c>
      <c r="E171" s="558"/>
      <c r="F171" s="1370" t="s">
        <v>66</v>
      </c>
      <c r="G171" s="909" t="s">
        <v>29</v>
      </c>
      <c r="H171" s="1476">
        <v>3.6</v>
      </c>
      <c r="I171" s="1797">
        <v>3.6</v>
      </c>
      <c r="J171" s="1545"/>
      <c r="K171" s="1531">
        <v>3.6</v>
      </c>
      <c r="L171" s="1797">
        <v>3.6</v>
      </c>
      <c r="M171" s="1545"/>
      <c r="N171" s="1531">
        <v>3.6</v>
      </c>
      <c r="O171" s="1797">
        <v>3.6</v>
      </c>
      <c r="P171" s="1545"/>
      <c r="Q171" s="2303" t="s">
        <v>322</v>
      </c>
      <c r="R171" s="1018">
        <v>11</v>
      </c>
      <c r="S171" s="1019">
        <v>8</v>
      </c>
      <c r="T171" s="1020">
        <v>8</v>
      </c>
      <c r="U171" s="2015"/>
    </row>
    <row r="172" spans="1:21" ht="18.75" customHeight="1" thickBot="1" x14ac:dyDescent="0.25">
      <c r="A172" s="1379"/>
      <c r="B172" s="1093"/>
      <c r="C172" s="661"/>
      <c r="D172" s="1097"/>
      <c r="E172" s="662"/>
      <c r="F172" s="86"/>
      <c r="G172" s="859" t="s">
        <v>8</v>
      </c>
      <c r="H172" s="910">
        <f t="shared" ref="H172:P172" si="16">H171</f>
        <v>3.6</v>
      </c>
      <c r="I172" s="1798">
        <f t="shared" si="16"/>
        <v>3.6</v>
      </c>
      <c r="J172" s="1790">
        <f t="shared" si="16"/>
        <v>0</v>
      </c>
      <c r="K172" s="1498">
        <f t="shared" si="16"/>
        <v>3.6</v>
      </c>
      <c r="L172" s="1805">
        <f t="shared" si="16"/>
        <v>3.6</v>
      </c>
      <c r="M172" s="1790">
        <f t="shared" si="16"/>
        <v>0</v>
      </c>
      <c r="N172" s="1498">
        <f t="shared" si="16"/>
        <v>3.6</v>
      </c>
      <c r="O172" s="1805">
        <f t="shared" si="16"/>
        <v>3.6</v>
      </c>
      <c r="P172" s="1790">
        <f t="shared" si="16"/>
        <v>0</v>
      </c>
      <c r="Q172" s="2304"/>
      <c r="R172" s="1021"/>
      <c r="S172" s="906"/>
      <c r="T172" s="1022"/>
      <c r="U172" s="2016"/>
    </row>
    <row r="173" spans="1:21" ht="13.5" thickBot="1" x14ac:dyDescent="0.25">
      <c r="A173" s="1379" t="s">
        <v>7</v>
      </c>
      <c r="B173" s="1093" t="s">
        <v>31</v>
      </c>
      <c r="C173" s="2286" t="s">
        <v>10</v>
      </c>
      <c r="D173" s="2287"/>
      <c r="E173" s="2287"/>
      <c r="F173" s="2287"/>
      <c r="G173" s="2288"/>
      <c r="H173" s="920">
        <f t="shared" ref="H173:P173" si="17">H170+H172</f>
        <v>787.6</v>
      </c>
      <c r="I173" s="1787">
        <f t="shared" si="17"/>
        <v>787.6</v>
      </c>
      <c r="J173" s="904">
        <f t="shared" si="17"/>
        <v>0</v>
      </c>
      <c r="K173" s="920">
        <f t="shared" si="17"/>
        <v>744.2</v>
      </c>
      <c r="L173" s="1787">
        <f t="shared" si="17"/>
        <v>744.2</v>
      </c>
      <c r="M173" s="904">
        <f t="shared" si="17"/>
        <v>0</v>
      </c>
      <c r="N173" s="1934">
        <f t="shared" si="17"/>
        <v>744.2</v>
      </c>
      <c r="O173" s="1810">
        <f t="shared" si="17"/>
        <v>744.2</v>
      </c>
      <c r="P173" s="904">
        <f t="shared" si="17"/>
        <v>0</v>
      </c>
      <c r="Q173" s="648"/>
      <c r="R173" s="649"/>
      <c r="S173" s="650"/>
      <c r="T173" s="650"/>
      <c r="U173" s="2009"/>
    </row>
    <row r="174" spans="1:21" ht="15.75" customHeight="1" thickBot="1" x14ac:dyDescent="0.25">
      <c r="A174" s="56" t="s">
        <v>7</v>
      </c>
      <c r="B174" s="7" t="s">
        <v>41</v>
      </c>
      <c r="C174" s="2223" t="s">
        <v>53</v>
      </c>
      <c r="D174" s="2224"/>
      <c r="E174" s="2224"/>
      <c r="F174" s="2224"/>
      <c r="G174" s="2224"/>
      <c r="H174" s="2224"/>
      <c r="I174" s="1104"/>
      <c r="J174" s="1104"/>
      <c r="K174" s="1104"/>
      <c r="L174" s="1104"/>
      <c r="M174" s="1104"/>
      <c r="N174" s="1104"/>
      <c r="O174" s="1104"/>
      <c r="P174" s="1104"/>
      <c r="Q174" s="1104"/>
      <c r="R174" s="1104"/>
      <c r="S174" s="1104"/>
      <c r="T174" s="1104"/>
      <c r="U174" s="2010"/>
    </row>
    <row r="175" spans="1:21" ht="18" customHeight="1" x14ac:dyDescent="0.2">
      <c r="A175" s="1363" t="s">
        <v>7</v>
      </c>
      <c r="B175" s="1091" t="s">
        <v>41</v>
      </c>
      <c r="C175" s="93" t="s">
        <v>7</v>
      </c>
      <c r="D175" s="2239" t="s">
        <v>58</v>
      </c>
      <c r="E175" s="558" t="s">
        <v>62</v>
      </c>
      <c r="F175" s="1370" t="s">
        <v>32</v>
      </c>
      <c r="G175" s="49" t="s">
        <v>29</v>
      </c>
      <c r="H175" s="1499">
        <f>90-72.5</f>
        <v>17.5</v>
      </c>
      <c r="I175" s="1784">
        <f>90-72.5</f>
        <v>17.5</v>
      </c>
      <c r="J175" s="1777"/>
      <c r="K175" s="1499">
        <v>90</v>
      </c>
      <c r="L175" s="1784">
        <v>90</v>
      </c>
      <c r="M175" s="1777"/>
      <c r="N175" s="1499">
        <v>90</v>
      </c>
      <c r="O175" s="1784">
        <v>90</v>
      </c>
      <c r="P175" s="1777"/>
      <c r="Q175" s="2391" t="s">
        <v>59</v>
      </c>
      <c r="R175" s="1024">
        <v>285</v>
      </c>
      <c r="S175" s="1024">
        <v>285</v>
      </c>
      <c r="T175" s="1025">
        <v>285</v>
      </c>
      <c r="U175" s="2393"/>
    </row>
    <row r="176" spans="1:21" ht="14.25" customHeight="1" x14ac:dyDescent="0.2">
      <c r="A176" s="1217"/>
      <c r="B176" s="1108"/>
      <c r="C176" s="184"/>
      <c r="D176" s="2128"/>
      <c r="E176" s="2240"/>
      <c r="F176" s="2242"/>
      <c r="G176" s="41" t="s">
        <v>170</v>
      </c>
      <c r="H176" s="805"/>
      <c r="I176" s="1771"/>
      <c r="J176" s="1769"/>
      <c r="K176" s="1935"/>
      <c r="L176" s="1771"/>
      <c r="M176" s="1769"/>
      <c r="N176" s="1935"/>
      <c r="O176" s="1771"/>
      <c r="P176" s="1769"/>
      <c r="Q176" s="2392"/>
      <c r="R176" s="1027"/>
      <c r="S176" s="1391"/>
      <c r="T176" s="1392"/>
      <c r="U176" s="2394"/>
    </row>
    <row r="177" spans="1:22" ht="15" customHeight="1" thickBot="1" x14ac:dyDescent="0.25">
      <c r="A177" s="1218"/>
      <c r="B177" s="1118"/>
      <c r="C177" s="185"/>
      <c r="D177" s="1119"/>
      <c r="E177" s="2241"/>
      <c r="F177" s="2243"/>
      <c r="G177" s="47" t="s">
        <v>8</v>
      </c>
      <c r="H177" s="910">
        <f>H176+H175</f>
        <v>17.5</v>
      </c>
      <c r="I177" s="1805">
        <f>I176+I175</f>
        <v>17.5</v>
      </c>
      <c r="J177" s="1799"/>
      <c r="K177" s="1498">
        <f>K176+K175</f>
        <v>90</v>
      </c>
      <c r="L177" s="1805">
        <f>L176+L175</f>
        <v>90</v>
      </c>
      <c r="M177" s="1799"/>
      <c r="N177" s="1498">
        <f>N176+N175</f>
        <v>90</v>
      </c>
      <c r="O177" s="1805">
        <f>O176+O175</f>
        <v>90</v>
      </c>
      <c r="P177" s="1799"/>
      <c r="Q177" s="1617"/>
      <c r="R177" s="1101"/>
      <c r="S177" s="1101"/>
      <c r="T177" s="1103"/>
      <c r="U177" s="2015"/>
    </row>
    <row r="178" spans="1:22" s="398" customFormat="1" ht="15" customHeight="1" x14ac:dyDescent="0.2">
      <c r="A178" s="2244" t="s">
        <v>7</v>
      </c>
      <c r="B178" s="2247" t="s">
        <v>41</v>
      </c>
      <c r="C178" s="2250" t="s">
        <v>9</v>
      </c>
      <c r="D178" s="2209" t="s">
        <v>323</v>
      </c>
      <c r="E178" s="2254" t="s">
        <v>62</v>
      </c>
      <c r="F178" s="1355" t="s">
        <v>32</v>
      </c>
      <c r="G178" s="545" t="s">
        <v>29</v>
      </c>
      <c r="H178" s="1477">
        <v>200</v>
      </c>
      <c r="I178" s="2036">
        <f>200-49</f>
        <v>151</v>
      </c>
      <c r="J178" s="2037">
        <f>I178-H178</f>
        <v>-49</v>
      </c>
      <c r="K178" s="1477">
        <v>200</v>
      </c>
      <c r="L178" s="1806">
        <v>200</v>
      </c>
      <c r="M178" s="1800"/>
      <c r="N178" s="1477">
        <v>200</v>
      </c>
      <c r="O178" s="1806">
        <v>200</v>
      </c>
      <c r="P178" s="1800"/>
      <c r="Q178" s="2460" t="s">
        <v>337</v>
      </c>
      <c r="R178" s="2401">
        <v>670</v>
      </c>
      <c r="S178" s="1950">
        <v>900</v>
      </c>
      <c r="T178" s="1949">
        <v>500</v>
      </c>
      <c r="U178" s="2397" t="s">
        <v>397</v>
      </c>
      <c r="V178" s="2042"/>
    </row>
    <row r="179" spans="1:22" s="398" customFormat="1" ht="12.75" customHeight="1" x14ac:dyDescent="0.2">
      <c r="A179" s="2245"/>
      <c r="B179" s="2248"/>
      <c r="C179" s="2251"/>
      <c r="D179" s="2208"/>
      <c r="E179" s="2254"/>
      <c r="F179" s="1385"/>
      <c r="G179" s="1674" t="s">
        <v>63</v>
      </c>
      <c r="H179" s="1477"/>
      <c r="I179" s="1806"/>
      <c r="J179" s="1800"/>
      <c r="K179" s="1477"/>
      <c r="L179" s="1806"/>
      <c r="M179" s="1800"/>
      <c r="N179" s="1477"/>
      <c r="O179" s="1806"/>
      <c r="P179" s="1800"/>
      <c r="Q179" s="2461"/>
      <c r="R179" s="2402"/>
      <c r="S179" s="1950"/>
      <c r="T179" s="1949"/>
      <c r="U179" s="2398"/>
    </row>
    <row r="180" spans="1:22" s="398" customFormat="1" ht="30" customHeight="1" x14ac:dyDescent="0.2">
      <c r="A180" s="2245"/>
      <c r="B180" s="2248"/>
      <c r="C180" s="2251"/>
      <c r="D180" s="2208"/>
      <c r="E180" s="2254"/>
      <c r="F180" s="1672"/>
      <c r="G180" s="704"/>
      <c r="H180" s="1477"/>
      <c r="I180" s="1806"/>
      <c r="J180" s="1800"/>
      <c r="K180" s="1477"/>
      <c r="L180" s="1806"/>
      <c r="M180" s="1800"/>
      <c r="N180" s="1477"/>
      <c r="O180" s="1806"/>
      <c r="P180" s="1800"/>
      <c r="Q180" s="1957" t="s">
        <v>377</v>
      </c>
      <c r="R180" s="1960">
        <v>100</v>
      </c>
      <c r="S180" s="1951"/>
      <c r="T180" s="1564"/>
      <c r="U180" s="2398"/>
    </row>
    <row r="181" spans="1:22" s="398" customFormat="1" ht="41.25" customHeight="1" thickBot="1" x14ac:dyDescent="0.25">
      <c r="A181" s="2246"/>
      <c r="B181" s="2249"/>
      <c r="C181" s="2252"/>
      <c r="D181" s="2253"/>
      <c r="E181" s="2255"/>
      <c r="F181" s="672"/>
      <c r="G181" s="399" t="s">
        <v>8</v>
      </c>
      <c r="H181" s="925">
        <f>H178</f>
        <v>200</v>
      </c>
      <c r="I181" s="1807">
        <f>I178</f>
        <v>151</v>
      </c>
      <c r="J181" s="1801">
        <f>J178</f>
        <v>-49</v>
      </c>
      <c r="K181" s="1936">
        <f>K178</f>
        <v>200</v>
      </c>
      <c r="L181" s="1807">
        <f>L178</f>
        <v>200</v>
      </c>
      <c r="M181" s="1801"/>
      <c r="N181" s="1936">
        <f>N178</f>
        <v>200</v>
      </c>
      <c r="O181" s="1807">
        <f>O178</f>
        <v>200</v>
      </c>
      <c r="P181" s="1801"/>
      <c r="Q181" s="1956" t="s">
        <v>388</v>
      </c>
      <c r="R181" s="1958">
        <v>100</v>
      </c>
      <c r="S181" s="1959"/>
      <c r="T181" s="1430"/>
      <c r="U181" s="2399"/>
      <c r="V181" s="2042"/>
    </row>
    <row r="182" spans="1:22" ht="15.75" customHeight="1" x14ac:dyDescent="0.2">
      <c r="A182" s="1363" t="s">
        <v>7</v>
      </c>
      <c r="B182" s="1091" t="s">
        <v>41</v>
      </c>
      <c r="C182" s="93" t="s">
        <v>31</v>
      </c>
      <c r="D182" s="2236" t="s">
        <v>338</v>
      </c>
      <c r="E182" s="558"/>
      <c r="F182" s="1370" t="s">
        <v>61</v>
      </c>
      <c r="G182" s="49" t="s">
        <v>29</v>
      </c>
      <c r="H182" s="1470">
        <v>14.6</v>
      </c>
      <c r="I182" s="1808">
        <f>20-5.4</f>
        <v>14.6</v>
      </c>
      <c r="J182" s="1802"/>
      <c r="K182" s="1824"/>
      <c r="L182" s="1808"/>
      <c r="M182" s="1802"/>
      <c r="N182" s="1824"/>
      <c r="O182" s="1808"/>
      <c r="P182" s="1802"/>
      <c r="Q182" s="1618" t="s">
        <v>287</v>
      </c>
      <c r="R182" s="1100">
        <v>1</v>
      </c>
      <c r="S182" s="1100"/>
      <c r="T182" s="422"/>
      <c r="U182" s="2017"/>
    </row>
    <row r="183" spans="1:22" ht="15" customHeight="1" x14ac:dyDescent="0.2">
      <c r="A183" s="54"/>
      <c r="B183" s="1358"/>
      <c r="C183" s="723"/>
      <c r="D183" s="2237"/>
      <c r="E183" s="729"/>
      <c r="F183" s="1355"/>
      <c r="G183" s="41" t="s">
        <v>29</v>
      </c>
      <c r="H183" s="780"/>
      <c r="I183" s="1445"/>
      <c r="J183" s="796"/>
      <c r="K183" s="780">
        <v>10</v>
      </c>
      <c r="L183" s="1445">
        <v>10</v>
      </c>
      <c r="M183" s="796"/>
      <c r="N183" s="780">
        <v>10</v>
      </c>
      <c r="O183" s="1445">
        <v>10</v>
      </c>
      <c r="P183" s="796"/>
      <c r="R183" s="1619"/>
      <c r="S183" s="1393"/>
      <c r="T183" s="726"/>
      <c r="U183" s="2017"/>
    </row>
    <row r="184" spans="1:22" s="398" customFormat="1" ht="22.5" customHeight="1" thickBot="1" x14ac:dyDescent="0.25">
      <c r="A184" s="55"/>
      <c r="B184" s="676"/>
      <c r="C184" s="677"/>
      <c r="D184" s="2238"/>
      <c r="E184" s="662"/>
      <c r="F184" s="86"/>
      <c r="G184" s="728" t="s">
        <v>8</v>
      </c>
      <c r="H184" s="925">
        <f>H182</f>
        <v>14.6</v>
      </c>
      <c r="I184" s="1809">
        <f>I182</f>
        <v>14.6</v>
      </c>
      <c r="J184" s="1803"/>
      <c r="K184" s="925">
        <f>K183</f>
        <v>10</v>
      </c>
      <c r="L184" s="1809">
        <f>L183</f>
        <v>10</v>
      </c>
      <c r="M184" s="1803"/>
      <c r="N184" s="925">
        <f>N183</f>
        <v>10</v>
      </c>
      <c r="O184" s="1809">
        <f>O183</f>
        <v>10</v>
      </c>
      <c r="P184" s="1803"/>
      <c r="Q184" s="1431" t="s">
        <v>193</v>
      </c>
      <c r="R184" s="1101"/>
      <c r="S184" s="1101"/>
      <c r="T184" s="700">
        <v>1</v>
      </c>
      <c r="U184" s="2018"/>
    </row>
    <row r="185" spans="1:22" ht="13.5" thickBot="1" x14ac:dyDescent="0.25">
      <c r="A185" s="1379" t="s">
        <v>7</v>
      </c>
      <c r="B185" s="1093" t="s">
        <v>41</v>
      </c>
      <c r="C185" s="2286" t="s">
        <v>10</v>
      </c>
      <c r="D185" s="2287"/>
      <c r="E185" s="2287"/>
      <c r="F185" s="2287"/>
      <c r="G185" s="2288"/>
      <c r="H185" s="904">
        <f t="shared" ref="H185:P185" si="18">H177+H181+H184</f>
        <v>232.1</v>
      </c>
      <c r="I185" s="1810">
        <f t="shared" si="18"/>
        <v>183.1</v>
      </c>
      <c r="J185" s="1804">
        <f t="shared" si="18"/>
        <v>-49</v>
      </c>
      <c r="K185" s="1934">
        <f t="shared" si="18"/>
        <v>300</v>
      </c>
      <c r="L185" s="1810">
        <f t="shared" si="18"/>
        <v>300</v>
      </c>
      <c r="M185" s="1804">
        <f t="shared" si="18"/>
        <v>0</v>
      </c>
      <c r="N185" s="1934">
        <f t="shared" si="18"/>
        <v>300</v>
      </c>
      <c r="O185" s="1810">
        <f t="shared" si="18"/>
        <v>300</v>
      </c>
      <c r="P185" s="1804">
        <f t="shared" si="18"/>
        <v>0</v>
      </c>
      <c r="Q185" s="648"/>
      <c r="R185" s="649"/>
      <c r="S185" s="650"/>
      <c r="T185" s="650"/>
      <c r="U185" s="2009"/>
    </row>
    <row r="186" spans="1:22" ht="16.5" customHeight="1" thickBot="1" x14ac:dyDescent="0.25">
      <c r="A186" s="56" t="s">
        <v>7</v>
      </c>
      <c r="B186" s="7" t="s">
        <v>69</v>
      </c>
      <c r="C186" s="2223" t="s">
        <v>70</v>
      </c>
      <c r="D186" s="2224"/>
      <c r="E186" s="2224"/>
      <c r="F186" s="2224"/>
      <c r="G186" s="2224"/>
      <c r="H186" s="2224"/>
      <c r="I186" s="2224"/>
      <c r="J186" s="1104"/>
      <c r="K186" s="1104"/>
      <c r="L186" s="1104"/>
      <c r="M186" s="1104"/>
      <c r="N186" s="1104"/>
      <c r="O186" s="1104"/>
      <c r="P186" s="1104"/>
      <c r="Q186" s="1104"/>
      <c r="R186" s="1104"/>
      <c r="S186" s="1104"/>
      <c r="T186" s="1104"/>
      <c r="U186" s="2010"/>
    </row>
    <row r="187" spans="1:22" ht="14.25" customHeight="1" x14ac:dyDescent="0.2">
      <c r="A187" s="58" t="s">
        <v>7</v>
      </c>
      <c r="B187" s="1107" t="s">
        <v>42</v>
      </c>
      <c r="C187" s="1109" t="s">
        <v>7</v>
      </c>
      <c r="D187" s="2348" t="s">
        <v>200</v>
      </c>
      <c r="E187" s="1113"/>
      <c r="F187" s="1661">
        <v>6</v>
      </c>
      <c r="G187" s="1760" t="s">
        <v>29</v>
      </c>
      <c r="H187" s="1499">
        <f>3425.6-251.6+12+48.3</f>
        <v>3234.3</v>
      </c>
      <c r="I187" s="1784">
        <f>3425.6-251.6+12+48.3</f>
        <v>3234.3</v>
      </c>
      <c r="J187" s="1939">
        <f>I187-H187</f>
        <v>0</v>
      </c>
      <c r="K187" s="1499">
        <f>3425.6+46+10</f>
        <v>3481.6</v>
      </c>
      <c r="L187" s="1784">
        <f>3425.6+46+10</f>
        <v>3481.6</v>
      </c>
      <c r="M187" s="1777">
        <f>L187-K187</f>
        <v>0</v>
      </c>
      <c r="N187" s="1939">
        <f>3425.6+10</f>
        <v>3435.6</v>
      </c>
      <c r="O187" s="1784">
        <f>3425.6+10</f>
        <v>3435.6</v>
      </c>
      <c r="P187" s="1777">
        <f>O187-N187</f>
        <v>0</v>
      </c>
      <c r="Q187" s="1396"/>
      <c r="R187" s="1100"/>
      <c r="S187" s="1100"/>
      <c r="T187" s="1102"/>
      <c r="U187" s="2393"/>
    </row>
    <row r="188" spans="1:22" ht="13.5" customHeight="1" x14ac:dyDescent="0.2">
      <c r="A188" s="1217"/>
      <c r="B188" s="1108"/>
      <c r="C188" s="1106"/>
      <c r="D188" s="2349"/>
      <c r="E188" s="1114"/>
      <c r="F188" s="1662"/>
      <c r="G188" s="51" t="s">
        <v>167</v>
      </c>
      <c r="H188" s="805"/>
      <c r="I188" s="1453"/>
      <c r="J188" s="867"/>
      <c r="K188" s="972">
        <v>324</v>
      </c>
      <c r="L188" s="1453">
        <v>324</v>
      </c>
      <c r="M188" s="1778"/>
      <c r="N188" s="867"/>
      <c r="O188" s="1453"/>
      <c r="P188" s="1778"/>
      <c r="Q188" s="1071"/>
      <c r="R188" s="957"/>
      <c r="S188" s="957"/>
      <c r="T188" s="776"/>
      <c r="U188" s="2394"/>
    </row>
    <row r="189" spans="1:22" ht="13.5" customHeight="1" x14ac:dyDescent="0.2">
      <c r="A189" s="1217"/>
      <c r="B189" s="1108"/>
      <c r="C189" s="1106"/>
      <c r="D189" s="474" t="s">
        <v>74</v>
      </c>
      <c r="E189" s="1114"/>
      <c r="F189" s="1662"/>
      <c r="G189" s="48"/>
      <c r="H189" s="780"/>
      <c r="I189" s="1632"/>
      <c r="J189" s="869"/>
      <c r="K189" s="1500"/>
      <c r="L189" s="1632"/>
      <c r="M189" s="1779"/>
      <c r="N189" s="869"/>
      <c r="O189" s="1632"/>
      <c r="P189" s="1779"/>
      <c r="Q189" s="1069"/>
      <c r="R189" s="1393"/>
      <c r="S189" s="1393"/>
      <c r="T189" s="1395"/>
      <c r="U189" s="2394"/>
    </row>
    <row r="190" spans="1:22" ht="12.75" customHeight="1" x14ac:dyDescent="0.2">
      <c r="A190" s="1217"/>
      <c r="B190" s="1108"/>
      <c r="C190" s="1106"/>
      <c r="D190" s="945" t="s">
        <v>75</v>
      </c>
      <c r="E190" s="1114"/>
      <c r="F190" s="1662"/>
      <c r="G190" s="48"/>
      <c r="H190" s="1478"/>
      <c r="I190" s="1445"/>
      <c r="J190" s="789"/>
      <c r="K190" s="780"/>
      <c r="L190" s="1445"/>
      <c r="M190" s="796"/>
      <c r="N190" s="789"/>
      <c r="O190" s="1445"/>
      <c r="P190" s="796"/>
      <c r="Q190" s="67" t="s">
        <v>145</v>
      </c>
      <c r="R190" s="81">
        <v>7</v>
      </c>
      <c r="S190" s="81">
        <v>7</v>
      </c>
      <c r="T190" s="82">
        <v>7</v>
      </c>
      <c r="U190" s="2394"/>
    </row>
    <row r="191" spans="1:22" x14ac:dyDescent="0.2">
      <c r="A191" s="1217"/>
      <c r="B191" s="1108"/>
      <c r="C191" s="1106"/>
      <c r="D191" s="945" t="s">
        <v>76</v>
      </c>
      <c r="E191" s="1114"/>
      <c r="F191" s="1662"/>
      <c r="G191" s="48"/>
      <c r="H191" s="1478"/>
      <c r="I191" s="1445"/>
      <c r="J191" s="789"/>
      <c r="K191" s="780"/>
      <c r="L191" s="1445"/>
      <c r="M191" s="796"/>
      <c r="N191" s="789"/>
      <c r="O191" s="1445"/>
      <c r="P191" s="796"/>
      <c r="Q191" s="67" t="s">
        <v>144</v>
      </c>
      <c r="R191" s="81">
        <v>6</v>
      </c>
      <c r="S191" s="81">
        <v>6</v>
      </c>
      <c r="T191" s="82">
        <v>6</v>
      </c>
      <c r="U191" s="2394"/>
    </row>
    <row r="192" spans="1:22" x14ac:dyDescent="0.2">
      <c r="A192" s="1217"/>
      <c r="B192" s="1108"/>
      <c r="C192" s="1106"/>
      <c r="D192" s="945" t="s">
        <v>77</v>
      </c>
      <c r="E192" s="1114"/>
      <c r="F192" s="1662"/>
      <c r="G192" s="48"/>
      <c r="H192" s="1478"/>
      <c r="I192" s="1445"/>
      <c r="J192" s="789"/>
      <c r="K192" s="780"/>
      <c r="L192" s="1445"/>
      <c r="M192" s="796"/>
      <c r="N192" s="789"/>
      <c r="O192" s="1445"/>
      <c r="P192" s="796"/>
      <c r="Q192" s="67" t="s">
        <v>145</v>
      </c>
      <c r="R192" s="81">
        <v>8</v>
      </c>
      <c r="S192" s="81">
        <v>8</v>
      </c>
      <c r="T192" s="82">
        <v>8</v>
      </c>
      <c r="U192" s="2394"/>
    </row>
    <row r="193" spans="1:25" s="20" customFormat="1" x14ac:dyDescent="0.2">
      <c r="A193" s="1357"/>
      <c r="B193" s="1358"/>
      <c r="C193" s="1361"/>
      <c r="D193" s="945" t="s">
        <v>78</v>
      </c>
      <c r="E193" s="1114"/>
      <c r="F193" s="1662"/>
      <c r="G193" s="48"/>
      <c r="H193" s="1478"/>
      <c r="I193" s="1445"/>
      <c r="J193" s="789"/>
      <c r="K193" s="780"/>
      <c r="L193" s="1445"/>
      <c r="M193" s="796"/>
      <c r="N193" s="789"/>
      <c r="O193" s="1445"/>
      <c r="P193" s="796"/>
      <c r="Q193" s="67" t="s">
        <v>145</v>
      </c>
      <c r="R193" s="455">
        <v>96</v>
      </c>
      <c r="S193" s="456">
        <v>96</v>
      </c>
      <c r="T193" s="457">
        <v>96</v>
      </c>
      <c r="U193" s="2394"/>
    </row>
    <row r="194" spans="1:25" ht="15" customHeight="1" x14ac:dyDescent="0.2">
      <c r="A194" s="1217"/>
      <c r="B194" s="1108"/>
      <c r="C194" s="1106"/>
      <c r="D194" s="1411" t="s">
        <v>243</v>
      </c>
      <c r="E194" s="1114"/>
      <c r="F194" s="1662"/>
      <c r="G194" s="48"/>
      <c r="H194" s="1478"/>
      <c r="I194" s="1445"/>
      <c r="J194" s="789"/>
      <c r="K194" s="1586"/>
      <c r="L194" s="1938"/>
      <c r="M194" s="796"/>
      <c r="N194" s="1944"/>
      <c r="O194" s="1938"/>
      <c r="P194" s="796"/>
      <c r="Q194" s="1071" t="s">
        <v>144</v>
      </c>
      <c r="R194" s="957">
        <v>1</v>
      </c>
      <c r="S194" s="957">
        <v>1</v>
      </c>
      <c r="T194" s="776">
        <v>1</v>
      </c>
      <c r="U194" s="2394"/>
    </row>
    <row r="195" spans="1:25" ht="59.25" customHeight="1" x14ac:dyDescent="0.2">
      <c r="A195" s="1679"/>
      <c r="B195" s="1704"/>
      <c r="C195" s="1705"/>
      <c r="D195" s="1668" t="s">
        <v>385</v>
      </c>
      <c r="E195" s="1746"/>
      <c r="F195" s="1742"/>
      <c r="G195" s="48"/>
      <c r="H195" s="1478"/>
      <c r="I195" s="1446"/>
      <c r="J195" s="819"/>
      <c r="K195" s="779"/>
      <c r="L195" s="1446"/>
      <c r="M195" s="962"/>
      <c r="N195" s="819"/>
      <c r="O195" s="1446"/>
      <c r="P195" s="962"/>
      <c r="Q195" s="1732" t="s">
        <v>375</v>
      </c>
      <c r="R195" s="1733">
        <v>19</v>
      </c>
      <c r="S195" s="1733"/>
      <c r="T195" s="1734"/>
      <c r="U195" s="2388"/>
    </row>
    <row r="196" spans="1:25" ht="30" customHeight="1" x14ac:dyDescent="0.2">
      <c r="A196" s="1679"/>
      <c r="B196" s="1704"/>
      <c r="C196" s="1705"/>
      <c r="D196" s="1669"/>
      <c r="E196" s="1746"/>
      <c r="F196" s="1742"/>
      <c r="G196" s="48"/>
      <c r="H196" s="789"/>
      <c r="I196" s="1446"/>
      <c r="J196" s="819"/>
      <c r="K196" s="779"/>
      <c r="L196" s="1446"/>
      <c r="M196" s="962"/>
      <c r="N196" s="819"/>
      <c r="O196" s="1446"/>
      <c r="P196" s="962"/>
      <c r="Q196" s="1615" t="s">
        <v>357</v>
      </c>
      <c r="R196" s="1616">
        <v>20</v>
      </c>
      <c r="S196" s="1616">
        <v>39</v>
      </c>
      <c r="T196" s="1767">
        <v>39</v>
      </c>
      <c r="U196" s="2389"/>
    </row>
    <row r="197" spans="1:25" ht="17.25" customHeight="1" x14ac:dyDescent="0.2">
      <c r="A197" s="1679"/>
      <c r="B197" s="1704"/>
      <c r="C197" s="1705"/>
      <c r="D197" s="2149" t="s">
        <v>358</v>
      </c>
      <c r="E197" s="1746"/>
      <c r="F197" s="1742"/>
      <c r="G197" s="1761"/>
      <c r="H197" s="780"/>
      <c r="I197" s="1632"/>
      <c r="J197" s="869"/>
      <c r="K197" s="1500"/>
      <c r="L197" s="1632"/>
      <c r="M197" s="1779"/>
      <c r="N197" s="819"/>
      <c r="O197" s="1446"/>
      <c r="P197" s="1779"/>
      <c r="Q197" s="1737" t="s">
        <v>370</v>
      </c>
      <c r="R197" s="366">
        <v>4</v>
      </c>
      <c r="S197" s="366"/>
      <c r="T197" s="367"/>
      <c r="U197" s="2431"/>
    </row>
    <row r="198" spans="1:25" ht="15.75" customHeight="1" x14ac:dyDescent="0.2">
      <c r="A198" s="1679"/>
      <c r="B198" s="1704"/>
      <c r="C198" s="1705"/>
      <c r="D198" s="2137"/>
      <c r="E198" s="1746"/>
      <c r="F198" s="1742"/>
      <c r="G198" s="48"/>
      <c r="H198" s="780"/>
      <c r="I198" s="1632"/>
      <c r="J198" s="869"/>
      <c r="K198" s="1500"/>
      <c r="L198" s="1632"/>
      <c r="M198" s="1779"/>
      <c r="N198" s="819"/>
      <c r="O198" s="1446"/>
      <c r="P198" s="1779"/>
      <c r="Q198" s="76" t="s">
        <v>365</v>
      </c>
      <c r="R198" s="1735"/>
      <c r="S198" s="1735">
        <v>4</v>
      </c>
      <c r="T198" s="1564"/>
      <c r="U198" s="2458"/>
    </row>
    <row r="199" spans="1:25" ht="28.5" customHeight="1" x14ac:dyDescent="0.2">
      <c r="A199" s="1738"/>
      <c r="B199" s="1744"/>
      <c r="C199" s="1745"/>
      <c r="D199" s="2171"/>
      <c r="E199" s="1746"/>
      <c r="F199" s="1742"/>
      <c r="G199" s="48"/>
      <c r="H199" s="789"/>
      <c r="I199" s="1446"/>
      <c r="J199" s="819"/>
      <c r="K199" s="779"/>
      <c r="L199" s="1446"/>
      <c r="M199" s="962"/>
      <c r="N199" s="819"/>
      <c r="O199" s="1446"/>
      <c r="P199" s="962"/>
      <c r="Q199" s="23" t="s">
        <v>374</v>
      </c>
      <c r="R199" s="565"/>
      <c r="S199" s="565">
        <v>4</v>
      </c>
      <c r="T199" s="566"/>
      <c r="U199" s="2433"/>
    </row>
    <row r="200" spans="1:25" ht="48.75" customHeight="1" x14ac:dyDescent="0.2">
      <c r="A200" s="1679"/>
      <c r="B200" s="1704"/>
      <c r="C200" s="1705"/>
      <c r="D200" s="1741" t="s">
        <v>373</v>
      </c>
      <c r="E200" s="1746"/>
      <c r="F200" s="1742"/>
      <c r="G200" s="41" t="s">
        <v>65</v>
      </c>
      <c r="H200" s="805">
        <v>5.0999999999999996</v>
      </c>
      <c r="I200" s="1785">
        <v>5.0999999999999996</v>
      </c>
      <c r="J200" s="1940"/>
      <c r="K200" s="1937"/>
      <c r="L200" s="1785"/>
      <c r="M200" s="1780"/>
      <c r="N200" s="1940"/>
      <c r="O200" s="1785"/>
      <c r="P200" s="1780"/>
      <c r="Q200" s="1754" t="s">
        <v>247</v>
      </c>
      <c r="R200" s="1748">
        <v>1</v>
      </c>
      <c r="S200" s="1748"/>
      <c r="T200" s="1554"/>
      <c r="U200" s="2458"/>
    </row>
    <row r="201" spans="1:25" ht="15.75" customHeight="1" thickBot="1" x14ac:dyDescent="0.25">
      <c r="A201" s="1379"/>
      <c r="B201" s="309"/>
      <c r="C201" s="892"/>
      <c r="D201" s="1551"/>
      <c r="E201" s="1687"/>
      <c r="F201" s="1686"/>
      <c r="G201" s="1532" t="s">
        <v>8</v>
      </c>
      <c r="H201" s="919">
        <f>SUM(H187:H200)</f>
        <v>3239.4</v>
      </c>
      <c r="I201" s="1786">
        <f>SUM(I187:I200)</f>
        <v>3239.4</v>
      </c>
      <c r="J201" s="1941">
        <f t="shared" ref="J201:P201" si="19">SUM(J187:J200)</f>
        <v>0</v>
      </c>
      <c r="K201" s="1795">
        <f t="shared" si="19"/>
        <v>3805.6</v>
      </c>
      <c r="L201" s="1786">
        <f t="shared" si="19"/>
        <v>3805.6</v>
      </c>
      <c r="M201" s="1776">
        <f t="shared" si="19"/>
        <v>0</v>
      </c>
      <c r="N201" s="1945">
        <f t="shared" si="19"/>
        <v>3435.6</v>
      </c>
      <c r="O201" s="1786">
        <f t="shared" si="19"/>
        <v>3435.6</v>
      </c>
      <c r="P201" s="1786">
        <f t="shared" si="19"/>
        <v>0</v>
      </c>
      <c r="Q201" s="1552"/>
      <c r="R201" s="1553"/>
      <c r="S201" s="1553"/>
      <c r="T201" s="1555"/>
      <c r="U201" s="2459"/>
    </row>
    <row r="202" spans="1:25" ht="14.25" customHeight="1" thickBot="1" x14ac:dyDescent="0.25">
      <c r="A202" s="1379" t="s">
        <v>7</v>
      </c>
      <c r="B202" s="1093" t="s">
        <v>42</v>
      </c>
      <c r="C202" s="2286" t="s">
        <v>10</v>
      </c>
      <c r="D202" s="2287"/>
      <c r="E202" s="2287"/>
      <c r="F202" s="2287"/>
      <c r="G202" s="2288"/>
      <c r="H202" s="920">
        <f t="shared" ref="H202:P202" si="20">H201</f>
        <v>3239.4</v>
      </c>
      <c r="I202" s="1787">
        <f t="shared" si="20"/>
        <v>3239.4</v>
      </c>
      <c r="J202" s="904">
        <f t="shared" si="20"/>
        <v>0</v>
      </c>
      <c r="K202" s="920">
        <f t="shared" si="20"/>
        <v>3805.6</v>
      </c>
      <c r="L202" s="1787">
        <f t="shared" si="20"/>
        <v>3805.6</v>
      </c>
      <c r="M202" s="1781">
        <f t="shared" si="20"/>
        <v>0</v>
      </c>
      <c r="N202" s="904">
        <f t="shared" si="20"/>
        <v>3435.6</v>
      </c>
      <c r="O202" s="1787">
        <f t="shared" si="20"/>
        <v>3435.6</v>
      </c>
      <c r="P202" s="1781">
        <f t="shared" si="20"/>
        <v>0</v>
      </c>
      <c r="Q202" s="601"/>
      <c r="R202" s="602"/>
      <c r="S202" s="602"/>
      <c r="T202" s="602"/>
      <c r="U202" s="2019"/>
    </row>
    <row r="203" spans="1:25" ht="14.25" customHeight="1" thickBot="1" x14ac:dyDescent="0.25">
      <c r="A203" s="57" t="s">
        <v>7</v>
      </c>
      <c r="B203" s="2338" t="s">
        <v>11</v>
      </c>
      <c r="C203" s="2339"/>
      <c r="D203" s="2339"/>
      <c r="E203" s="2339"/>
      <c r="F203" s="2339"/>
      <c r="G203" s="2340"/>
      <c r="H203" s="931">
        <f t="shared" ref="H203:P203" si="21">SUM(H135,H156,H185,H202,H173)</f>
        <v>12089.9</v>
      </c>
      <c r="I203" s="1788">
        <f t="shared" si="21"/>
        <v>12045.6</v>
      </c>
      <c r="J203" s="1942">
        <f t="shared" si="21"/>
        <v>-44.3</v>
      </c>
      <c r="K203" s="931">
        <f t="shared" si="21"/>
        <v>13400.2</v>
      </c>
      <c r="L203" s="1788">
        <f t="shared" si="21"/>
        <v>13479.5</v>
      </c>
      <c r="M203" s="1782">
        <f t="shared" si="21"/>
        <v>79.3</v>
      </c>
      <c r="N203" s="1942">
        <f t="shared" si="21"/>
        <v>16134.7</v>
      </c>
      <c r="O203" s="1788">
        <f t="shared" si="21"/>
        <v>16134.7</v>
      </c>
      <c r="P203" s="1782">
        <f t="shared" si="21"/>
        <v>0</v>
      </c>
      <c r="Q203" s="1219"/>
      <c r="R203" s="1220"/>
      <c r="S203" s="1220"/>
      <c r="T203" s="1220"/>
      <c r="U203" s="2020"/>
    </row>
    <row r="204" spans="1:25" ht="14.25" customHeight="1" thickBot="1" x14ac:dyDescent="0.25">
      <c r="A204" s="35" t="s">
        <v>43</v>
      </c>
      <c r="B204" s="2341" t="s">
        <v>79</v>
      </c>
      <c r="C204" s="2342"/>
      <c r="D204" s="2342"/>
      <c r="E204" s="2342"/>
      <c r="F204" s="2342"/>
      <c r="G204" s="2343"/>
      <c r="H204" s="933">
        <f t="shared" ref="H204:P204" si="22">SUM(H203)</f>
        <v>12089.9</v>
      </c>
      <c r="I204" s="1789">
        <f t="shared" si="22"/>
        <v>12045.6</v>
      </c>
      <c r="J204" s="1943">
        <f t="shared" si="22"/>
        <v>-44.3</v>
      </c>
      <c r="K204" s="933">
        <f t="shared" si="22"/>
        <v>13400.2</v>
      </c>
      <c r="L204" s="1789">
        <f t="shared" si="22"/>
        <v>13479.5</v>
      </c>
      <c r="M204" s="1783">
        <f t="shared" si="22"/>
        <v>79.3</v>
      </c>
      <c r="N204" s="1943">
        <f t="shared" si="22"/>
        <v>16134.7</v>
      </c>
      <c r="O204" s="1789">
        <f t="shared" si="22"/>
        <v>16134.7</v>
      </c>
      <c r="P204" s="1783">
        <f t="shared" si="22"/>
        <v>0</v>
      </c>
      <c r="Q204" s="2344"/>
      <c r="R204" s="2345"/>
      <c r="S204" s="2345"/>
      <c r="T204" s="2345"/>
      <c r="U204" s="2021"/>
    </row>
    <row r="205" spans="1:25" s="15" customFormat="1" ht="14.25" customHeight="1" x14ac:dyDescent="0.2">
      <c r="A205" s="2333"/>
      <c r="B205" s="2333"/>
      <c r="C205" s="2333"/>
      <c r="D205" s="2333"/>
      <c r="E205" s="2333"/>
      <c r="F205" s="2333"/>
      <c r="G205" s="2333"/>
      <c r="H205" s="2333"/>
      <c r="I205" s="24"/>
      <c r="J205" s="24"/>
      <c r="K205" s="24"/>
      <c r="L205" s="24"/>
      <c r="M205" s="24"/>
      <c r="N205" s="24"/>
      <c r="O205" s="24"/>
      <c r="P205" s="24"/>
      <c r="Q205" s="1386"/>
      <c r="R205" s="1386"/>
      <c r="S205" s="1386"/>
      <c r="T205" s="1386"/>
      <c r="U205" s="2022"/>
      <c r="V205" s="14"/>
      <c r="W205" s="14"/>
      <c r="X205" s="14"/>
      <c r="Y205" s="14"/>
    </row>
    <row r="206" spans="1:25" s="15" customFormat="1" ht="14.25" customHeight="1" thickBot="1" x14ac:dyDescent="0.25">
      <c r="A206" s="2334" t="s">
        <v>16</v>
      </c>
      <c r="B206" s="2334"/>
      <c r="C206" s="2334"/>
      <c r="D206" s="2334"/>
      <c r="E206" s="2334"/>
      <c r="F206" s="2334"/>
      <c r="G206" s="2334"/>
      <c r="H206" s="2334"/>
      <c r="I206" s="2"/>
      <c r="J206" s="3"/>
      <c r="K206" s="3"/>
      <c r="L206" s="3"/>
      <c r="M206" s="3"/>
      <c r="N206" s="3"/>
      <c r="O206" s="3"/>
      <c r="P206" s="3"/>
      <c r="Q206" s="24"/>
      <c r="R206" s="24"/>
      <c r="S206" s="24"/>
      <c r="T206" s="24"/>
      <c r="U206" s="2022"/>
      <c r="V206" s="14"/>
      <c r="W206" s="14"/>
      <c r="X206" s="14"/>
      <c r="Y206" s="14"/>
    </row>
    <row r="207" spans="1:25" ht="26.25" customHeight="1" x14ac:dyDescent="0.2">
      <c r="A207" s="2443" t="s">
        <v>12</v>
      </c>
      <c r="B207" s="2444"/>
      <c r="C207" s="2444"/>
      <c r="D207" s="2444"/>
      <c r="E207" s="2444"/>
      <c r="F207" s="2444"/>
      <c r="G207" s="2445"/>
      <c r="H207" s="2440" t="s">
        <v>188</v>
      </c>
      <c r="I207" s="2411" t="s">
        <v>341</v>
      </c>
      <c r="J207" s="2427" t="s">
        <v>342</v>
      </c>
      <c r="K207" s="2440" t="s">
        <v>114</v>
      </c>
      <c r="L207" s="2411" t="s">
        <v>352</v>
      </c>
      <c r="M207" s="2424" t="s">
        <v>342</v>
      </c>
      <c r="N207" s="2440" t="s">
        <v>160</v>
      </c>
      <c r="O207" s="2411" t="s">
        <v>353</v>
      </c>
      <c r="P207" s="2414" t="s">
        <v>342</v>
      </c>
      <c r="Q207" s="4"/>
      <c r="R207" s="4"/>
      <c r="S207" s="4"/>
      <c r="T207" s="4"/>
    </row>
    <row r="208" spans="1:25" ht="13.5" customHeight="1" x14ac:dyDescent="0.2">
      <c r="A208" s="2446"/>
      <c r="B208" s="2447"/>
      <c r="C208" s="2447"/>
      <c r="D208" s="2447"/>
      <c r="E208" s="2447"/>
      <c r="F208" s="2447"/>
      <c r="G208" s="2448"/>
      <c r="H208" s="2452"/>
      <c r="I208" s="2412"/>
      <c r="J208" s="2428"/>
      <c r="K208" s="2441"/>
      <c r="L208" s="2412"/>
      <c r="M208" s="2425"/>
      <c r="N208" s="2441"/>
      <c r="O208" s="2412"/>
      <c r="P208" s="2415"/>
      <c r="Q208" s="4"/>
      <c r="R208" s="4"/>
      <c r="S208" s="4"/>
      <c r="T208" s="4"/>
    </row>
    <row r="209" spans="1:20" ht="33" customHeight="1" thickBot="1" x14ac:dyDescent="0.25">
      <c r="A209" s="2449"/>
      <c r="B209" s="2450"/>
      <c r="C209" s="2450"/>
      <c r="D209" s="2450"/>
      <c r="E209" s="2450"/>
      <c r="F209" s="2450"/>
      <c r="G209" s="2451"/>
      <c r="H209" s="2453"/>
      <c r="I209" s="2413"/>
      <c r="J209" s="2429"/>
      <c r="K209" s="2442"/>
      <c r="L209" s="2413"/>
      <c r="M209" s="2426"/>
      <c r="N209" s="2442"/>
      <c r="O209" s="2413"/>
      <c r="P209" s="2416"/>
      <c r="Q209" s="4"/>
      <c r="R209" s="4"/>
      <c r="S209" s="4"/>
      <c r="T209" s="4"/>
    </row>
    <row r="210" spans="1:20" ht="14.25" customHeight="1" x14ac:dyDescent="0.2">
      <c r="A210" s="2277" t="s">
        <v>17</v>
      </c>
      <c r="B210" s="2278"/>
      <c r="C210" s="2278"/>
      <c r="D210" s="2278"/>
      <c r="E210" s="2278"/>
      <c r="F210" s="2278"/>
      <c r="G210" s="2279"/>
      <c r="H210" s="935">
        <f t="shared" ref="H210:P210" si="23">H211+H219+H220+H221</f>
        <v>11875.8</v>
      </c>
      <c r="I210" s="1770">
        <f t="shared" ca="1" si="23"/>
        <v>11831.5</v>
      </c>
      <c r="J210" s="1768">
        <f t="shared" ca="1" si="23"/>
        <v>-44.3</v>
      </c>
      <c r="K210" s="935">
        <f t="shared" si="23"/>
        <v>12886.1</v>
      </c>
      <c r="L210" s="1986">
        <f t="shared" ca="1" si="23"/>
        <v>12965.4</v>
      </c>
      <c r="M210" s="1989">
        <f t="shared" ca="1" si="23"/>
        <v>79.3</v>
      </c>
      <c r="N210" s="935">
        <f t="shared" si="23"/>
        <v>13156.6</v>
      </c>
      <c r="O210" s="1770">
        <f t="shared" ca="1" si="23"/>
        <v>13156.6</v>
      </c>
      <c r="P210" s="1768">
        <f t="shared" ca="1" si="23"/>
        <v>0</v>
      </c>
      <c r="Q210" s="14"/>
    </row>
    <row r="211" spans="1:20" ht="14.25" customHeight="1" x14ac:dyDescent="0.2">
      <c r="A211" s="2280" t="s">
        <v>162</v>
      </c>
      <c r="B211" s="2281"/>
      <c r="C211" s="2281"/>
      <c r="D211" s="2281"/>
      <c r="E211" s="2281"/>
      <c r="F211" s="2281"/>
      <c r="G211" s="2282"/>
      <c r="H211" s="936">
        <f>H212+H213+H214+H215+H216+H217+H218</f>
        <v>11844.1</v>
      </c>
      <c r="I211" s="936">
        <f t="shared" ref="I211:P211" ca="1" si="24">I212+I213+I214+I215+I216+I217+I218</f>
        <v>11799.8</v>
      </c>
      <c r="J211" s="936">
        <f t="shared" ca="1" si="24"/>
        <v>-44.3</v>
      </c>
      <c r="K211" s="936">
        <f>K212+K213+K214+K215+K216+K217+K218</f>
        <v>12886.1</v>
      </c>
      <c r="L211" s="936">
        <f t="shared" ca="1" si="24"/>
        <v>12965.4</v>
      </c>
      <c r="M211" s="1990">
        <f t="shared" ca="1" si="24"/>
        <v>79.3</v>
      </c>
      <c r="N211" s="936">
        <f t="shared" si="24"/>
        <v>13156.6</v>
      </c>
      <c r="O211" s="936">
        <f t="shared" ca="1" si="24"/>
        <v>13156.6</v>
      </c>
      <c r="P211" s="1285">
        <f t="shared" ca="1" si="24"/>
        <v>0</v>
      </c>
      <c r="Q211" s="1964"/>
    </row>
    <row r="212" spans="1:20" ht="14.25" customHeight="1" x14ac:dyDescent="0.2">
      <c r="A212" s="2283" t="s">
        <v>23</v>
      </c>
      <c r="B212" s="2284"/>
      <c r="C212" s="2284"/>
      <c r="D212" s="2284"/>
      <c r="E212" s="2284"/>
      <c r="F212" s="2284"/>
      <c r="G212" s="2285"/>
      <c r="H212" s="861">
        <f>SUMIF(G14:G204,"SB",H14:H204)</f>
        <v>11186.8</v>
      </c>
      <c r="I212" s="1971">
        <f>SUMIF(G14:G204,"SB",I14:I204)</f>
        <v>11186.8</v>
      </c>
      <c r="J212" s="1972">
        <f>SUMIF(G14:G204,"SB",J14:J204)</f>
        <v>0</v>
      </c>
      <c r="K212" s="861">
        <f>SUMIF(G14:G204,"SB",K14:K204)</f>
        <v>11895.4</v>
      </c>
      <c r="L212" s="1987">
        <f>SUMIF(G14:G204,"SB",L14:L204)</f>
        <v>11925.2</v>
      </c>
      <c r="M212" s="959">
        <f>L212-K212</f>
        <v>29.8</v>
      </c>
      <c r="N212" s="861">
        <f>SUMIF(G14:G204,"SB",N14:N204)</f>
        <v>11242.1</v>
      </c>
      <c r="O212" s="1971">
        <f>SUMIF(G14:G204,"SB",O14:O204)</f>
        <v>11242.1</v>
      </c>
      <c r="P212" s="1972">
        <f>SUMIF(M14:M204,"SB",P14:P204)</f>
        <v>0</v>
      </c>
      <c r="Q212" s="1547"/>
    </row>
    <row r="213" spans="1:20" ht="27" customHeight="1" x14ac:dyDescent="0.2">
      <c r="A213" s="2256" t="s">
        <v>24</v>
      </c>
      <c r="B213" s="2257"/>
      <c r="C213" s="2257"/>
      <c r="D213" s="2257"/>
      <c r="E213" s="2257"/>
      <c r="F213" s="2257"/>
      <c r="G213" s="2258"/>
      <c r="H213" s="937">
        <f>SUMIF(G14:G204,"SB(SP)",H14:H204)</f>
        <v>32.5</v>
      </c>
      <c r="I213" s="1968">
        <f>SUMIF(G14:G204,"SB(SP)",I14:I204)</f>
        <v>32.5</v>
      </c>
      <c r="J213" s="1969">
        <f>SUMIF(G14:G204,"SB(SP)",J14:J204)</f>
        <v>0</v>
      </c>
      <c r="K213" s="937">
        <f>SUMIF(G14:G204,"SB(SP)",K14:K204)</f>
        <v>32.6</v>
      </c>
      <c r="L213" s="1988">
        <f>SUMIF(G14:G204,"SB(SP)",L14:L204)</f>
        <v>32.6</v>
      </c>
      <c r="M213" s="959">
        <f t="shared" ref="M213:M218" si="25">L213-K213</f>
        <v>0</v>
      </c>
      <c r="N213" s="937">
        <f>SUMIF(G14:G204,"SB(SP)",N14:N204)</f>
        <v>32.6</v>
      </c>
      <c r="O213" s="1968">
        <f>SUMIF(G14:G204,"SB(SP)",O14:O204)</f>
        <v>32.6</v>
      </c>
      <c r="P213" s="1969">
        <f>SUMIF(M14:M204,"SB(SP)",P14:P204)</f>
        <v>0</v>
      </c>
      <c r="Q213" s="1548"/>
    </row>
    <row r="214" spans="1:20" ht="14.25" customHeight="1" x14ac:dyDescent="0.2">
      <c r="A214" s="2256" t="s">
        <v>82</v>
      </c>
      <c r="B214" s="2257"/>
      <c r="C214" s="2257"/>
      <c r="D214" s="2257"/>
      <c r="E214" s="2257"/>
      <c r="F214" s="2257"/>
      <c r="G214" s="2258"/>
      <c r="H214" s="937">
        <f>SUMIF(G13:G204,"SB(L)",H13:H204)</f>
        <v>0</v>
      </c>
      <c r="I214" s="1968">
        <f ca="1">SUMIF(G14:G204,"SB(L)",I14:I203)</f>
        <v>0</v>
      </c>
      <c r="J214" s="1969">
        <f ca="1">SUMIF(G14:G204,"SB(L)",J14:J203)</f>
        <v>0</v>
      </c>
      <c r="K214" s="937">
        <f>SUMIF(G13:G204,"SB(L)",K13:K204)</f>
        <v>0</v>
      </c>
      <c r="L214" s="1988">
        <f ca="1">SUMIF(G13:G203,"SB(L)",L14:L203)</f>
        <v>0</v>
      </c>
      <c r="M214" s="959">
        <f t="shared" ca="1" si="25"/>
        <v>0</v>
      </c>
      <c r="N214" s="937">
        <f>SUMIF(G13:G204,"SB(L)",N13:N204)</f>
        <v>0</v>
      </c>
      <c r="O214" s="1968">
        <f ca="1">SUMIF(G13:G203,"SB(L)",O14:O203)</f>
        <v>0</v>
      </c>
      <c r="P214" s="1969">
        <f ca="1">SUMIF(M14:M204,"SB(L)",P14:P203)</f>
        <v>0</v>
      </c>
      <c r="Q214" s="14"/>
    </row>
    <row r="215" spans="1:20" ht="12.75" customHeight="1" x14ac:dyDescent="0.2">
      <c r="A215" s="2256" t="s">
        <v>95</v>
      </c>
      <c r="B215" s="2257"/>
      <c r="C215" s="2257"/>
      <c r="D215" s="2257"/>
      <c r="E215" s="2257"/>
      <c r="F215" s="2257"/>
      <c r="G215" s="2258"/>
      <c r="H215" s="937">
        <f>SUMIF(G14:G200,"SB(VR)",H14:H200)</f>
        <v>42.5</v>
      </c>
      <c r="I215" s="1968">
        <f>SUMIF(G14:G204,"SB(VR)",I14:I204)</f>
        <v>42.5</v>
      </c>
      <c r="J215" s="1969">
        <f>SUMIF(G14:G204,"SB(VR)",J14:J204)</f>
        <v>0</v>
      </c>
      <c r="K215" s="937">
        <f>SUMIF(G14:G200,"SB(VR)",K14:K200)</f>
        <v>29.3</v>
      </c>
      <c r="L215" s="1988">
        <f>SUMIF(G14:G204,"SB(VR)",L14:L204)</f>
        <v>29.3</v>
      </c>
      <c r="M215" s="959">
        <f t="shared" si="25"/>
        <v>0</v>
      </c>
      <c r="N215" s="937">
        <f>SUMIF(G14:G200,"SB(VR)",N14:N200)</f>
        <v>29.3</v>
      </c>
      <c r="O215" s="1968">
        <f>SUMIF(G14:G204,"SB(VR)",O14:O204)</f>
        <v>29.3</v>
      </c>
      <c r="P215" s="1969">
        <f>SUMIF(M14:M204,"SB(VR)",P14:P204)</f>
        <v>0</v>
      </c>
      <c r="Q215" s="1549"/>
      <c r="R215" s="1"/>
      <c r="S215" s="1"/>
      <c r="T215" s="1"/>
    </row>
    <row r="216" spans="1:20" x14ac:dyDescent="0.2">
      <c r="A216" s="2256" t="s">
        <v>25</v>
      </c>
      <c r="B216" s="2257"/>
      <c r="C216" s="2257"/>
      <c r="D216" s="2257"/>
      <c r="E216" s="2257"/>
      <c r="F216" s="2257"/>
      <c r="G216" s="2258"/>
      <c r="H216" s="937">
        <f>SUMIF(G14:G204,"SB(P)",H14:H204)</f>
        <v>0</v>
      </c>
      <c r="I216" s="1968">
        <f>SUMIF(G14:G204,"SB(P)",I14:I204)</f>
        <v>0</v>
      </c>
      <c r="J216" s="1969">
        <f>SUMIF(G14:G204,"SB(P)",J14:J204)</f>
        <v>0</v>
      </c>
      <c r="K216" s="937">
        <f>SUMIF(G14:G204,"SB(P)",K14:K204)</f>
        <v>0</v>
      </c>
      <c r="L216" s="1988">
        <f>SUMIF(G14:G204,"SB(P)",L14:L204)</f>
        <v>0</v>
      </c>
      <c r="M216" s="959">
        <f t="shared" si="25"/>
        <v>0</v>
      </c>
      <c r="N216" s="937">
        <f>SUMIF(G14:G204,"SB(P)",N14:N204)</f>
        <v>0</v>
      </c>
      <c r="O216" s="1968">
        <f>SUMIF(G14:G204,"SB(P)",O14:O204)</f>
        <v>0</v>
      </c>
      <c r="P216" s="1969">
        <f>SUMIF(M14:M204,"SB(P)",P14:P204)</f>
        <v>0</v>
      </c>
      <c r="Q216" s="1549"/>
      <c r="R216" s="1"/>
      <c r="S216" s="1"/>
      <c r="T216" s="1"/>
    </row>
    <row r="217" spans="1:20" x14ac:dyDescent="0.2">
      <c r="A217" s="2256" t="s">
        <v>168</v>
      </c>
      <c r="B217" s="2257"/>
      <c r="C217" s="2257"/>
      <c r="D217" s="2257"/>
      <c r="E217" s="2257"/>
      <c r="F217" s="2257"/>
      <c r="G217" s="2258"/>
      <c r="H217" s="937">
        <f>SUMIF(G16:G204,"SB(VB)",H16:H204)</f>
        <v>500</v>
      </c>
      <c r="I217" s="1968">
        <f>SUMIF(G16:G204,"SB(VB)",I16:I204)</f>
        <v>505.2</v>
      </c>
      <c r="J217" s="1969">
        <f>SUMIF(G16:G204,"SB(VB)",J16:J204)</f>
        <v>5.2</v>
      </c>
      <c r="K217" s="937">
        <f>SUMIF(G16:G204,"SB(VB)",K16:K204)</f>
        <v>359.9</v>
      </c>
      <c r="L217" s="1968">
        <f>SUMIF(G16:G204,"SB(VB)",L16:L204)</f>
        <v>359.9</v>
      </c>
      <c r="M217" s="959">
        <f t="shared" si="25"/>
        <v>0</v>
      </c>
      <c r="N217" s="937">
        <f>SUMIF(G16:G204,"SB(VB)",N16:N204)</f>
        <v>258.60000000000002</v>
      </c>
      <c r="O217" s="1968">
        <f>SUMIF(G16:G204,"SB(VB)",O16:O204)</f>
        <v>258.60000000000002</v>
      </c>
      <c r="P217" s="1969">
        <f>SUMIF(M16:M204,"SB(VB)",P16:P204)</f>
        <v>0</v>
      </c>
      <c r="Q217" s="1550"/>
    </row>
    <row r="218" spans="1:20" x14ac:dyDescent="0.2">
      <c r="A218" s="2274" t="s">
        <v>205</v>
      </c>
      <c r="B218" s="2275"/>
      <c r="C218" s="2275"/>
      <c r="D218" s="2275"/>
      <c r="E218" s="2275"/>
      <c r="F218" s="2275"/>
      <c r="G218" s="2276"/>
      <c r="H218" s="861">
        <f>SUMIF(G14:G204,"SB(KPP)",H14:H204)</f>
        <v>82.3</v>
      </c>
      <c r="I218" s="1971">
        <f>SUMIF(G14:G204,"SB(KPP)",I14:I204)</f>
        <v>32.799999999999997</v>
      </c>
      <c r="J218" s="1972">
        <f>SUMIF(G17:G205,"SB(KPP)",J17:J205)</f>
        <v>-49.5</v>
      </c>
      <c r="K218" s="861">
        <f>SUMIF(G14:G204,"SB(KPP)",K14:K204)</f>
        <v>568.9</v>
      </c>
      <c r="L218" s="1971">
        <f>SUMIF(G13:G204,"SB(KPP)",L13:L204)</f>
        <v>618.4</v>
      </c>
      <c r="M218" s="959">
        <f t="shared" si="25"/>
        <v>49.5</v>
      </c>
      <c r="N218" s="861">
        <f>SUMIF(G14:G204,"SB(KPP)",N14:N204)</f>
        <v>1594</v>
      </c>
      <c r="O218" s="1971">
        <f>SUMIF(G14:G204,"SB(KPP)",O14:O204)</f>
        <v>1594</v>
      </c>
      <c r="P218" s="1972">
        <f>SUMIF(M17:M205,"SB(KPP)",P17:P205)</f>
        <v>0</v>
      </c>
      <c r="Q218" s="1410"/>
      <c r="R218" s="264"/>
    </row>
    <row r="219" spans="1:20" x14ac:dyDescent="0.2">
      <c r="A219" s="2271" t="s">
        <v>163</v>
      </c>
      <c r="B219" s="2272"/>
      <c r="C219" s="2272"/>
      <c r="D219" s="2272"/>
      <c r="E219" s="2272"/>
      <c r="F219" s="2272"/>
      <c r="G219" s="2273"/>
      <c r="H219" s="938">
        <f>SUMIF(G13:G204,"SB(SPL)",H13:H204)</f>
        <v>4.2</v>
      </c>
      <c r="I219" s="1973">
        <f>SUMIF(G13:G204,"SB(SPL)",I13:I204)</f>
        <v>4.2</v>
      </c>
      <c r="J219" s="1974">
        <f>SUMIF(G13:G204,"SB(SPL)",J13:J204)</f>
        <v>0</v>
      </c>
      <c r="K219" s="938">
        <f>SUMIF(G13:G204,"SB(SPL)",K13:K204)</f>
        <v>0</v>
      </c>
      <c r="L219" s="1973">
        <f>SUMIF(G13:G204,"SB(SPL)",L13:L204)</f>
        <v>0</v>
      </c>
      <c r="M219" s="1975">
        <f>SUMIF(J13:J204,"SB(SPL)",M13:M204)</f>
        <v>0</v>
      </c>
      <c r="N219" s="938">
        <f>SUMIF(G13:G204,"SB(SPL)",N13:N204)</f>
        <v>0</v>
      </c>
      <c r="O219" s="1973">
        <f>SUMIF(G13:G204,"SB(SPL)",O13:O204)</f>
        <v>0</v>
      </c>
      <c r="P219" s="1974">
        <f>SUMIF(M13:M204,"SB(SPL)",P13:P204)</f>
        <v>0</v>
      </c>
      <c r="Q219" s="14"/>
    </row>
    <row r="220" spans="1:20" x14ac:dyDescent="0.2">
      <c r="A220" s="2271" t="s">
        <v>171</v>
      </c>
      <c r="B220" s="2272"/>
      <c r="C220" s="2272"/>
      <c r="D220" s="2272"/>
      <c r="E220" s="2272"/>
      <c r="F220" s="2272"/>
      <c r="G220" s="2273"/>
      <c r="H220" s="938">
        <f>SUMIF(G14:G204,"SB(ŽPL)",H14:H204)</f>
        <v>0</v>
      </c>
      <c r="I220" s="1973">
        <f>SUMIF(G14:G204,"SB(ŽPL)",I14:I204)</f>
        <v>0</v>
      </c>
      <c r="J220" s="1974">
        <f>SUMIF(G14:G204,"SB(ŽPL)",J14:J204)</f>
        <v>0</v>
      </c>
      <c r="K220" s="938">
        <f>SUMIF(G14:G204,"SB(ŽPL)",K14:K204)</f>
        <v>0</v>
      </c>
      <c r="L220" s="1973">
        <f>SUMIF(G14:G204,"SB(ŽPL)",L14:L204)</f>
        <v>0</v>
      </c>
      <c r="M220" s="1975">
        <f>SUMIF(J14:J204,"SB(ŽPL)",M14:M204)</f>
        <v>0</v>
      </c>
      <c r="N220" s="938">
        <f>SUMIF(G14:G204,"SB(ŽPL)",N14:N204)</f>
        <v>0</v>
      </c>
      <c r="O220" s="1973">
        <f>SUMIF(G14:G204,"SB(ŽPL)",O14:O204)</f>
        <v>0</v>
      </c>
      <c r="P220" s="1974">
        <f>SUMIF(M14:M204,"SB(ŽPL)",P14:P204)</f>
        <v>0</v>
      </c>
      <c r="Q220" s="14"/>
    </row>
    <row r="221" spans="1:20" x14ac:dyDescent="0.2">
      <c r="A221" s="2271" t="s">
        <v>164</v>
      </c>
      <c r="B221" s="2272"/>
      <c r="C221" s="2272"/>
      <c r="D221" s="2272"/>
      <c r="E221" s="2272"/>
      <c r="F221" s="2272"/>
      <c r="G221" s="2273"/>
      <c r="H221" s="938">
        <f>SUMIF(G13:G204,"SB(VRL)",H13:H204)</f>
        <v>27.5</v>
      </c>
      <c r="I221" s="1976">
        <f>SUMIF(G14:G204,"SB(VRL)",I14:I204)</f>
        <v>27.5</v>
      </c>
      <c r="J221" s="1977">
        <f>SUMIF(G14:G204,"SB(VRL)",J14:J204)</f>
        <v>0</v>
      </c>
      <c r="K221" s="938">
        <f>SUMIF(G13:G204,"SB(VRL)",K13:K204)</f>
        <v>0</v>
      </c>
      <c r="L221" s="1976">
        <f>SUMIF(G14:G204,"SB(VRL)",L14:L204)</f>
        <v>0</v>
      </c>
      <c r="M221" s="1978">
        <f>SUMIF(J14:J204,"SB(VRL)",M14:M204)</f>
        <v>0</v>
      </c>
      <c r="N221" s="938">
        <f>SUMIF(G13:G204,"SB(VRL)",N13:N204)</f>
        <v>0</v>
      </c>
      <c r="O221" s="1976">
        <f>SUMIF(G14:G204,"SB(VRL)",O14:O204)</f>
        <v>0</v>
      </c>
      <c r="P221" s="1977">
        <f>SUMIF(M14:M204,"SB(VRL)",P14:P204)</f>
        <v>0</v>
      </c>
      <c r="Q221" s="14"/>
    </row>
    <row r="222" spans="1:20" x14ac:dyDescent="0.2">
      <c r="A222" s="2265" t="s">
        <v>18</v>
      </c>
      <c r="B222" s="2266"/>
      <c r="C222" s="2266"/>
      <c r="D222" s="2266"/>
      <c r="E222" s="2266"/>
      <c r="F222" s="2266"/>
      <c r="G222" s="2267"/>
      <c r="H222" s="941">
        <f>SUM(H223:H226)</f>
        <v>214.1</v>
      </c>
      <c r="I222" s="1979">
        <f>SUM(I223:I226)</f>
        <v>214.1</v>
      </c>
      <c r="J222" s="1979">
        <f t="shared" ref="J222:P222" si="26">SUM(J223:J226)</f>
        <v>0</v>
      </c>
      <c r="K222" s="1979">
        <f>SUM(K223:K226)</f>
        <v>514.1</v>
      </c>
      <c r="L222" s="1979">
        <f t="shared" si="26"/>
        <v>514.1</v>
      </c>
      <c r="M222" s="1980">
        <f t="shared" si="26"/>
        <v>0</v>
      </c>
      <c r="N222" s="1981">
        <f t="shared" si="26"/>
        <v>2978.1</v>
      </c>
      <c r="O222" s="1979">
        <f t="shared" si="26"/>
        <v>2978.1</v>
      </c>
      <c r="P222" s="1982">
        <f t="shared" si="26"/>
        <v>0</v>
      </c>
      <c r="Q222" s="14"/>
    </row>
    <row r="223" spans="1:20" ht="14.25" customHeight="1" x14ac:dyDescent="0.2">
      <c r="A223" s="2268" t="s">
        <v>26</v>
      </c>
      <c r="B223" s="2269"/>
      <c r="C223" s="2269"/>
      <c r="D223" s="2269"/>
      <c r="E223" s="2269"/>
      <c r="F223" s="2269"/>
      <c r="G223" s="2270"/>
      <c r="H223" s="937">
        <f>SUMIF(G14:G204,"ES",H14:H204)</f>
        <v>0</v>
      </c>
      <c r="I223" s="1968">
        <f>SUMIF(G14:G204,"ES",I14:I204)</f>
        <v>0</v>
      </c>
      <c r="J223" s="1969">
        <f>SUMIF(G14:G204,"ES",J14:J204)</f>
        <v>0</v>
      </c>
      <c r="K223" s="937">
        <f>SUMIF(G14:G204,"ES",K14:K204)</f>
        <v>454.1</v>
      </c>
      <c r="L223" s="1968">
        <f>SUMIF(G14:G204,"ES",L14:L204)</f>
        <v>454.1</v>
      </c>
      <c r="M223" s="1970">
        <f>SUMIF(J14:J204,"ES",M14:M204)</f>
        <v>0</v>
      </c>
      <c r="N223" s="937">
        <f>SUMIF(G14:G204,"ES",N14:N204)</f>
        <v>2978.1</v>
      </c>
      <c r="O223" s="1968">
        <f>SUMIF(G14:G204,"ES",O14:O204)</f>
        <v>2978.1</v>
      </c>
      <c r="P223" s="1969">
        <f>SUMIF(M14:M204,"ES",P14:P204)</f>
        <v>0</v>
      </c>
      <c r="Q223" s="14"/>
    </row>
    <row r="224" spans="1:20" ht="13.5" customHeight="1" x14ac:dyDescent="0.2">
      <c r="A224" s="2256" t="s">
        <v>27</v>
      </c>
      <c r="B224" s="2257"/>
      <c r="C224" s="2257"/>
      <c r="D224" s="2257"/>
      <c r="E224" s="2257"/>
      <c r="F224" s="2257"/>
      <c r="G224" s="2258"/>
      <c r="H224" s="937">
        <f>SUMIF(G14:G204,"LRVB",H14:H204)</f>
        <v>0</v>
      </c>
      <c r="I224" s="1968">
        <f>SUMIF(G14:G204,"LRVB",I14:I204)</f>
        <v>0</v>
      </c>
      <c r="J224" s="1969">
        <f>SUMIF(G14:G204,"LRVB",J14:J204)</f>
        <v>0</v>
      </c>
      <c r="K224" s="937">
        <f>SUMIF(G14:G204,"LRVB",K14:K204)</f>
        <v>0</v>
      </c>
      <c r="L224" s="1968">
        <f>SUMIF(G14:G204,"LRVB",L14:L204)</f>
        <v>0</v>
      </c>
      <c r="M224" s="1970">
        <f>SUMIF(J14:J204,"LRVB",M14:M204)</f>
        <v>0</v>
      </c>
      <c r="N224" s="937">
        <f>SUMIF(G14:G204,"LRVB",N14:N204)</f>
        <v>0</v>
      </c>
      <c r="O224" s="1968">
        <f>SUMIF(G14:G204,"LRVB",O14:O204)</f>
        <v>0</v>
      </c>
      <c r="P224" s="1969">
        <f>SUMIF(M14:M204,"LRVB",P14:P204)</f>
        <v>0</v>
      </c>
      <c r="Q224" s="14"/>
    </row>
    <row r="225" spans="1:25" ht="13.5" customHeight="1" x14ac:dyDescent="0.2">
      <c r="A225" s="2256" t="s">
        <v>359</v>
      </c>
      <c r="B225" s="2257"/>
      <c r="C225" s="2257"/>
      <c r="D225" s="2257"/>
      <c r="E225" s="2257"/>
      <c r="F225" s="2257"/>
      <c r="G225" s="2258"/>
      <c r="H225" s="937"/>
      <c r="I225" s="1968">
        <f>SUMIF(G15:G205,"KVJUD",I15:I205)</f>
        <v>0</v>
      </c>
      <c r="J225" s="1969">
        <f>SUMIF(G15:G205,"KVJUD",J15:J205)</f>
        <v>0</v>
      </c>
      <c r="K225" s="937"/>
      <c r="L225" s="1968">
        <f>SUMIF(G15:G205,"KVJUD",L15:L205)</f>
        <v>0</v>
      </c>
      <c r="M225" s="1970">
        <f>SUMIF(J15:J205,"KVJUD",M15:M205)</f>
        <v>0</v>
      </c>
      <c r="N225" s="937"/>
      <c r="O225" s="1968">
        <f>SUMIF(G15:G205,"KVJUD",O15:O205)</f>
        <v>0</v>
      </c>
      <c r="P225" s="1969">
        <f>SUMIF(M15:M205,"KVJUD",P15:P205)</f>
        <v>0</v>
      </c>
      <c r="Q225" s="14"/>
    </row>
    <row r="226" spans="1:25" ht="15.75" customHeight="1" x14ac:dyDescent="0.2">
      <c r="A226" s="2256" t="s">
        <v>28</v>
      </c>
      <c r="B226" s="2257"/>
      <c r="C226" s="2257"/>
      <c r="D226" s="2257"/>
      <c r="E226" s="2257"/>
      <c r="F226" s="2257"/>
      <c r="G226" s="2258"/>
      <c r="H226" s="937">
        <f>SUMIF(G13:G204,"Kt",H13:H204)</f>
        <v>214.1</v>
      </c>
      <c r="I226" s="1968">
        <f>SUMIF(G14:G204,"Kt",I14:I204)</f>
        <v>214.1</v>
      </c>
      <c r="J226" s="1969">
        <f>SUMIF(G14:G204,"Kt",J14:J204)</f>
        <v>0</v>
      </c>
      <c r="K226" s="937">
        <f>SUMIF(G13:G204,"Kt",K13:K204)</f>
        <v>60</v>
      </c>
      <c r="L226" s="1968">
        <f>SUMIF(G14:G204,"Kt",L14:L204)</f>
        <v>60</v>
      </c>
      <c r="M226" s="1970">
        <f>SUMIF(J14:J204,"Kt",M14:M204)</f>
        <v>0</v>
      </c>
      <c r="N226" s="937">
        <f>SUMIF(G13:G204,"Kt",N13:N204)</f>
        <v>0</v>
      </c>
      <c r="O226" s="1968">
        <f>SUMIF(G14:G204,"Kt",O14:O204)</f>
        <v>0</v>
      </c>
      <c r="P226" s="1969">
        <f>SUMIF(M14:M204,"Kt",P14:P204)</f>
        <v>0</v>
      </c>
      <c r="Q226" s="14"/>
    </row>
    <row r="227" spans="1:25" ht="15" customHeight="1" thickBot="1" x14ac:dyDescent="0.25">
      <c r="A227" s="2259" t="s">
        <v>19</v>
      </c>
      <c r="B227" s="2260"/>
      <c r="C227" s="2260"/>
      <c r="D227" s="2260"/>
      <c r="E227" s="2260"/>
      <c r="F227" s="2260"/>
      <c r="G227" s="2261"/>
      <c r="H227" s="943">
        <f t="shared" ref="H227:P227" si="27">SUM(H210,H222)</f>
        <v>12089.9</v>
      </c>
      <c r="I227" s="1983">
        <f t="shared" ca="1" si="27"/>
        <v>12045.6</v>
      </c>
      <c r="J227" s="1984">
        <f t="shared" ca="1" si="27"/>
        <v>-44.3</v>
      </c>
      <c r="K227" s="943">
        <f t="shared" si="27"/>
        <v>13400.2</v>
      </c>
      <c r="L227" s="1983">
        <f t="shared" ca="1" si="27"/>
        <v>13479.5</v>
      </c>
      <c r="M227" s="1985">
        <f t="shared" ca="1" si="27"/>
        <v>79.3</v>
      </c>
      <c r="N227" s="943">
        <f t="shared" si="27"/>
        <v>16134.7</v>
      </c>
      <c r="O227" s="1983">
        <f t="shared" ca="1" si="27"/>
        <v>16134.7</v>
      </c>
      <c r="P227" s="1984">
        <f t="shared" ca="1" si="27"/>
        <v>0</v>
      </c>
      <c r="Q227" s="14"/>
      <c r="R227" s="5"/>
      <c r="S227" s="5"/>
      <c r="T227" s="5"/>
    </row>
    <row r="228" spans="1:25" x14ac:dyDescent="0.2">
      <c r="H228" s="14"/>
      <c r="I228" s="1410"/>
      <c r="J228" s="707"/>
      <c r="K228" s="707"/>
      <c r="L228" s="707"/>
      <c r="M228" s="707"/>
      <c r="N228" s="707"/>
      <c r="O228" s="707"/>
      <c r="P228" s="707"/>
      <c r="Q228" s="14"/>
      <c r="R228" s="9"/>
      <c r="S228" s="9"/>
      <c r="T228" s="5"/>
    </row>
    <row r="229" spans="1:25" x14ac:dyDescent="0.2">
      <c r="H229" s="14"/>
      <c r="I229" s="1410"/>
      <c r="J229" s="1410"/>
      <c r="K229" s="1410"/>
      <c r="L229" s="1757"/>
      <c r="M229" s="1757"/>
      <c r="N229" s="1410"/>
      <c r="O229" s="1757"/>
      <c r="P229" s="1757"/>
      <c r="Q229" s="708"/>
      <c r="R229" s="9"/>
      <c r="S229" s="9"/>
      <c r="T229" s="5"/>
    </row>
    <row r="230" spans="1:25" x14ac:dyDescent="0.2">
      <c r="H230" s="1410"/>
      <c r="I230" s="14"/>
      <c r="J230" s="14"/>
      <c r="K230" s="14"/>
      <c r="L230" s="14"/>
      <c r="M230" s="14"/>
      <c r="N230" s="14"/>
      <c r="O230" s="14"/>
      <c r="P230" s="14"/>
      <c r="Q230" s="14"/>
      <c r="R230" s="14"/>
      <c r="S230" s="14"/>
    </row>
    <row r="231" spans="1:25" s="6" customFormat="1" x14ac:dyDescent="0.2">
      <c r="E231" s="19"/>
      <c r="F231" s="25"/>
      <c r="G231" s="33"/>
      <c r="I231" s="264"/>
      <c r="J231" s="264"/>
      <c r="K231" s="264"/>
      <c r="L231" s="264"/>
      <c r="M231" s="264"/>
      <c r="N231" s="264"/>
      <c r="O231" s="264"/>
      <c r="P231" s="264"/>
      <c r="U231" s="2023"/>
      <c r="V231" s="5"/>
      <c r="W231" s="5"/>
      <c r="X231" s="5"/>
      <c r="Y231" s="5"/>
    </row>
    <row r="233" spans="1:25" s="6" customFormat="1" x14ac:dyDescent="0.2">
      <c r="E233" s="19"/>
      <c r="F233" s="25"/>
      <c r="G233" s="33"/>
      <c r="H233" s="264"/>
      <c r="U233" s="2023"/>
      <c r="V233" s="5"/>
      <c r="W233" s="5"/>
      <c r="X233" s="5"/>
      <c r="Y233" s="5"/>
    </row>
  </sheetData>
  <mergeCells count="263">
    <mergeCell ref="U18:U26"/>
    <mergeCell ref="U30:U32"/>
    <mergeCell ref="U33:U35"/>
    <mergeCell ref="U200:U201"/>
    <mergeCell ref="D197:D199"/>
    <mergeCell ref="U197:U199"/>
    <mergeCell ref="Q178:Q179"/>
    <mergeCell ref="Q204:T204"/>
    <mergeCell ref="C185:G185"/>
    <mergeCell ref="D187:D188"/>
    <mergeCell ref="C80:C81"/>
    <mergeCell ref="C173:G173"/>
    <mergeCell ref="C174:H174"/>
    <mergeCell ref="F176:F177"/>
    <mergeCell ref="U49:U56"/>
    <mergeCell ref="F132:F134"/>
    <mergeCell ref="U97:U98"/>
    <mergeCell ref="Q130:Q131"/>
    <mergeCell ref="E80:E81"/>
    <mergeCell ref="F80:F81"/>
    <mergeCell ref="Q84:Q85"/>
    <mergeCell ref="R84:R85"/>
    <mergeCell ref="Q68:Q69"/>
    <mergeCell ref="U111:U112"/>
    <mergeCell ref="K207:K209"/>
    <mergeCell ref="L207:L209"/>
    <mergeCell ref="M207:M209"/>
    <mergeCell ref="N207:N209"/>
    <mergeCell ref="O207:O209"/>
    <mergeCell ref="P207:P209"/>
    <mergeCell ref="A207:G209"/>
    <mergeCell ref="H207:H209"/>
    <mergeCell ref="I207:I209"/>
    <mergeCell ref="J207:J209"/>
    <mergeCell ref="D182:D184"/>
    <mergeCell ref="A226:G226"/>
    <mergeCell ref="A227:G227"/>
    <mergeCell ref="C202:G202"/>
    <mergeCell ref="B203:G203"/>
    <mergeCell ref="A221:G221"/>
    <mergeCell ref="A222:G222"/>
    <mergeCell ref="A225:G225"/>
    <mergeCell ref="A218:G218"/>
    <mergeCell ref="A219:G219"/>
    <mergeCell ref="A210:G210"/>
    <mergeCell ref="A217:G217"/>
    <mergeCell ref="B204:G204"/>
    <mergeCell ref="A205:H205"/>
    <mergeCell ref="A206:H206"/>
    <mergeCell ref="A213:G213"/>
    <mergeCell ref="A214:G214"/>
    <mergeCell ref="A215:G215"/>
    <mergeCell ref="A216:G216"/>
    <mergeCell ref="A223:G223"/>
    <mergeCell ref="A224:G224"/>
    <mergeCell ref="A212:G212"/>
    <mergeCell ref="A220:G220"/>
    <mergeCell ref="A211:G211"/>
    <mergeCell ref="Q1:T1"/>
    <mergeCell ref="D141:D144"/>
    <mergeCell ref="Q171:Q172"/>
    <mergeCell ref="S154:S155"/>
    <mergeCell ref="A132:A134"/>
    <mergeCell ref="B132:B134"/>
    <mergeCell ref="C132:C134"/>
    <mergeCell ref="A168:A169"/>
    <mergeCell ref="B168:B169"/>
    <mergeCell ref="C168:C169"/>
    <mergeCell ref="D168:D170"/>
    <mergeCell ref="E168:E170"/>
    <mergeCell ref="F168:F170"/>
    <mergeCell ref="Q169:Q170"/>
    <mergeCell ref="R169:R170"/>
    <mergeCell ref="A80:A81"/>
    <mergeCell ref="B80:B81"/>
    <mergeCell ref="A52:A53"/>
    <mergeCell ref="B52:B53"/>
    <mergeCell ref="C52:C53"/>
    <mergeCell ref="D52:D53"/>
    <mergeCell ref="D57:D58"/>
    <mergeCell ref="E57:E58"/>
    <mergeCell ref="F48:F49"/>
    <mergeCell ref="B178:B181"/>
    <mergeCell ref="C178:C181"/>
    <mergeCell ref="D178:D181"/>
    <mergeCell ref="E178:E181"/>
    <mergeCell ref="A102:A103"/>
    <mergeCell ref="B102:B103"/>
    <mergeCell ref="C102:C103"/>
    <mergeCell ref="D102:D103"/>
    <mergeCell ref="E102:E103"/>
    <mergeCell ref="D175:D176"/>
    <mergeCell ref="E176:E177"/>
    <mergeCell ref="D138:D140"/>
    <mergeCell ref="E132:E134"/>
    <mergeCell ref="A178:A181"/>
    <mergeCell ref="U105:U108"/>
    <mergeCell ref="U109:U110"/>
    <mergeCell ref="U113:U115"/>
    <mergeCell ref="U117:U119"/>
    <mergeCell ref="F84:F85"/>
    <mergeCell ref="A59:A60"/>
    <mergeCell ref="B59:B60"/>
    <mergeCell ref="C59:C60"/>
    <mergeCell ref="D59:D63"/>
    <mergeCell ref="E59:E63"/>
    <mergeCell ref="F59:F60"/>
    <mergeCell ref="D80:D81"/>
    <mergeCell ref="T84:T85"/>
    <mergeCell ref="R66:R67"/>
    <mergeCell ref="S66:S67"/>
    <mergeCell ref="T64:T65"/>
    <mergeCell ref="D94:D98"/>
    <mergeCell ref="A89:A90"/>
    <mergeCell ref="B89:B90"/>
    <mergeCell ref="C89:C90"/>
    <mergeCell ref="D89:D90"/>
    <mergeCell ref="E89:E90"/>
    <mergeCell ref="U64:U69"/>
    <mergeCell ref="U70:U74"/>
    <mergeCell ref="A50:A51"/>
    <mergeCell ref="B50:B51"/>
    <mergeCell ref="C50:C51"/>
    <mergeCell ref="D50:D51"/>
    <mergeCell ref="E50:E51"/>
    <mergeCell ref="F50:F51"/>
    <mergeCell ref="F57:F58"/>
    <mergeCell ref="A48:A49"/>
    <mergeCell ref="B48:B49"/>
    <mergeCell ref="C48:C49"/>
    <mergeCell ref="D48:D49"/>
    <mergeCell ref="E48:E49"/>
    <mergeCell ref="D54:D56"/>
    <mergeCell ref="A2:U2"/>
    <mergeCell ref="A3:U3"/>
    <mergeCell ref="A4:U4"/>
    <mergeCell ref="A18:A26"/>
    <mergeCell ref="B18:B26"/>
    <mergeCell ref="C18:C26"/>
    <mergeCell ref="D18:D26"/>
    <mergeCell ref="E18:E26"/>
    <mergeCell ref="F18:F26"/>
    <mergeCell ref="A9:T9"/>
    <mergeCell ref="A10:T10"/>
    <mergeCell ref="B11:T11"/>
    <mergeCell ref="C12:T12"/>
    <mergeCell ref="D14:D15"/>
    <mergeCell ref="A16:A17"/>
    <mergeCell ref="B16:B17"/>
    <mergeCell ref="C16:C17"/>
    <mergeCell ref="D16:D17"/>
    <mergeCell ref="E16:E17"/>
    <mergeCell ref="R5:T5"/>
    <mergeCell ref="A6:A8"/>
    <mergeCell ref="B6:B8"/>
    <mergeCell ref="C6:C8"/>
    <mergeCell ref="G6:G8"/>
    <mergeCell ref="H6:H8"/>
    <mergeCell ref="I6:I8"/>
    <mergeCell ref="J6:J8"/>
    <mergeCell ref="Q6:T6"/>
    <mergeCell ref="Q7:Q8"/>
    <mergeCell ref="R7:T7"/>
    <mergeCell ref="Q57:Q58"/>
    <mergeCell ref="R57:R58"/>
    <mergeCell ref="S57:S58"/>
    <mergeCell ref="Q30:Q31"/>
    <mergeCell ref="K6:K8"/>
    <mergeCell ref="Q34:Q35"/>
    <mergeCell ref="N6:N8"/>
    <mergeCell ref="L6:L8"/>
    <mergeCell ref="M6:M8"/>
    <mergeCell ref="O6:O8"/>
    <mergeCell ref="P6:P8"/>
    <mergeCell ref="T57:T58"/>
    <mergeCell ref="Q39:Q40"/>
    <mergeCell ref="Q141:Q142"/>
    <mergeCell ref="D154:D155"/>
    <mergeCell ref="E154:E155"/>
    <mergeCell ref="F154:F155"/>
    <mergeCell ref="Q154:Q155"/>
    <mergeCell ref="D117:D119"/>
    <mergeCell ref="F109:F112"/>
    <mergeCell ref="D120:D122"/>
    <mergeCell ref="E120:E122"/>
    <mergeCell ref="D123:D125"/>
    <mergeCell ref="E123:E125"/>
    <mergeCell ref="F123:F125"/>
    <mergeCell ref="D126:D128"/>
    <mergeCell ref="E126:E128"/>
    <mergeCell ref="F126:F128"/>
    <mergeCell ref="S169:S170"/>
    <mergeCell ref="R154:R155"/>
    <mergeCell ref="T154:T155"/>
    <mergeCell ref="C156:G156"/>
    <mergeCell ref="U195:U196"/>
    <mergeCell ref="T130:T131"/>
    <mergeCell ref="T169:T170"/>
    <mergeCell ref="Q175:Q176"/>
    <mergeCell ref="D129:D131"/>
    <mergeCell ref="E129:E131"/>
    <mergeCell ref="F130:F131"/>
    <mergeCell ref="D132:D134"/>
    <mergeCell ref="U187:U194"/>
    <mergeCell ref="Q132:Q133"/>
    <mergeCell ref="U178:U181"/>
    <mergeCell ref="R130:R131"/>
    <mergeCell ref="S130:S131"/>
    <mergeCell ref="U175:U176"/>
    <mergeCell ref="C186:I186"/>
    <mergeCell ref="R178:R179"/>
    <mergeCell ref="D158:D159"/>
    <mergeCell ref="C157:J157"/>
    <mergeCell ref="C135:G135"/>
    <mergeCell ref="C136:T136"/>
    <mergeCell ref="D6:D8"/>
    <mergeCell ref="E6:E8"/>
    <mergeCell ref="F6:F8"/>
    <mergeCell ref="E109:E112"/>
    <mergeCell ref="D91:D92"/>
    <mergeCell ref="D28:D29"/>
    <mergeCell ref="E28:E29"/>
    <mergeCell ref="D30:D31"/>
    <mergeCell ref="D36:D37"/>
    <mergeCell ref="E36:E37"/>
    <mergeCell ref="E45:E46"/>
    <mergeCell ref="F89:F90"/>
    <mergeCell ref="E86:E88"/>
    <mergeCell ref="D86:D88"/>
    <mergeCell ref="D72:D73"/>
    <mergeCell ref="D77:D78"/>
    <mergeCell ref="D38:D40"/>
    <mergeCell ref="F102:F103"/>
    <mergeCell ref="D105:D107"/>
    <mergeCell ref="E105:E107"/>
    <mergeCell ref="D109:D112"/>
    <mergeCell ref="F38:F40"/>
    <mergeCell ref="D33:D35"/>
    <mergeCell ref="D41:D42"/>
    <mergeCell ref="U38:U40"/>
    <mergeCell ref="F16:F17"/>
    <mergeCell ref="F41:F42"/>
    <mergeCell ref="D43:D44"/>
    <mergeCell ref="E43:E44"/>
    <mergeCell ref="D113:D116"/>
    <mergeCell ref="E113:E116"/>
    <mergeCell ref="F113:F116"/>
    <mergeCell ref="E117:E119"/>
    <mergeCell ref="F117:F119"/>
    <mergeCell ref="E39:E40"/>
    <mergeCell ref="E31:E32"/>
    <mergeCell ref="D64:D66"/>
    <mergeCell ref="Q64:Q65"/>
    <mergeCell ref="R64:R65"/>
    <mergeCell ref="S64:S65"/>
    <mergeCell ref="Q66:Q67"/>
    <mergeCell ref="E41:E42"/>
    <mergeCell ref="F105:F107"/>
    <mergeCell ref="T66:T67"/>
    <mergeCell ref="S84:S85"/>
    <mergeCell ref="D82:D83"/>
    <mergeCell ref="D84:D85"/>
    <mergeCell ref="E84:E85"/>
  </mergeCells>
  <printOptions horizontalCentered="1"/>
  <pageMargins left="0" right="0" top="0.78740157480314965" bottom="0" header="0" footer="0"/>
  <pageSetup paperSize="9" scale="69" orientation="landscape" r:id="rId1"/>
  <rowBreaks count="8" manualBreakCount="8">
    <brk id="32" max="20" man="1"/>
    <brk id="58" max="20" man="1"/>
    <brk id="88" max="20" man="1"/>
    <brk id="108" max="20" man="1"/>
    <brk id="128" max="20" man="1"/>
    <brk id="156" max="20" man="1"/>
    <brk id="185" max="20" man="1"/>
    <brk id="205"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3"/>
  <sheetViews>
    <sheetView zoomScaleNormal="100" zoomScaleSheetLayoutView="100" workbookViewId="0">
      <selection activeCell="X18" sqref="W18:X18"/>
    </sheetView>
  </sheetViews>
  <sheetFormatPr defaultRowHeight="12.75" x14ac:dyDescent="0.2"/>
  <cols>
    <col min="1" max="4" width="2.7109375" style="6" customWidth="1"/>
    <col min="5" max="5" width="31" style="6" customWidth="1"/>
    <col min="6" max="6" width="3.42578125" style="19" customWidth="1"/>
    <col min="7" max="7" width="3.28515625" style="25" customWidth="1"/>
    <col min="8" max="8" width="11.5703125" style="25" customWidth="1"/>
    <col min="9" max="9" width="7.42578125" style="33" customWidth="1"/>
    <col min="10" max="11" width="9.7109375" style="6" customWidth="1"/>
    <col min="12" max="12" width="9.85546875" style="6" customWidth="1"/>
    <col min="13" max="13" width="10.28515625" style="6" customWidth="1"/>
    <col min="14" max="14" width="7.42578125" style="6" customWidth="1"/>
    <col min="15" max="15" width="8.5703125" style="6" customWidth="1"/>
    <col min="16" max="17" width="10.7109375" style="6" customWidth="1"/>
    <col min="18" max="18" width="36.140625" style="6" customWidth="1"/>
    <col min="19" max="19" width="6.42578125" style="6" customWidth="1"/>
    <col min="20" max="20" width="6.28515625" style="6" customWidth="1"/>
    <col min="21" max="21" width="7" style="6" customWidth="1"/>
    <col min="22" max="22" width="10" style="5" customWidth="1"/>
    <col min="23" max="16384" width="9.140625" style="5"/>
  </cols>
  <sheetData>
    <row r="1" spans="1:22" ht="15.75" x14ac:dyDescent="0.2">
      <c r="A1" s="2622" t="s">
        <v>304</v>
      </c>
      <c r="B1" s="2622"/>
      <c r="C1" s="2622"/>
      <c r="D1" s="2622"/>
      <c r="E1" s="2622"/>
      <c r="F1" s="2622"/>
      <c r="G1" s="2622"/>
      <c r="H1" s="2622"/>
      <c r="I1" s="2622"/>
      <c r="J1" s="2622"/>
      <c r="K1" s="2622"/>
      <c r="L1" s="2622"/>
      <c r="M1" s="2622"/>
      <c r="N1" s="2622"/>
      <c r="O1" s="2622"/>
      <c r="P1" s="2622"/>
      <c r="Q1" s="2622"/>
      <c r="R1" s="2622"/>
      <c r="S1" s="2622"/>
      <c r="T1" s="2622"/>
      <c r="U1" s="2622"/>
    </row>
    <row r="2" spans="1:22" ht="15.75" x14ac:dyDescent="0.2">
      <c r="A2" s="2082" t="s">
        <v>154</v>
      </c>
      <c r="B2" s="2082"/>
      <c r="C2" s="2082"/>
      <c r="D2" s="2082"/>
      <c r="E2" s="2082"/>
      <c r="F2" s="2082"/>
      <c r="G2" s="2082"/>
      <c r="H2" s="2082"/>
      <c r="I2" s="2082"/>
      <c r="J2" s="2082"/>
      <c r="K2" s="2082"/>
      <c r="L2" s="2082"/>
      <c r="M2" s="2082"/>
      <c r="N2" s="2082"/>
      <c r="O2" s="2082"/>
      <c r="P2" s="2082"/>
      <c r="Q2" s="2082"/>
      <c r="R2" s="2082"/>
      <c r="S2" s="2082"/>
      <c r="T2" s="2082"/>
      <c r="U2" s="2082"/>
    </row>
    <row r="3" spans="1:22" ht="15.75" x14ac:dyDescent="0.2">
      <c r="A3" s="2083" t="s">
        <v>30</v>
      </c>
      <c r="B3" s="2083"/>
      <c r="C3" s="2083"/>
      <c r="D3" s="2083"/>
      <c r="E3" s="2083"/>
      <c r="F3" s="2083"/>
      <c r="G3" s="2083"/>
      <c r="H3" s="2083"/>
      <c r="I3" s="2083"/>
      <c r="J3" s="2083"/>
      <c r="K3" s="2083"/>
      <c r="L3" s="2083"/>
      <c r="M3" s="2083"/>
      <c r="N3" s="2083"/>
      <c r="O3" s="2083"/>
      <c r="P3" s="2083"/>
      <c r="Q3" s="2083"/>
      <c r="R3" s="2083"/>
      <c r="S3" s="2083"/>
      <c r="T3" s="2083"/>
      <c r="U3" s="2083"/>
    </row>
    <row r="4" spans="1:22" ht="15.75" x14ac:dyDescent="0.2">
      <c r="A4" s="2084" t="s">
        <v>305</v>
      </c>
      <c r="B4" s="2084"/>
      <c r="C4" s="2084"/>
      <c r="D4" s="2084"/>
      <c r="E4" s="2084"/>
      <c r="F4" s="2084"/>
      <c r="G4" s="2084"/>
      <c r="H4" s="2084"/>
      <c r="I4" s="2084"/>
      <c r="J4" s="2084"/>
      <c r="K4" s="2084"/>
      <c r="L4" s="2084"/>
      <c r="M4" s="2084"/>
      <c r="N4" s="2084"/>
      <c r="O4" s="2084"/>
      <c r="P4" s="2084"/>
      <c r="Q4" s="2084"/>
      <c r="R4" s="2084"/>
      <c r="S4" s="2084"/>
      <c r="T4" s="2084"/>
      <c r="U4" s="2084"/>
      <c r="V4" s="1"/>
    </row>
    <row r="5" spans="1:22" ht="13.5" thickBot="1" x14ac:dyDescent="0.25">
      <c r="S5" s="2085" t="s">
        <v>141</v>
      </c>
      <c r="T5" s="2085"/>
      <c r="U5" s="2085"/>
    </row>
    <row r="6" spans="1:22" ht="50.25" customHeight="1" x14ac:dyDescent="0.2">
      <c r="A6" s="2086" t="s">
        <v>22</v>
      </c>
      <c r="B6" s="2089" t="s">
        <v>0</v>
      </c>
      <c r="C6" s="2089" t="s">
        <v>1</v>
      </c>
      <c r="D6" s="2089" t="s">
        <v>103</v>
      </c>
      <c r="E6" s="2092" t="s">
        <v>14</v>
      </c>
      <c r="F6" s="2095" t="s">
        <v>2</v>
      </c>
      <c r="G6" s="2579" t="s">
        <v>3</v>
      </c>
      <c r="H6" s="2588" t="s">
        <v>104</v>
      </c>
      <c r="I6" s="2121" t="s">
        <v>4</v>
      </c>
      <c r="J6" s="236" t="s">
        <v>157</v>
      </c>
      <c r="K6" s="236" t="s">
        <v>165</v>
      </c>
      <c r="L6" s="2543" t="s">
        <v>169</v>
      </c>
      <c r="M6" s="2544"/>
      <c r="N6" s="2544"/>
      <c r="O6" s="2545"/>
      <c r="P6" s="2124" t="s">
        <v>114</v>
      </c>
      <c r="Q6" s="2124" t="s">
        <v>160</v>
      </c>
      <c r="R6" s="2110" t="s">
        <v>13</v>
      </c>
      <c r="S6" s="2111"/>
      <c r="T6" s="2111"/>
      <c r="U6" s="2112"/>
    </row>
    <row r="7" spans="1:22" ht="12.75" customHeight="1" x14ac:dyDescent="0.2">
      <c r="A7" s="2087"/>
      <c r="B7" s="2090"/>
      <c r="C7" s="2090"/>
      <c r="D7" s="2090"/>
      <c r="E7" s="2093"/>
      <c r="F7" s="2096"/>
      <c r="G7" s="2580"/>
      <c r="H7" s="2589"/>
      <c r="I7" s="2122"/>
      <c r="J7" s="2382" t="s">
        <v>5</v>
      </c>
      <c r="K7" s="2382" t="s">
        <v>5</v>
      </c>
      <c r="L7" s="2591" t="s">
        <v>5</v>
      </c>
      <c r="M7" s="2592" t="s">
        <v>6</v>
      </c>
      <c r="N7" s="2593"/>
      <c r="O7" s="2594" t="s">
        <v>20</v>
      </c>
      <c r="P7" s="2125"/>
      <c r="Q7" s="2125"/>
      <c r="R7" s="2113" t="s">
        <v>14</v>
      </c>
      <c r="S7" s="2115" t="s">
        <v>142</v>
      </c>
      <c r="T7" s="2116"/>
      <c r="U7" s="2117"/>
    </row>
    <row r="8" spans="1:22" ht="84.75" customHeight="1" thickBot="1" x14ac:dyDescent="0.25">
      <c r="A8" s="2088"/>
      <c r="B8" s="2091"/>
      <c r="C8" s="2091"/>
      <c r="D8" s="2091"/>
      <c r="E8" s="2094"/>
      <c r="F8" s="2097"/>
      <c r="G8" s="2581"/>
      <c r="H8" s="2590"/>
      <c r="I8" s="2123"/>
      <c r="J8" s="2582"/>
      <c r="K8" s="2582"/>
      <c r="L8" s="2442"/>
      <c r="M8" s="237" t="s">
        <v>5</v>
      </c>
      <c r="N8" s="238" t="s">
        <v>15</v>
      </c>
      <c r="O8" s="2595"/>
      <c r="P8" s="2126"/>
      <c r="Q8" s="2126"/>
      <c r="R8" s="2114"/>
      <c r="S8" s="239" t="s">
        <v>86</v>
      </c>
      <c r="T8" s="239" t="s">
        <v>115</v>
      </c>
      <c r="U8" s="240" t="s">
        <v>161</v>
      </c>
    </row>
    <row r="9" spans="1:22" s="18" customFormat="1" x14ac:dyDescent="0.2">
      <c r="A9" s="2098" t="s">
        <v>84</v>
      </c>
      <c r="B9" s="2099"/>
      <c r="C9" s="2099"/>
      <c r="D9" s="2099"/>
      <c r="E9" s="2099"/>
      <c r="F9" s="2099"/>
      <c r="G9" s="2099"/>
      <c r="H9" s="2099"/>
      <c r="I9" s="2099"/>
      <c r="J9" s="2099"/>
      <c r="K9" s="2099"/>
      <c r="L9" s="2099"/>
      <c r="M9" s="2099"/>
      <c r="N9" s="2099"/>
      <c r="O9" s="2099"/>
      <c r="P9" s="2099"/>
      <c r="Q9" s="2099"/>
      <c r="R9" s="2099"/>
      <c r="S9" s="2099"/>
      <c r="T9" s="2099"/>
      <c r="U9" s="2100"/>
    </row>
    <row r="10" spans="1:22" s="18" customFormat="1" x14ac:dyDescent="0.2">
      <c r="A10" s="2101" t="s">
        <v>60</v>
      </c>
      <c r="B10" s="2102"/>
      <c r="C10" s="2102"/>
      <c r="D10" s="2102"/>
      <c r="E10" s="2102"/>
      <c r="F10" s="2102"/>
      <c r="G10" s="2102"/>
      <c r="H10" s="2102"/>
      <c r="I10" s="2102"/>
      <c r="J10" s="2102"/>
      <c r="K10" s="2102"/>
      <c r="L10" s="2102"/>
      <c r="M10" s="2102"/>
      <c r="N10" s="2102"/>
      <c r="O10" s="2102"/>
      <c r="P10" s="2102"/>
      <c r="Q10" s="2102"/>
      <c r="R10" s="2102"/>
      <c r="S10" s="2102"/>
      <c r="T10" s="2102"/>
      <c r="U10" s="2103"/>
    </row>
    <row r="11" spans="1:22" ht="15" customHeight="1" x14ac:dyDescent="0.2">
      <c r="A11" s="53" t="s">
        <v>7</v>
      </c>
      <c r="B11" s="2104" t="s">
        <v>85</v>
      </c>
      <c r="C11" s="2105"/>
      <c r="D11" s="2105"/>
      <c r="E11" s="2105"/>
      <c r="F11" s="2105"/>
      <c r="G11" s="2105"/>
      <c r="H11" s="2105"/>
      <c r="I11" s="2105"/>
      <c r="J11" s="2105"/>
      <c r="K11" s="2105"/>
      <c r="L11" s="2105"/>
      <c r="M11" s="2105"/>
      <c r="N11" s="2105"/>
      <c r="O11" s="2105"/>
      <c r="P11" s="2105"/>
      <c r="Q11" s="2105"/>
      <c r="R11" s="2105"/>
      <c r="S11" s="2105"/>
      <c r="T11" s="2105"/>
      <c r="U11" s="2106"/>
    </row>
    <row r="12" spans="1:22" ht="15.75" customHeight="1" x14ac:dyDescent="0.2">
      <c r="A12" s="1144" t="s">
        <v>7</v>
      </c>
      <c r="B12" s="1092" t="s">
        <v>7</v>
      </c>
      <c r="C12" s="2107" t="s">
        <v>50</v>
      </c>
      <c r="D12" s="2108"/>
      <c r="E12" s="2108"/>
      <c r="F12" s="2108"/>
      <c r="G12" s="2108"/>
      <c r="H12" s="2108"/>
      <c r="I12" s="2108"/>
      <c r="J12" s="2108"/>
      <c r="K12" s="2108"/>
      <c r="L12" s="2108"/>
      <c r="M12" s="2108"/>
      <c r="N12" s="2108"/>
      <c r="O12" s="2108"/>
      <c r="P12" s="2108"/>
      <c r="Q12" s="2108"/>
      <c r="R12" s="2108"/>
      <c r="S12" s="2108"/>
      <c r="T12" s="2108"/>
      <c r="U12" s="2109"/>
    </row>
    <row r="13" spans="1:22" ht="39.75" customHeight="1" x14ac:dyDescent="0.2">
      <c r="A13" s="980" t="s">
        <v>7</v>
      </c>
      <c r="B13" s="981" t="s">
        <v>7</v>
      </c>
      <c r="C13" s="1169" t="s">
        <v>7</v>
      </c>
      <c r="D13" s="1173"/>
      <c r="E13" s="982" t="s">
        <v>181</v>
      </c>
      <c r="F13" s="979"/>
      <c r="G13" s="1062" t="s">
        <v>32</v>
      </c>
      <c r="H13" s="1176" t="s">
        <v>119</v>
      </c>
      <c r="I13" s="110"/>
      <c r="J13" s="243"/>
      <c r="K13" s="180"/>
      <c r="L13" s="210"/>
      <c r="M13" s="975"/>
      <c r="N13" s="975"/>
      <c r="O13" s="976"/>
      <c r="P13" s="977"/>
      <c r="Q13" s="977"/>
      <c r="R13" s="978"/>
      <c r="S13" s="1058"/>
      <c r="T13" s="1058"/>
      <c r="U13" s="1059"/>
    </row>
    <row r="14" spans="1:22" ht="19.5" customHeight="1" x14ac:dyDescent="0.2">
      <c r="A14" s="1144"/>
      <c r="B14" s="1092"/>
      <c r="C14" s="1169"/>
      <c r="D14" s="1172" t="s">
        <v>7</v>
      </c>
      <c r="E14" s="2127" t="s">
        <v>339</v>
      </c>
      <c r="F14" s="1167"/>
      <c r="G14" s="1122"/>
      <c r="H14" s="2512"/>
      <c r="I14" s="608" t="s">
        <v>29</v>
      </c>
      <c r="J14" s="242">
        <v>75301</v>
      </c>
      <c r="K14" s="231">
        <v>75301</v>
      </c>
      <c r="L14" s="197">
        <v>81200</v>
      </c>
      <c r="M14" s="198">
        <v>81200</v>
      </c>
      <c r="N14" s="198"/>
      <c r="O14" s="199"/>
      <c r="P14" s="155">
        <v>89300</v>
      </c>
      <c r="Q14" s="155">
        <v>89300</v>
      </c>
      <c r="R14" s="265" t="s">
        <v>172</v>
      </c>
      <c r="S14" s="266">
        <v>3.4</v>
      </c>
      <c r="T14" s="266">
        <v>3.4</v>
      </c>
      <c r="U14" s="267">
        <v>3.4</v>
      </c>
    </row>
    <row r="15" spans="1:22" ht="27" customHeight="1" x14ac:dyDescent="0.2">
      <c r="A15" s="1144"/>
      <c r="B15" s="1092"/>
      <c r="C15" s="1169"/>
      <c r="D15" s="1095"/>
      <c r="E15" s="2128"/>
      <c r="F15" s="1146"/>
      <c r="G15" s="1122"/>
      <c r="H15" s="2598"/>
      <c r="I15" s="108"/>
      <c r="J15" s="567"/>
      <c r="K15" s="323"/>
      <c r="L15" s="211"/>
      <c r="M15" s="1185"/>
      <c r="N15" s="1185"/>
      <c r="O15" s="1186"/>
      <c r="P15" s="1187"/>
      <c r="Q15" s="1187"/>
      <c r="R15" s="978" t="s">
        <v>175</v>
      </c>
      <c r="S15" s="271" t="s">
        <v>176</v>
      </c>
      <c r="T15" s="271" t="s">
        <v>177</v>
      </c>
      <c r="U15" s="610" t="s">
        <v>178</v>
      </c>
    </row>
    <row r="16" spans="1:22" ht="15" customHeight="1" x14ac:dyDescent="0.2">
      <c r="A16" s="2129"/>
      <c r="B16" s="2130"/>
      <c r="C16" s="2509"/>
      <c r="D16" s="2572" t="s">
        <v>9</v>
      </c>
      <c r="E16" s="2132" t="s">
        <v>37</v>
      </c>
      <c r="F16" s="2203" t="s">
        <v>197</v>
      </c>
      <c r="G16" s="2136"/>
      <c r="H16" s="2539"/>
      <c r="I16" s="1175" t="s">
        <v>29</v>
      </c>
      <c r="J16" s="242">
        <v>16682</v>
      </c>
      <c r="K16" s="231">
        <v>16682</v>
      </c>
      <c r="L16" s="197">
        <v>24000</v>
      </c>
      <c r="M16" s="198">
        <v>24000</v>
      </c>
      <c r="N16" s="198"/>
      <c r="O16" s="199"/>
      <c r="P16" s="155">
        <v>24000</v>
      </c>
      <c r="Q16" s="155">
        <v>24000</v>
      </c>
      <c r="R16" s="1068" t="s">
        <v>39</v>
      </c>
      <c r="S16" s="1121">
        <v>3</v>
      </c>
      <c r="T16" s="1121">
        <v>3</v>
      </c>
      <c r="U16" s="91">
        <v>3</v>
      </c>
    </row>
    <row r="17" spans="1:22" ht="15" customHeight="1" x14ac:dyDescent="0.2">
      <c r="A17" s="2129"/>
      <c r="B17" s="2130"/>
      <c r="C17" s="2509"/>
      <c r="D17" s="2519"/>
      <c r="E17" s="2585"/>
      <c r="F17" s="2184"/>
      <c r="G17" s="2136"/>
      <c r="H17" s="2597"/>
      <c r="I17" s="295"/>
      <c r="J17" s="235"/>
      <c r="K17" s="180"/>
      <c r="L17" s="210"/>
      <c r="M17" s="975"/>
      <c r="N17" s="975"/>
      <c r="O17" s="976"/>
      <c r="P17" s="180"/>
      <c r="Q17" s="180"/>
      <c r="R17" s="179" t="s">
        <v>132</v>
      </c>
      <c r="S17" s="116">
        <v>3</v>
      </c>
      <c r="T17" s="116">
        <v>3</v>
      </c>
      <c r="U17" s="117">
        <v>3</v>
      </c>
    </row>
    <row r="18" spans="1:22" ht="15" customHeight="1" x14ac:dyDescent="0.2">
      <c r="A18" s="2129"/>
      <c r="B18" s="2130"/>
      <c r="C18" s="2509"/>
      <c r="D18" s="2584" t="s">
        <v>31</v>
      </c>
      <c r="E18" s="2269" t="s">
        <v>38</v>
      </c>
      <c r="F18" s="2587"/>
      <c r="G18" s="2136"/>
      <c r="H18" s="2539"/>
      <c r="I18" s="11" t="s">
        <v>29</v>
      </c>
      <c r="J18" s="246">
        <v>91086</v>
      </c>
      <c r="K18" s="182">
        <v>129465</v>
      </c>
      <c r="L18" s="211">
        <v>91200</v>
      </c>
      <c r="M18" s="1185">
        <v>86200</v>
      </c>
      <c r="N18" s="1185"/>
      <c r="O18" s="1186">
        <v>5000</v>
      </c>
      <c r="P18" s="1187">
        <v>91100</v>
      </c>
      <c r="Q18" s="1187">
        <v>91100</v>
      </c>
      <c r="R18" s="1069" t="s">
        <v>267</v>
      </c>
      <c r="S18" s="176">
        <v>8</v>
      </c>
      <c r="T18" s="1072">
        <v>8</v>
      </c>
      <c r="U18" s="1074">
        <v>8</v>
      </c>
    </row>
    <row r="19" spans="1:22" ht="26.25" customHeight="1" x14ac:dyDescent="0.2">
      <c r="A19" s="2129"/>
      <c r="B19" s="2130"/>
      <c r="C19" s="2509"/>
      <c r="D19" s="2584"/>
      <c r="E19" s="2586"/>
      <c r="F19" s="2157"/>
      <c r="G19" s="2136"/>
      <c r="H19" s="2597"/>
      <c r="I19" s="48"/>
      <c r="J19" s="249"/>
      <c r="K19" s="182"/>
      <c r="L19" s="211"/>
      <c r="M19" s="211"/>
      <c r="N19" s="211"/>
      <c r="O19" s="211"/>
      <c r="P19" s="182"/>
      <c r="Q19" s="182"/>
      <c r="R19" s="67" t="s">
        <v>327</v>
      </c>
      <c r="S19" s="87">
        <v>54</v>
      </c>
      <c r="T19" s="68">
        <v>55</v>
      </c>
      <c r="U19" s="69">
        <v>55</v>
      </c>
    </row>
    <row r="20" spans="1:22" ht="25.5" customHeight="1" x14ac:dyDescent="0.2">
      <c r="A20" s="2129"/>
      <c r="B20" s="2130"/>
      <c r="C20" s="2509"/>
      <c r="D20" s="2584"/>
      <c r="E20" s="2586"/>
      <c r="F20" s="2157"/>
      <c r="G20" s="2136"/>
      <c r="H20" s="1170"/>
      <c r="I20" s="48"/>
      <c r="J20" s="249"/>
      <c r="K20" s="182"/>
      <c r="L20" s="211"/>
      <c r="M20" s="1185"/>
      <c r="N20" s="1185"/>
      <c r="O20" s="1186"/>
      <c r="P20" s="1187"/>
      <c r="Q20" s="1187"/>
      <c r="R20" s="76" t="s">
        <v>260</v>
      </c>
      <c r="S20" s="87">
        <v>1</v>
      </c>
      <c r="T20" s="94" t="s">
        <v>66</v>
      </c>
      <c r="U20" s="95" t="s">
        <v>66</v>
      </c>
    </row>
    <row r="21" spans="1:22" ht="26.25" customHeight="1" x14ac:dyDescent="0.2">
      <c r="A21" s="2129"/>
      <c r="B21" s="2130"/>
      <c r="C21" s="2509"/>
      <c r="D21" s="2584"/>
      <c r="E21" s="2586"/>
      <c r="F21" s="2157"/>
      <c r="G21" s="2136"/>
      <c r="H21" s="1170"/>
      <c r="I21" s="48"/>
      <c r="J21" s="249"/>
      <c r="K21" s="182"/>
      <c r="L21" s="211"/>
      <c r="M21" s="1185"/>
      <c r="N21" s="1185"/>
      <c r="O21" s="1186"/>
      <c r="P21" s="270"/>
      <c r="Q21" s="1187"/>
      <c r="R21" s="76" t="s">
        <v>261</v>
      </c>
      <c r="S21" s="87">
        <v>65</v>
      </c>
      <c r="T21" s="94" t="s">
        <v>249</v>
      </c>
      <c r="U21" s="95" t="s">
        <v>249</v>
      </c>
    </row>
    <row r="22" spans="1:22" ht="18" customHeight="1" x14ac:dyDescent="0.2">
      <c r="A22" s="2129"/>
      <c r="B22" s="2130"/>
      <c r="C22" s="2509"/>
      <c r="D22" s="2584"/>
      <c r="E22" s="2586"/>
      <c r="F22" s="2157"/>
      <c r="G22" s="2136"/>
      <c r="H22" s="1170"/>
      <c r="I22" s="48"/>
      <c r="J22" s="249"/>
      <c r="K22" s="182"/>
      <c r="L22" s="211"/>
      <c r="M22" s="1185"/>
      <c r="N22" s="1185"/>
      <c r="O22" s="1186"/>
      <c r="P22" s="249"/>
      <c r="Q22" s="182"/>
      <c r="R22" s="76" t="s">
        <v>262</v>
      </c>
      <c r="S22" s="753" t="s">
        <v>248</v>
      </c>
      <c r="T22" s="94" t="s">
        <v>248</v>
      </c>
      <c r="U22" s="95" t="s">
        <v>248</v>
      </c>
    </row>
    <row r="23" spans="1:22" ht="15.75" customHeight="1" x14ac:dyDescent="0.2">
      <c r="A23" s="2129"/>
      <c r="B23" s="2130"/>
      <c r="C23" s="2509"/>
      <c r="D23" s="2584"/>
      <c r="E23" s="2586"/>
      <c r="F23" s="2157"/>
      <c r="G23" s="2136"/>
      <c r="H23" s="1170"/>
      <c r="I23" s="48"/>
      <c r="J23" s="249"/>
      <c r="K23" s="182"/>
      <c r="L23" s="211"/>
      <c r="M23" s="1185"/>
      <c r="N23" s="1185"/>
      <c r="O23" s="1186"/>
      <c r="P23" s="182"/>
      <c r="Q23" s="182"/>
      <c r="R23" s="76" t="s">
        <v>263</v>
      </c>
      <c r="S23" s="753" t="s">
        <v>250</v>
      </c>
      <c r="T23" s="94" t="s">
        <v>128</v>
      </c>
      <c r="U23" s="95" t="s">
        <v>128</v>
      </c>
    </row>
    <row r="24" spans="1:22" ht="15" customHeight="1" x14ac:dyDescent="0.2">
      <c r="A24" s="2129"/>
      <c r="B24" s="2130"/>
      <c r="C24" s="2509"/>
      <c r="D24" s="2572"/>
      <c r="E24" s="2586"/>
      <c r="F24" s="2157"/>
      <c r="G24" s="2136"/>
      <c r="H24" s="1170"/>
      <c r="I24" s="48"/>
      <c r="J24" s="246"/>
      <c r="K24" s="182"/>
      <c r="L24" s="211"/>
      <c r="M24" s="1185"/>
      <c r="N24" s="1185"/>
      <c r="O24" s="1186"/>
      <c r="P24" s="182"/>
      <c r="Q24" s="182"/>
      <c r="R24" s="76" t="s">
        <v>40</v>
      </c>
      <c r="S24" s="753" t="s">
        <v>174</v>
      </c>
      <c r="T24" s="94" t="s">
        <v>174</v>
      </c>
      <c r="U24" s="95" t="s">
        <v>174</v>
      </c>
    </row>
    <row r="25" spans="1:22" ht="30.75" customHeight="1" x14ac:dyDescent="0.2">
      <c r="A25" s="2129"/>
      <c r="B25" s="2130"/>
      <c r="C25" s="2509"/>
      <c r="D25" s="2572"/>
      <c r="E25" s="2586"/>
      <c r="F25" s="2157"/>
      <c r="G25" s="2136"/>
      <c r="H25" s="1170"/>
      <c r="I25" s="11"/>
      <c r="J25" s="228"/>
      <c r="K25" s="147"/>
      <c r="L25" s="186"/>
      <c r="M25" s="415"/>
      <c r="N25" s="415"/>
      <c r="O25" s="203"/>
      <c r="P25" s="129"/>
      <c r="Q25" s="129"/>
      <c r="R25" s="76" t="s">
        <v>264</v>
      </c>
      <c r="S25" s="753" t="s">
        <v>128</v>
      </c>
      <c r="T25" s="272" t="s">
        <v>128</v>
      </c>
      <c r="U25" s="273" t="s">
        <v>128</v>
      </c>
    </row>
    <row r="26" spans="1:22" ht="15.75" customHeight="1" x14ac:dyDescent="0.2">
      <c r="A26" s="1144"/>
      <c r="B26" s="1092"/>
      <c r="C26" s="974"/>
      <c r="D26" s="1172" t="s">
        <v>41</v>
      </c>
      <c r="E26" s="2275" t="s">
        <v>117</v>
      </c>
      <c r="F26" s="2138" t="s">
        <v>126</v>
      </c>
      <c r="G26" s="1122"/>
      <c r="H26" s="2539"/>
      <c r="I26" s="608" t="s">
        <v>29</v>
      </c>
      <c r="J26" s="242">
        <v>271142</v>
      </c>
      <c r="K26" s="231">
        <v>271142</v>
      </c>
      <c r="L26" s="197">
        <v>173200</v>
      </c>
      <c r="M26" s="198"/>
      <c r="N26" s="198"/>
      <c r="O26" s="199">
        <v>173200</v>
      </c>
      <c r="P26" s="200"/>
      <c r="Q26" s="281"/>
      <c r="R26" s="2150" t="s">
        <v>329</v>
      </c>
      <c r="S26" s="274">
        <v>100</v>
      </c>
      <c r="T26" s="275"/>
      <c r="U26" s="276"/>
    </row>
    <row r="27" spans="1:22" ht="13.5" customHeight="1" x14ac:dyDescent="0.2">
      <c r="A27" s="1144"/>
      <c r="B27" s="1092"/>
      <c r="C27" s="974"/>
      <c r="D27" s="1095"/>
      <c r="E27" s="2275"/>
      <c r="F27" s="2139"/>
      <c r="G27" s="1122"/>
      <c r="H27" s="2539"/>
      <c r="I27" s="50" t="s">
        <v>173</v>
      </c>
      <c r="J27" s="246"/>
      <c r="K27" s="182"/>
      <c r="L27" s="211">
        <v>100000</v>
      </c>
      <c r="M27" s="1185"/>
      <c r="N27" s="1185"/>
      <c r="O27" s="1186">
        <v>100000</v>
      </c>
      <c r="P27" s="122"/>
      <c r="Q27" s="123"/>
      <c r="R27" s="2151"/>
      <c r="S27" s="499"/>
      <c r="T27" s="500"/>
      <c r="U27" s="501"/>
    </row>
    <row r="28" spans="1:22" ht="18.75" customHeight="1" x14ac:dyDescent="0.2">
      <c r="A28" s="1144"/>
      <c r="B28" s="1092"/>
      <c r="C28" s="974"/>
      <c r="D28" s="1095"/>
      <c r="E28" s="2275"/>
      <c r="F28" s="2139"/>
      <c r="G28" s="1122"/>
      <c r="H28" s="2597"/>
      <c r="I28" s="609" t="s">
        <v>96</v>
      </c>
      <c r="J28" s="243">
        <v>59401</v>
      </c>
      <c r="K28" s="180">
        <v>59401</v>
      </c>
      <c r="L28" s="212"/>
      <c r="M28" s="213"/>
      <c r="N28" s="213"/>
      <c r="O28" s="214"/>
      <c r="P28" s="124"/>
      <c r="Q28" s="125"/>
      <c r="R28" s="2152"/>
      <c r="S28" s="611"/>
      <c r="T28" s="279"/>
      <c r="U28" s="102"/>
    </row>
    <row r="29" spans="1:22" ht="17.25" customHeight="1" x14ac:dyDescent="0.2">
      <c r="A29" s="1144"/>
      <c r="B29" s="1092"/>
      <c r="C29" s="974"/>
      <c r="D29" s="2572" t="s">
        <v>42</v>
      </c>
      <c r="E29" s="2149" t="s">
        <v>118</v>
      </c>
      <c r="F29" s="2290"/>
      <c r="G29" s="1122"/>
      <c r="H29" s="2512"/>
      <c r="I29" s="608" t="s">
        <v>29</v>
      </c>
      <c r="J29" s="242"/>
      <c r="K29" s="231"/>
      <c r="L29" s="197">
        <v>309800</v>
      </c>
      <c r="M29" s="198"/>
      <c r="N29" s="198"/>
      <c r="O29" s="199">
        <v>309800</v>
      </c>
      <c r="P29" s="200"/>
      <c r="Q29" s="281"/>
      <c r="R29" s="1141" t="s">
        <v>278</v>
      </c>
      <c r="S29" s="1160">
        <v>100</v>
      </c>
      <c r="T29" s="1120"/>
      <c r="U29" s="282"/>
      <c r="V29" s="59"/>
    </row>
    <row r="30" spans="1:22" ht="18" customHeight="1" x14ac:dyDescent="0.2">
      <c r="A30" s="1144"/>
      <c r="B30" s="1092"/>
      <c r="C30" s="974"/>
      <c r="D30" s="2623"/>
      <c r="E30" s="2171"/>
      <c r="F30" s="2289"/>
      <c r="G30" s="1122"/>
      <c r="H30" s="2596"/>
      <c r="I30" s="609" t="s">
        <v>173</v>
      </c>
      <c r="J30" s="243"/>
      <c r="K30" s="180"/>
      <c r="L30" s="210">
        <v>190000</v>
      </c>
      <c r="M30" s="975"/>
      <c r="N30" s="975"/>
      <c r="O30" s="976">
        <v>190000</v>
      </c>
      <c r="P30" s="126"/>
      <c r="Q30" s="127"/>
      <c r="R30" s="835" t="s">
        <v>279</v>
      </c>
      <c r="S30" s="954">
        <v>100</v>
      </c>
      <c r="T30" s="1181"/>
      <c r="U30" s="102"/>
    </row>
    <row r="31" spans="1:22" ht="15.75" customHeight="1" x14ac:dyDescent="0.2">
      <c r="A31" s="1144"/>
      <c r="B31" s="1092"/>
      <c r="C31" s="974"/>
      <c r="D31" s="2572" t="s">
        <v>33</v>
      </c>
      <c r="E31" s="2137" t="s">
        <v>328</v>
      </c>
      <c r="F31" s="2138" t="s">
        <v>93</v>
      </c>
      <c r="G31" s="1122"/>
      <c r="H31" s="2512"/>
      <c r="I31" s="99" t="s">
        <v>29</v>
      </c>
      <c r="J31" s="242"/>
      <c r="K31" s="231"/>
      <c r="L31" s="197">
        <v>51100</v>
      </c>
      <c r="M31" s="198">
        <v>16600</v>
      </c>
      <c r="N31" s="198"/>
      <c r="O31" s="199">
        <v>34500</v>
      </c>
      <c r="P31" s="200"/>
      <c r="Q31" s="281"/>
      <c r="R31" s="1211" t="s">
        <v>280</v>
      </c>
      <c r="S31" s="612">
        <v>100</v>
      </c>
      <c r="T31" s="1120"/>
      <c r="U31" s="282"/>
      <c r="V31" s="59"/>
    </row>
    <row r="32" spans="1:22" ht="22.5" customHeight="1" x14ac:dyDescent="0.2">
      <c r="A32" s="1144"/>
      <c r="B32" s="1092"/>
      <c r="C32" s="974"/>
      <c r="D32" s="2519"/>
      <c r="E32" s="2137"/>
      <c r="F32" s="2139"/>
      <c r="G32" s="1122"/>
      <c r="H32" s="2512"/>
      <c r="I32" s="98"/>
      <c r="J32" s="243"/>
      <c r="K32" s="180"/>
      <c r="L32" s="210"/>
      <c r="M32" s="975"/>
      <c r="N32" s="975"/>
      <c r="O32" s="976"/>
      <c r="P32" s="126"/>
      <c r="Q32" s="713"/>
      <c r="R32" s="1183"/>
      <c r="S32" s="1180"/>
      <c r="T32" s="1181"/>
      <c r="U32" s="102"/>
      <c r="V32" s="59"/>
    </row>
    <row r="33" spans="1:22" ht="27" customHeight="1" x14ac:dyDescent="0.2">
      <c r="A33" s="1144"/>
      <c r="B33" s="1092"/>
      <c r="C33" s="1169"/>
      <c r="D33" s="1189" t="s">
        <v>43</v>
      </c>
      <c r="E33" s="1142" t="s">
        <v>143</v>
      </c>
      <c r="F33" s="979"/>
      <c r="G33" s="1122"/>
      <c r="H33" s="1174"/>
      <c r="I33" s="609" t="s">
        <v>29</v>
      </c>
      <c r="J33" s="243">
        <v>42053</v>
      </c>
      <c r="K33" s="180">
        <v>42053</v>
      </c>
      <c r="L33" s="210">
        <v>45000</v>
      </c>
      <c r="M33" s="210"/>
      <c r="N33" s="985"/>
      <c r="O33" s="181">
        <v>45000</v>
      </c>
      <c r="P33" s="180"/>
      <c r="Q33" s="243"/>
      <c r="R33" s="280" t="s">
        <v>289</v>
      </c>
      <c r="S33" s="43">
        <v>200</v>
      </c>
      <c r="T33" s="1073"/>
      <c r="U33" s="1075"/>
    </row>
    <row r="34" spans="1:22" ht="19.5" customHeight="1" x14ac:dyDescent="0.2">
      <c r="A34" s="1144"/>
      <c r="B34" s="1092"/>
      <c r="C34" s="1169"/>
      <c r="D34" s="1171" t="s">
        <v>35</v>
      </c>
      <c r="E34" s="2137" t="s">
        <v>242</v>
      </c>
      <c r="F34" s="1146"/>
      <c r="G34" s="1122"/>
      <c r="H34" s="2512" t="s">
        <v>112</v>
      </c>
      <c r="I34" s="50" t="s">
        <v>29</v>
      </c>
      <c r="J34" s="246"/>
      <c r="K34" s="182"/>
      <c r="L34" s="211">
        <v>25000</v>
      </c>
      <c r="M34" s="211"/>
      <c r="N34" s="613"/>
      <c r="O34" s="183">
        <v>25000</v>
      </c>
      <c r="P34" s="182"/>
      <c r="Q34" s="246"/>
      <c r="R34" s="1141" t="s">
        <v>265</v>
      </c>
      <c r="S34" s="1160">
        <v>1</v>
      </c>
      <c r="T34" s="1129"/>
      <c r="U34" s="1156"/>
    </row>
    <row r="35" spans="1:22" ht="19.5" customHeight="1" x14ac:dyDescent="0.2">
      <c r="A35" s="1144"/>
      <c r="B35" s="1092"/>
      <c r="C35" s="1169"/>
      <c r="D35" s="710"/>
      <c r="E35" s="2137"/>
      <c r="F35" s="1146"/>
      <c r="G35" s="1122"/>
      <c r="H35" s="2512"/>
      <c r="I35" s="50" t="s">
        <v>29</v>
      </c>
      <c r="J35" s="246"/>
      <c r="K35" s="182"/>
      <c r="L35" s="211">
        <v>120000</v>
      </c>
      <c r="M35" s="211"/>
      <c r="N35" s="613"/>
      <c r="O35" s="183">
        <v>120000</v>
      </c>
      <c r="P35" s="182">
        <f>590000-120000</f>
        <v>470000</v>
      </c>
      <c r="Q35" s="246"/>
      <c r="R35" s="2159" t="s">
        <v>290</v>
      </c>
      <c r="S35" s="1160">
        <v>20</v>
      </c>
      <c r="T35" s="711">
        <v>100</v>
      </c>
      <c r="U35" s="1156"/>
    </row>
    <row r="36" spans="1:22" ht="14.25" customHeight="1" x14ac:dyDescent="0.2">
      <c r="A36" s="1163"/>
      <c r="B36" s="34"/>
      <c r="C36" s="1055"/>
      <c r="D36" s="1249"/>
      <c r="E36" s="2164"/>
      <c r="F36" s="1190"/>
      <c r="G36" s="1124"/>
      <c r="H36" s="1188"/>
      <c r="I36" s="609" t="s">
        <v>65</v>
      </c>
      <c r="J36" s="243"/>
      <c r="K36" s="180"/>
      <c r="L36" s="210"/>
      <c r="M36" s="210"/>
      <c r="N36" s="985"/>
      <c r="O36" s="181"/>
      <c r="P36" s="180">
        <v>60000</v>
      </c>
      <c r="Q36" s="243"/>
      <c r="R36" s="2583"/>
      <c r="S36" s="712"/>
      <c r="T36" s="384"/>
      <c r="U36" s="1182"/>
    </row>
    <row r="37" spans="1:22" ht="22.5" customHeight="1" x14ac:dyDescent="0.2">
      <c r="A37" s="1144"/>
      <c r="B37" s="1092"/>
      <c r="C37" s="1169"/>
      <c r="D37" s="2617" t="s">
        <v>90</v>
      </c>
      <c r="E37" s="2186" t="s">
        <v>258</v>
      </c>
      <c r="F37" s="2201" t="s">
        <v>252</v>
      </c>
      <c r="G37" s="2136" t="s">
        <v>61</v>
      </c>
      <c r="H37" s="2576" t="s">
        <v>224</v>
      </c>
      <c r="I37" s="48" t="s">
        <v>173</v>
      </c>
      <c r="J37" s="246"/>
      <c r="K37" s="182"/>
      <c r="L37" s="211">
        <v>26000</v>
      </c>
      <c r="M37" s="1185"/>
      <c r="N37" s="1185"/>
      <c r="O37" s="1186">
        <v>26000</v>
      </c>
      <c r="P37" s="1187">
        <v>400000</v>
      </c>
      <c r="Q37" s="270">
        <v>944000</v>
      </c>
      <c r="R37" s="714" t="s">
        <v>330</v>
      </c>
      <c r="S37" s="1072">
        <v>1</v>
      </c>
      <c r="T37" s="1072"/>
      <c r="U37" s="1074"/>
    </row>
    <row r="38" spans="1:22" ht="18.75" customHeight="1" x14ac:dyDescent="0.2">
      <c r="A38" s="1144"/>
      <c r="B38" s="1092"/>
      <c r="C38" s="1169"/>
      <c r="D38" s="2497"/>
      <c r="E38" s="2207"/>
      <c r="F38" s="2201"/>
      <c r="G38" s="2136"/>
      <c r="H38" s="2577"/>
      <c r="I38" s="48" t="s">
        <v>96</v>
      </c>
      <c r="J38" s="246"/>
      <c r="K38" s="182"/>
      <c r="L38" s="211"/>
      <c r="M38" s="1185"/>
      <c r="N38" s="1185"/>
      <c r="O38" s="1186"/>
      <c r="P38" s="1187">
        <v>15000</v>
      </c>
      <c r="Q38" s="182">
        <v>15000</v>
      </c>
      <c r="R38" s="285" t="s">
        <v>207</v>
      </c>
      <c r="S38" s="1129"/>
      <c r="T38" s="1129">
        <v>50</v>
      </c>
      <c r="U38" s="1156">
        <v>100</v>
      </c>
    </row>
    <row r="39" spans="1:22" ht="18.75" customHeight="1" x14ac:dyDescent="0.2">
      <c r="A39" s="1144"/>
      <c r="B39" s="1092"/>
      <c r="C39" s="1169"/>
      <c r="D39" s="2497"/>
      <c r="E39" s="2207"/>
      <c r="F39" s="2205"/>
      <c r="G39" s="2163"/>
      <c r="H39" s="2577"/>
      <c r="I39" s="295"/>
      <c r="J39" s="243"/>
      <c r="K39" s="180"/>
      <c r="L39" s="210"/>
      <c r="M39" s="975"/>
      <c r="N39" s="975"/>
      <c r="O39" s="976"/>
      <c r="P39" s="977"/>
      <c r="Q39" s="180"/>
      <c r="R39" s="1131"/>
      <c r="S39" s="1073"/>
      <c r="T39" s="1073"/>
      <c r="U39" s="1182"/>
    </row>
    <row r="40" spans="1:22" ht="34.5" customHeight="1" x14ac:dyDescent="0.2">
      <c r="A40" s="1144"/>
      <c r="B40" s="1092"/>
      <c r="C40" s="564"/>
      <c r="D40" s="2618" t="s">
        <v>34</v>
      </c>
      <c r="E40" s="2149" t="s">
        <v>331</v>
      </c>
      <c r="F40" s="2165" t="s">
        <v>62</v>
      </c>
      <c r="G40" s="2167" t="s">
        <v>61</v>
      </c>
      <c r="H40" s="2614" t="s">
        <v>208</v>
      </c>
      <c r="I40" s="608" t="s">
        <v>64</v>
      </c>
      <c r="J40" s="294"/>
      <c r="K40" s="231"/>
      <c r="L40" s="197">
        <v>572000</v>
      </c>
      <c r="M40" s="198"/>
      <c r="N40" s="198"/>
      <c r="O40" s="199">
        <v>572000</v>
      </c>
      <c r="P40" s="231"/>
      <c r="Q40" s="231"/>
      <c r="R40" s="1191" t="s">
        <v>193</v>
      </c>
      <c r="S40" s="614">
        <v>1</v>
      </c>
      <c r="T40" s="614"/>
      <c r="U40" s="615"/>
    </row>
    <row r="41" spans="1:22" ht="60.75" customHeight="1" x14ac:dyDescent="0.2">
      <c r="A41" s="1144"/>
      <c r="B41" s="1092"/>
      <c r="C41" s="1169"/>
      <c r="D41" s="2619"/>
      <c r="E41" s="2164"/>
      <c r="F41" s="2166"/>
      <c r="G41" s="2168"/>
      <c r="H41" s="2615"/>
      <c r="I41" s="295"/>
      <c r="J41" s="243"/>
      <c r="K41" s="180"/>
      <c r="L41" s="210"/>
      <c r="M41" s="975"/>
      <c r="N41" s="975"/>
      <c r="O41" s="976"/>
      <c r="P41" s="180"/>
      <c r="Q41" s="180"/>
      <c r="R41" s="1131" t="s">
        <v>332</v>
      </c>
      <c r="S41" s="957">
        <v>100</v>
      </c>
      <c r="T41" s="565"/>
      <c r="U41" s="566"/>
    </row>
    <row r="42" spans="1:22" ht="17.25" customHeight="1" x14ac:dyDescent="0.2">
      <c r="A42" s="1144"/>
      <c r="B42" s="1092"/>
      <c r="C42" s="974"/>
      <c r="D42" s="2572" t="s">
        <v>204</v>
      </c>
      <c r="E42" s="2149" t="s">
        <v>131</v>
      </c>
      <c r="F42" s="2139" t="s">
        <v>126</v>
      </c>
      <c r="G42" s="1122" t="s">
        <v>32</v>
      </c>
      <c r="H42" s="2476" t="s">
        <v>112</v>
      </c>
      <c r="I42" s="608" t="s">
        <v>29</v>
      </c>
      <c r="J42" s="242">
        <v>5792</v>
      </c>
      <c r="K42" s="231">
        <v>5792</v>
      </c>
      <c r="L42" s="197"/>
      <c r="M42" s="198"/>
      <c r="N42" s="198"/>
      <c r="O42" s="199"/>
      <c r="P42" s="231"/>
      <c r="Q42" s="284"/>
      <c r="R42" s="1141" t="s">
        <v>278</v>
      </c>
      <c r="S42" s="113"/>
      <c r="T42" s="342">
        <v>100</v>
      </c>
      <c r="U42" s="1155"/>
      <c r="V42" s="1235"/>
    </row>
    <row r="43" spans="1:22" ht="26.25" customHeight="1" x14ac:dyDescent="0.2">
      <c r="A43" s="1144"/>
      <c r="B43" s="1092"/>
      <c r="C43" s="974"/>
      <c r="D43" s="2573"/>
      <c r="E43" s="2293"/>
      <c r="F43" s="2172"/>
      <c r="G43" s="1122"/>
      <c r="H43" s="2512"/>
      <c r="I43" s="98" t="s">
        <v>29</v>
      </c>
      <c r="J43" s="384"/>
      <c r="K43" s="385"/>
      <c r="L43" s="210"/>
      <c r="M43" s="975"/>
      <c r="N43" s="975"/>
      <c r="O43" s="976"/>
      <c r="P43" s="126">
        <v>381200</v>
      </c>
      <c r="Q43" s="142"/>
      <c r="R43" s="1183"/>
      <c r="S43" s="278"/>
      <c r="T43" s="341"/>
      <c r="U43" s="1156"/>
      <c r="V43" s="1236"/>
    </row>
    <row r="44" spans="1:22" ht="14.25" customHeight="1" x14ac:dyDescent="0.2">
      <c r="A44" s="1144"/>
      <c r="B44" s="1092"/>
      <c r="C44" s="974"/>
      <c r="D44" s="2519" t="s">
        <v>206</v>
      </c>
      <c r="E44" s="2137" t="s">
        <v>259</v>
      </c>
      <c r="F44" s="2139" t="s">
        <v>126</v>
      </c>
      <c r="G44" s="1122"/>
      <c r="H44" s="2512"/>
      <c r="I44" s="608" t="s">
        <v>29</v>
      </c>
      <c r="J44" s="242"/>
      <c r="K44" s="231"/>
      <c r="L44" s="197"/>
      <c r="M44" s="198"/>
      <c r="N44" s="198"/>
      <c r="O44" s="199"/>
      <c r="P44" s="231">
        <v>168900</v>
      </c>
      <c r="Q44" s="284"/>
      <c r="R44" s="1159" t="s">
        <v>266</v>
      </c>
      <c r="S44" s="964"/>
      <c r="T44" s="1120">
        <v>1</v>
      </c>
      <c r="U44" s="1155"/>
      <c r="V44" s="1236"/>
    </row>
    <row r="45" spans="1:22" ht="13.5" customHeight="1" x14ac:dyDescent="0.2">
      <c r="A45" s="1144"/>
      <c r="B45" s="1092"/>
      <c r="C45" s="974"/>
      <c r="D45" s="2519"/>
      <c r="E45" s="2137"/>
      <c r="F45" s="2139"/>
      <c r="G45" s="1122"/>
      <c r="H45" s="2512"/>
      <c r="I45" s="50"/>
      <c r="J45" s="246"/>
      <c r="K45" s="182"/>
      <c r="L45" s="211"/>
      <c r="M45" s="1185"/>
      <c r="N45" s="1185"/>
      <c r="O45" s="1186"/>
      <c r="P45" s="182"/>
      <c r="Q45" s="142"/>
      <c r="R45" s="1141" t="s">
        <v>278</v>
      </c>
      <c r="S45" s="113"/>
      <c r="T45" s="342"/>
      <c r="U45" s="348">
        <v>100</v>
      </c>
      <c r="V45" s="1236"/>
    </row>
    <row r="46" spans="1:22" ht="16.5" customHeight="1" x14ac:dyDescent="0.2">
      <c r="A46" s="1144"/>
      <c r="B46" s="1092"/>
      <c r="C46" s="974"/>
      <c r="D46" s="2616"/>
      <c r="E46" s="2171"/>
      <c r="F46" s="2172"/>
      <c r="G46" s="1122"/>
      <c r="H46" s="2596"/>
      <c r="I46" s="98" t="s">
        <v>29</v>
      </c>
      <c r="J46" s="243"/>
      <c r="K46" s="180"/>
      <c r="L46" s="210"/>
      <c r="M46" s="975"/>
      <c r="N46" s="975"/>
      <c r="O46" s="976"/>
      <c r="P46" s="182"/>
      <c r="Q46" s="182">
        <v>500000</v>
      </c>
      <c r="R46" s="1183"/>
      <c r="S46" s="278"/>
      <c r="T46" s="341"/>
      <c r="U46" s="349"/>
    </row>
    <row r="47" spans="1:22" ht="18.75" customHeight="1" x14ac:dyDescent="0.2">
      <c r="A47" s="1144"/>
      <c r="B47" s="1092"/>
      <c r="C47" s="974"/>
      <c r="D47" s="401">
        <v>13</v>
      </c>
      <c r="E47" s="1127" t="s">
        <v>293</v>
      </c>
      <c r="F47" s="2138" t="s">
        <v>126</v>
      </c>
      <c r="G47" s="1122"/>
      <c r="H47" s="2512"/>
      <c r="I47" s="608" t="s">
        <v>29</v>
      </c>
      <c r="J47" s="294"/>
      <c r="K47" s="231"/>
      <c r="L47" s="197"/>
      <c r="M47" s="198"/>
      <c r="N47" s="198"/>
      <c r="O47" s="199"/>
      <c r="P47" s="155">
        <v>15000</v>
      </c>
      <c r="Q47" s="231"/>
      <c r="R47" s="1141" t="s">
        <v>179</v>
      </c>
      <c r="S47" s="738"/>
      <c r="T47" s="1129">
        <v>1</v>
      </c>
      <c r="U47" s="1155"/>
      <c r="V47" s="1236"/>
    </row>
    <row r="48" spans="1:22" ht="16.5" customHeight="1" x14ac:dyDescent="0.2">
      <c r="A48" s="1144"/>
      <c r="B48" s="1092"/>
      <c r="C48" s="974"/>
      <c r="D48" s="986"/>
      <c r="E48" s="1138"/>
      <c r="F48" s="2172"/>
      <c r="G48" s="1122"/>
      <c r="H48" s="2512"/>
      <c r="I48" s="609" t="s">
        <v>173</v>
      </c>
      <c r="J48" s="243"/>
      <c r="K48" s="180"/>
      <c r="L48" s="210"/>
      <c r="M48" s="975"/>
      <c r="N48" s="548"/>
      <c r="O48" s="549"/>
      <c r="P48" s="180"/>
      <c r="Q48" s="180">
        <v>150000</v>
      </c>
      <c r="R48" s="809" t="s">
        <v>278</v>
      </c>
      <c r="S48" s="738"/>
      <c r="T48" s="1129"/>
      <c r="U48" s="1156">
        <v>50</v>
      </c>
      <c r="V48" s="1236"/>
    </row>
    <row r="49" spans="1:28" ht="26.25" customHeight="1" x14ac:dyDescent="0.2">
      <c r="A49" s="1144"/>
      <c r="B49" s="1092"/>
      <c r="C49" s="974"/>
      <c r="D49" s="1173"/>
      <c r="E49" s="1151" t="s">
        <v>133</v>
      </c>
      <c r="F49" s="283"/>
      <c r="G49" s="1066"/>
      <c r="H49" s="359"/>
      <c r="I49" s="98" t="s">
        <v>29</v>
      </c>
      <c r="J49" s="243">
        <v>34233</v>
      </c>
      <c r="K49" s="128">
        <v>0</v>
      </c>
      <c r="L49" s="191"/>
      <c r="M49" s="192"/>
      <c r="N49" s="192"/>
      <c r="O49" s="193"/>
      <c r="P49" s="128"/>
      <c r="Q49" s="151"/>
      <c r="R49" s="115"/>
      <c r="S49" s="277"/>
      <c r="T49" s="109"/>
      <c r="U49" s="92"/>
      <c r="V49" s="40"/>
      <c r="W49" s="1248"/>
      <c r="X49" s="1248"/>
      <c r="Y49" s="1248"/>
      <c r="Z49" s="1248"/>
      <c r="AA49" s="1248"/>
      <c r="AB49" s="1248"/>
    </row>
    <row r="50" spans="1:28" ht="14.25" customHeight="1" thickBot="1" x14ac:dyDescent="0.25">
      <c r="A50" s="1153"/>
      <c r="B50" s="1093"/>
      <c r="C50" s="487"/>
      <c r="D50" s="485"/>
      <c r="E50" s="62"/>
      <c r="F50" s="63"/>
      <c r="G50" s="64"/>
      <c r="H50" s="2505" t="s">
        <v>106</v>
      </c>
      <c r="I50" s="2575"/>
      <c r="J50" s="204">
        <f t="shared" ref="J50:O50" si="0">SUM(J14:J49)</f>
        <v>595690</v>
      </c>
      <c r="K50" s="204">
        <f t="shared" si="0"/>
        <v>599836</v>
      </c>
      <c r="L50" s="204">
        <f t="shared" si="0"/>
        <v>1808500</v>
      </c>
      <c r="M50" s="204">
        <f t="shared" si="0"/>
        <v>208000</v>
      </c>
      <c r="N50" s="204">
        <f t="shared" si="0"/>
        <v>0</v>
      </c>
      <c r="O50" s="204">
        <f t="shared" si="0"/>
        <v>1600500</v>
      </c>
      <c r="P50" s="204">
        <f>SUM(P14:'Aiškinamoji lentelė'!P49)</f>
        <v>1714500</v>
      </c>
      <c r="Q50" s="205">
        <f>SUM(Q14:Q49)</f>
        <v>1813400</v>
      </c>
      <c r="R50" s="1250"/>
      <c r="S50" s="71"/>
      <c r="T50" s="72"/>
      <c r="U50" s="70"/>
    </row>
    <row r="51" spans="1:28" ht="27.75" customHeight="1" x14ac:dyDescent="0.2">
      <c r="A51" s="1144" t="s">
        <v>7</v>
      </c>
      <c r="B51" s="1063" t="s">
        <v>7</v>
      </c>
      <c r="C51" s="1169" t="s">
        <v>9</v>
      </c>
      <c r="D51" s="1028"/>
      <c r="E51" s="1029" t="s">
        <v>71</v>
      </c>
      <c r="F51" s="1030"/>
      <c r="G51" s="1031" t="s">
        <v>32</v>
      </c>
      <c r="H51" s="1032"/>
      <c r="I51" s="657"/>
      <c r="J51" s="258"/>
      <c r="K51" s="657"/>
      <c r="L51" s="258"/>
      <c r="M51" s="1251"/>
      <c r="N51" s="1251"/>
      <c r="O51" s="660"/>
      <c r="P51" s="258"/>
      <c r="Q51" s="258"/>
      <c r="R51" s="1033"/>
      <c r="S51" s="1034"/>
      <c r="T51" s="1034"/>
      <c r="U51" s="1035"/>
      <c r="W51" s="398"/>
    </row>
    <row r="52" spans="1:28" ht="18" customHeight="1" x14ac:dyDescent="0.2">
      <c r="A52" s="2129"/>
      <c r="B52" s="2142"/>
      <c r="C52" s="2509"/>
      <c r="D52" s="2519" t="s">
        <v>7</v>
      </c>
      <c r="E52" s="2133" t="s">
        <v>99</v>
      </c>
      <c r="F52" s="2240"/>
      <c r="G52" s="2136"/>
      <c r="H52" s="2539" t="s">
        <v>107</v>
      </c>
      <c r="I52" s="11" t="s">
        <v>29</v>
      </c>
      <c r="J52" s="246">
        <v>1964724</v>
      </c>
      <c r="K52" s="182">
        <f>1845666-17200</f>
        <v>1828466</v>
      </c>
      <c r="L52" s="1184">
        <v>2044600</v>
      </c>
      <c r="M52" s="1185">
        <v>2044600</v>
      </c>
      <c r="N52" s="1185"/>
      <c r="O52" s="1186"/>
      <c r="P52" s="1187">
        <v>2089200</v>
      </c>
      <c r="Q52" s="293">
        <v>2136000</v>
      </c>
      <c r="R52" s="987" t="s">
        <v>89</v>
      </c>
      <c r="S52" s="1084">
        <v>3.9</v>
      </c>
      <c r="T52" s="1084">
        <v>3.9</v>
      </c>
      <c r="U52" s="1082">
        <v>3.9</v>
      </c>
    </row>
    <row r="53" spans="1:28" ht="21.75" customHeight="1" x14ac:dyDescent="0.2">
      <c r="A53" s="2129"/>
      <c r="B53" s="2142"/>
      <c r="C53" s="2509"/>
      <c r="D53" s="2519"/>
      <c r="E53" s="2133"/>
      <c r="F53" s="2240"/>
      <c r="G53" s="2136"/>
      <c r="H53" s="2596"/>
      <c r="I53" s="11" t="s">
        <v>81</v>
      </c>
      <c r="J53" s="246"/>
      <c r="K53" s="182"/>
      <c r="L53" s="1184"/>
      <c r="M53" s="1185"/>
      <c r="N53" s="1185"/>
      <c r="O53" s="1186"/>
      <c r="P53" s="121"/>
      <c r="Q53" s="136"/>
      <c r="R53" s="90" t="s">
        <v>108</v>
      </c>
      <c r="S53" s="1084">
        <v>3.5</v>
      </c>
      <c r="T53" s="1084">
        <v>3.5</v>
      </c>
      <c r="U53" s="1082">
        <v>3.5</v>
      </c>
    </row>
    <row r="54" spans="1:28" ht="18" customHeight="1" x14ac:dyDescent="0.2">
      <c r="A54" s="2129"/>
      <c r="B54" s="2142"/>
      <c r="C54" s="2509"/>
      <c r="D54" s="2572" t="s">
        <v>9</v>
      </c>
      <c r="E54" s="2127" t="s">
        <v>44</v>
      </c>
      <c r="F54" s="1146"/>
      <c r="G54" s="1122"/>
      <c r="H54" s="2539"/>
      <c r="I54" s="66" t="s">
        <v>29</v>
      </c>
      <c r="J54" s="245">
        <v>59372</v>
      </c>
      <c r="K54" s="253">
        <v>66598</v>
      </c>
      <c r="L54" s="418">
        <v>76000</v>
      </c>
      <c r="M54" s="207">
        <v>76000</v>
      </c>
      <c r="N54" s="207"/>
      <c r="O54" s="208"/>
      <c r="P54" s="209">
        <v>76000</v>
      </c>
      <c r="Q54" s="420">
        <v>76000</v>
      </c>
      <c r="R54" s="1068" t="s">
        <v>46</v>
      </c>
      <c r="S54" s="1121">
        <v>55</v>
      </c>
      <c r="T54" s="1121">
        <v>55</v>
      </c>
      <c r="U54" s="91">
        <v>55</v>
      </c>
    </row>
    <row r="55" spans="1:28" ht="27" customHeight="1" x14ac:dyDescent="0.2">
      <c r="A55" s="2129"/>
      <c r="B55" s="2142"/>
      <c r="C55" s="2509"/>
      <c r="D55" s="2573"/>
      <c r="E55" s="2171"/>
      <c r="F55" s="1146"/>
      <c r="G55" s="1122"/>
      <c r="H55" s="2597"/>
      <c r="I55" s="41" t="s">
        <v>47</v>
      </c>
      <c r="J55" s="243">
        <v>869</v>
      </c>
      <c r="K55" s="180">
        <v>869</v>
      </c>
      <c r="L55" s="417">
        <v>800</v>
      </c>
      <c r="M55" s="975">
        <v>800</v>
      </c>
      <c r="N55" s="975"/>
      <c r="O55" s="976"/>
      <c r="P55" s="130">
        <v>800</v>
      </c>
      <c r="Q55" s="131">
        <v>800</v>
      </c>
      <c r="R55" s="1071" t="s">
        <v>100</v>
      </c>
      <c r="S55" s="286">
        <v>1227</v>
      </c>
      <c r="T55" s="286">
        <v>1227</v>
      </c>
      <c r="U55" s="287">
        <v>1227</v>
      </c>
    </row>
    <row r="56" spans="1:28" ht="39" customHeight="1" x14ac:dyDescent="0.2">
      <c r="A56" s="1144"/>
      <c r="B56" s="1063"/>
      <c r="C56" s="1169"/>
      <c r="D56" s="1172" t="s">
        <v>31</v>
      </c>
      <c r="E56" s="1076" t="s">
        <v>209</v>
      </c>
      <c r="F56" s="1146"/>
      <c r="G56" s="1122"/>
      <c r="H56" s="1170"/>
      <c r="I56" s="16" t="s">
        <v>29</v>
      </c>
      <c r="J56" s="219">
        <v>52161</v>
      </c>
      <c r="K56" s="128">
        <v>52161</v>
      </c>
      <c r="L56" s="622">
        <v>50600</v>
      </c>
      <c r="M56" s="192">
        <v>50600</v>
      </c>
      <c r="N56" s="192"/>
      <c r="O56" s="193"/>
      <c r="P56" s="134">
        <v>50600</v>
      </c>
      <c r="Q56" s="420">
        <v>50600</v>
      </c>
      <c r="R56" s="101" t="s">
        <v>333</v>
      </c>
      <c r="S56" s="120" t="s">
        <v>135</v>
      </c>
      <c r="T56" s="120" t="s">
        <v>135</v>
      </c>
      <c r="U56" s="160" t="s">
        <v>136</v>
      </c>
    </row>
    <row r="57" spans="1:28" ht="30" customHeight="1" x14ac:dyDescent="0.2">
      <c r="A57" s="1144"/>
      <c r="B57" s="1063"/>
      <c r="C57" s="1169"/>
      <c r="D57" s="1189" t="s">
        <v>41</v>
      </c>
      <c r="E57" s="37" t="s">
        <v>80</v>
      </c>
      <c r="F57" s="468"/>
      <c r="G57" s="1124"/>
      <c r="H57" s="387"/>
      <c r="I57" s="41" t="s">
        <v>29</v>
      </c>
      <c r="J57" s="244">
        <v>86886</v>
      </c>
      <c r="K57" s="147">
        <v>86886</v>
      </c>
      <c r="L57" s="417">
        <v>109000</v>
      </c>
      <c r="M57" s="975">
        <v>109000</v>
      </c>
      <c r="N57" s="975"/>
      <c r="O57" s="188"/>
      <c r="P57" s="130">
        <v>55000</v>
      </c>
      <c r="Q57" s="141">
        <v>85000</v>
      </c>
      <c r="R57" s="36" t="s">
        <v>45</v>
      </c>
      <c r="S57" s="109">
        <v>9</v>
      </c>
      <c r="T57" s="26">
        <v>5</v>
      </c>
      <c r="U57" s="27">
        <v>6</v>
      </c>
    </row>
    <row r="58" spans="1:28" ht="16.5" customHeight="1" thickBot="1" x14ac:dyDescent="0.25">
      <c r="A58" s="55"/>
      <c r="B58" s="1077"/>
      <c r="C58" s="60"/>
      <c r="D58" s="61"/>
      <c r="E58" s="62"/>
      <c r="F58" s="63"/>
      <c r="G58" s="64"/>
      <c r="H58" s="2505" t="s">
        <v>106</v>
      </c>
      <c r="I58" s="2506"/>
      <c r="J58" s="215">
        <f t="shared" ref="J58:Q58" si="1">SUM(J52:J57)</f>
        <v>2164012</v>
      </c>
      <c r="K58" s="205">
        <f t="shared" si="1"/>
        <v>2034980</v>
      </c>
      <c r="L58" s="204">
        <f t="shared" si="1"/>
        <v>2281000</v>
      </c>
      <c r="M58" s="488">
        <f t="shared" si="1"/>
        <v>2281000</v>
      </c>
      <c r="N58" s="488">
        <f t="shared" si="1"/>
        <v>0</v>
      </c>
      <c r="O58" s="419">
        <f t="shared" si="1"/>
        <v>0</v>
      </c>
      <c r="P58" s="205">
        <f t="shared" si="1"/>
        <v>2271600</v>
      </c>
      <c r="Q58" s="215">
        <f t="shared" si="1"/>
        <v>2348400</v>
      </c>
      <c r="R58" s="1252"/>
      <c r="S58" s="73"/>
      <c r="T58" s="74"/>
      <c r="U58" s="70"/>
      <c r="V58" s="398"/>
      <c r="W58" s="398"/>
      <c r="X58" s="398"/>
      <c r="Y58" s="398"/>
      <c r="Z58" s="398"/>
      <c r="AA58" s="398"/>
    </row>
    <row r="59" spans="1:28" ht="24.75" customHeight="1" x14ac:dyDescent="0.2">
      <c r="A59" s="1228" t="s">
        <v>7</v>
      </c>
      <c r="B59" s="1223" t="s">
        <v>7</v>
      </c>
      <c r="C59" s="973" t="s">
        <v>31</v>
      </c>
      <c r="D59" s="1037"/>
      <c r="E59" s="1038" t="s">
        <v>72</v>
      </c>
      <c r="F59" s="2182" t="s">
        <v>92</v>
      </c>
      <c r="G59" s="1232" t="s">
        <v>32</v>
      </c>
      <c r="H59" s="1039"/>
      <c r="I59" s="657"/>
      <c r="J59" s="258"/>
      <c r="K59" s="657"/>
      <c r="L59" s="767"/>
      <c r="M59" s="659"/>
      <c r="N59" s="659"/>
      <c r="O59" s="767"/>
      <c r="P59" s="520"/>
      <c r="Q59" s="767"/>
      <c r="R59" s="1040"/>
      <c r="S59" s="1034"/>
      <c r="T59" s="1034"/>
      <c r="U59" s="1035"/>
    </row>
    <row r="60" spans="1:28" ht="20.25" customHeight="1" x14ac:dyDescent="0.2">
      <c r="A60" s="1226"/>
      <c r="B60" s="1222"/>
      <c r="C60" s="974"/>
      <c r="D60" s="1224" t="s">
        <v>7</v>
      </c>
      <c r="E60" s="2185" t="s">
        <v>334</v>
      </c>
      <c r="F60" s="2290"/>
      <c r="G60" s="1225"/>
      <c r="H60" s="2528" t="s">
        <v>107</v>
      </c>
      <c r="I60" s="50" t="s">
        <v>29</v>
      </c>
      <c r="J60" s="339">
        <v>5879</v>
      </c>
      <c r="K60" s="182">
        <v>5879</v>
      </c>
      <c r="L60" s="398">
        <v>22800</v>
      </c>
      <c r="M60" s="288">
        <v>2700</v>
      </c>
      <c r="N60" s="826"/>
      <c r="O60" s="246">
        <v>20100</v>
      </c>
      <c r="P60" s="182">
        <v>47700</v>
      </c>
      <c r="Q60" s="183">
        <v>2400</v>
      </c>
      <c r="R60" s="2159" t="s">
        <v>306</v>
      </c>
      <c r="S60" s="2332">
        <v>100</v>
      </c>
      <c r="T60" s="2305"/>
      <c r="U60" s="2325"/>
    </row>
    <row r="61" spans="1:28" ht="20.25" customHeight="1" x14ac:dyDescent="0.2">
      <c r="A61" s="1226"/>
      <c r="B61" s="1222"/>
      <c r="C61" s="974"/>
      <c r="D61" s="1224"/>
      <c r="E61" s="2188"/>
      <c r="F61" s="1242"/>
      <c r="G61" s="1225"/>
      <c r="H61" s="2620"/>
      <c r="I61" s="741" t="s">
        <v>96</v>
      </c>
      <c r="J61" s="742"/>
      <c r="K61" s="254"/>
      <c r="L61" s="398">
        <v>13000</v>
      </c>
      <c r="M61" s="572">
        <v>13000</v>
      </c>
      <c r="N61" s="754"/>
      <c r="O61" s="247"/>
      <c r="P61" s="254">
        <v>5000</v>
      </c>
      <c r="Q61" s="743">
        <f>+P61</f>
        <v>5000</v>
      </c>
      <c r="R61" s="2159"/>
      <c r="S61" s="2332"/>
      <c r="T61" s="2305"/>
      <c r="U61" s="2325"/>
    </row>
    <row r="62" spans="1:28" ht="26.25" customHeight="1" x14ac:dyDescent="0.2">
      <c r="A62" s="1226"/>
      <c r="B62" s="1222"/>
      <c r="C62" s="974"/>
      <c r="D62" s="1224"/>
      <c r="E62" s="2188"/>
      <c r="F62" s="1242"/>
      <c r="G62" s="1225"/>
      <c r="H62" s="744" t="s">
        <v>251</v>
      </c>
      <c r="I62" s="745" t="s">
        <v>29</v>
      </c>
      <c r="J62" s="746"/>
      <c r="K62" s="449"/>
      <c r="L62" s="451">
        <v>3000</v>
      </c>
      <c r="M62" s="448">
        <v>3000</v>
      </c>
      <c r="N62" s="755"/>
      <c r="O62" s="448"/>
      <c r="P62" s="449">
        <v>30000</v>
      </c>
      <c r="Q62" s="747">
        <v>500</v>
      </c>
      <c r="R62" s="2159"/>
      <c r="S62" s="2332"/>
      <c r="T62" s="2305"/>
      <c r="U62" s="2325"/>
    </row>
    <row r="63" spans="1:28" ht="20.25" customHeight="1" x14ac:dyDescent="0.2">
      <c r="A63" s="1226"/>
      <c r="B63" s="1222"/>
      <c r="C63" s="974"/>
      <c r="D63" s="1224"/>
      <c r="E63" s="1227"/>
      <c r="F63" s="1242"/>
      <c r="G63" s="1225"/>
      <c r="H63" s="744" t="s">
        <v>225</v>
      </c>
      <c r="I63" s="745" t="s">
        <v>29</v>
      </c>
      <c r="J63" s="746"/>
      <c r="K63" s="449"/>
      <c r="L63" s="451">
        <v>2000</v>
      </c>
      <c r="M63" s="448">
        <v>2000</v>
      </c>
      <c r="N63" s="755"/>
      <c r="O63" s="448"/>
      <c r="P63" s="449">
        <v>2000</v>
      </c>
      <c r="Q63" s="747">
        <v>2000</v>
      </c>
      <c r="R63" s="2159"/>
      <c r="S63" s="2332"/>
      <c r="T63" s="2305"/>
      <c r="U63" s="2325"/>
    </row>
    <row r="64" spans="1:28" ht="28.5" customHeight="1" x14ac:dyDescent="0.2">
      <c r="A64" s="1229"/>
      <c r="B64" s="1230"/>
      <c r="C64" s="1057"/>
      <c r="D64" s="1231"/>
      <c r="E64" s="1234"/>
      <c r="F64" s="695"/>
      <c r="G64" s="1233"/>
      <c r="H64" s="295" t="s">
        <v>226</v>
      </c>
      <c r="I64" s="609" t="s">
        <v>29</v>
      </c>
      <c r="J64" s="243"/>
      <c r="K64" s="180"/>
      <c r="L64" s="210">
        <v>1000</v>
      </c>
      <c r="M64" s="243">
        <v>1000</v>
      </c>
      <c r="N64" s="548"/>
      <c r="O64" s="243"/>
      <c r="P64" s="180">
        <f>+M64</f>
        <v>1000</v>
      </c>
      <c r="Q64" s="181">
        <f>+P64</f>
        <v>1000</v>
      </c>
      <c r="R64" s="2605"/>
      <c r="S64" s="2602"/>
      <c r="T64" s="2603"/>
      <c r="U64" s="2604"/>
      <c r="W64" s="1036"/>
    </row>
    <row r="65" spans="1:25" ht="22.5" customHeight="1" x14ac:dyDescent="0.2">
      <c r="A65" s="1144"/>
      <c r="B65" s="1063"/>
      <c r="C65" s="974"/>
      <c r="D65" s="1064"/>
      <c r="E65" s="1139"/>
      <c r="F65" s="466"/>
      <c r="G65" s="1122"/>
      <c r="H65" s="2528" t="s">
        <v>107</v>
      </c>
      <c r="I65" s="50" t="s">
        <v>29</v>
      </c>
      <c r="J65" s="249"/>
      <c r="K65" s="182"/>
      <c r="L65" s="211">
        <f>M65+O65</f>
        <v>12400</v>
      </c>
      <c r="M65" s="246">
        <v>1800</v>
      </c>
      <c r="N65" s="1056"/>
      <c r="O65" s="1186">
        <v>10600</v>
      </c>
      <c r="P65" s="182">
        <v>1900</v>
      </c>
      <c r="Q65" s="183">
        <v>1900</v>
      </c>
      <c r="R65" s="2159" t="s">
        <v>307</v>
      </c>
      <c r="S65" s="2332"/>
      <c r="T65" s="2305">
        <v>100</v>
      </c>
      <c r="U65" s="2325"/>
    </row>
    <row r="66" spans="1:25" ht="22.5" customHeight="1" x14ac:dyDescent="0.2">
      <c r="A66" s="1144"/>
      <c r="B66" s="1063"/>
      <c r="C66" s="974"/>
      <c r="D66" s="1064"/>
      <c r="E66" s="1139"/>
      <c r="F66" s="466"/>
      <c r="G66" s="1122"/>
      <c r="H66" s="2620"/>
      <c r="I66" s="741" t="s">
        <v>96</v>
      </c>
      <c r="J66" s="247"/>
      <c r="K66" s="254"/>
      <c r="L66" s="212">
        <v>2300</v>
      </c>
      <c r="M66" s="247">
        <v>2300</v>
      </c>
      <c r="N66" s="757"/>
      <c r="O66" s="214"/>
      <c r="P66" s="254">
        <v>2400</v>
      </c>
      <c r="Q66" s="743">
        <v>2400</v>
      </c>
      <c r="R66" s="2159"/>
      <c r="S66" s="2332"/>
      <c r="T66" s="2305"/>
      <c r="U66" s="2325"/>
    </row>
    <row r="67" spans="1:25" ht="25.5" customHeight="1" x14ac:dyDescent="0.2">
      <c r="A67" s="1144"/>
      <c r="B67" s="1063"/>
      <c r="C67" s="974"/>
      <c r="D67" s="1064"/>
      <c r="E67" s="1139"/>
      <c r="F67" s="466"/>
      <c r="G67" s="1122"/>
      <c r="H67" s="740" t="s">
        <v>251</v>
      </c>
      <c r="I67" s="741" t="s">
        <v>29</v>
      </c>
      <c r="J67" s="247"/>
      <c r="K67" s="254"/>
      <c r="L67" s="212">
        <v>5000</v>
      </c>
      <c r="M67" s="247"/>
      <c r="N67" s="757"/>
      <c r="O67" s="214">
        <v>5000</v>
      </c>
      <c r="P67" s="254">
        <v>8000</v>
      </c>
      <c r="Q67" s="743">
        <v>35000</v>
      </c>
      <c r="R67" s="2159"/>
      <c r="S67" s="2332"/>
      <c r="T67" s="2305"/>
      <c r="U67" s="2325"/>
    </row>
    <row r="68" spans="1:25" ht="22.5" customHeight="1" x14ac:dyDescent="0.2">
      <c r="A68" s="1144"/>
      <c r="B68" s="1063"/>
      <c r="C68" s="974"/>
      <c r="D68" s="1064"/>
      <c r="E68" s="1139"/>
      <c r="F68" s="466"/>
      <c r="G68" s="1122"/>
      <c r="H68" s="748" t="s">
        <v>225</v>
      </c>
      <c r="I68" s="609" t="s">
        <v>29</v>
      </c>
      <c r="J68" s="243"/>
      <c r="K68" s="180"/>
      <c r="L68" s="210">
        <v>2000</v>
      </c>
      <c r="M68" s="243">
        <f>+L68</f>
        <v>2000</v>
      </c>
      <c r="N68" s="758"/>
      <c r="O68" s="976"/>
      <c r="P68" s="180">
        <f>+M68</f>
        <v>2000</v>
      </c>
      <c r="Q68" s="181">
        <f>+M68</f>
        <v>2000</v>
      </c>
      <c r="R68" s="2605"/>
      <c r="S68" s="2602"/>
      <c r="T68" s="2603"/>
      <c r="U68" s="2604"/>
    </row>
    <row r="69" spans="1:25" ht="19.5" customHeight="1" x14ac:dyDescent="0.2">
      <c r="A69" s="1144"/>
      <c r="B69" s="1063"/>
      <c r="C69" s="974"/>
      <c r="D69" s="1064"/>
      <c r="E69" s="1139"/>
      <c r="F69" s="466"/>
      <c r="G69" s="1122"/>
      <c r="H69" s="2621" t="s">
        <v>107</v>
      </c>
      <c r="I69" s="608" t="s">
        <v>29</v>
      </c>
      <c r="J69" s="242"/>
      <c r="K69" s="231"/>
      <c r="L69" s="197">
        <f>M69+O69</f>
        <v>54800</v>
      </c>
      <c r="M69" s="242">
        <v>12000</v>
      </c>
      <c r="N69" s="756"/>
      <c r="O69" s="199">
        <v>42800</v>
      </c>
      <c r="P69" s="231">
        <f>8300+45000</f>
        <v>53300</v>
      </c>
      <c r="Q69" s="616">
        <v>8000</v>
      </c>
      <c r="R69" s="2330" t="s">
        <v>308</v>
      </c>
      <c r="S69" s="113">
        <v>40</v>
      </c>
      <c r="T69" s="761">
        <v>60</v>
      </c>
      <c r="U69" s="1156">
        <v>80</v>
      </c>
    </row>
    <row r="70" spans="1:25" ht="19.5" customHeight="1" x14ac:dyDescent="0.2">
      <c r="A70" s="1144"/>
      <c r="B70" s="1063"/>
      <c r="C70" s="974"/>
      <c r="D70" s="1064"/>
      <c r="E70" s="1139"/>
      <c r="F70" s="466"/>
      <c r="G70" s="1122"/>
      <c r="H70" s="2620"/>
      <c r="I70" s="741" t="s">
        <v>96</v>
      </c>
      <c r="J70" s="247"/>
      <c r="K70" s="254"/>
      <c r="L70" s="212">
        <v>24500</v>
      </c>
      <c r="M70" s="247">
        <v>24500</v>
      </c>
      <c r="N70" s="757"/>
      <c r="O70" s="214"/>
      <c r="P70" s="254">
        <v>6900</v>
      </c>
      <c r="Q70" s="743">
        <v>6900</v>
      </c>
      <c r="R70" s="2159"/>
      <c r="S70" s="113"/>
      <c r="T70" s="761"/>
      <c r="U70" s="1156"/>
    </row>
    <row r="71" spans="1:25" ht="27" customHeight="1" x14ac:dyDescent="0.2">
      <c r="A71" s="1144"/>
      <c r="B71" s="1063"/>
      <c r="C71" s="974"/>
      <c r="D71" s="1064"/>
      <c r="E71" s="1139"/>
      <c r="F71" s="466"/>
      <c r="G71" s="1122"/>
      <c r="H71" s="748" t="s">
        <v>251</v>
      </c>
      <c r="I71" s="609" t="s">
        <v>29</v>
      </c>
      <c r="J71" s="243"/>
      <c r="K71" s="180"/>
      <c r="L71" s="451">
        <v>3000</v>
      </c>
      <c r="M71" s="448">
        <v>3000</v>
      </c>
      <c r="N71" s="759"/>
      <c r="O71" s="452"/>
      <c r="P71" s="449">
        <v>30000</v>
      </c>
      <c r="Q71" s="747"/>
      <c r="R71" s="2605"/>
      <c r="S71" s="278"/>
      <c r="T71" s="292"/>
      <c r="U71" s="1182"/>
    </row>
    <row r="72" spans="1:25" ht="38.25" customHeight="1" x14ac:dyDescent="0.2">
      <c r="A72" s="1144"/>
      <c r="B72" s="1063"/>
      <c r="C72" s="974"/>
      <c r="D72" s="1064"/>
      <c r="E72" s="1139"/>
      <c r="F72" s="466"/>
      <c r="G72" s="1122"/>
      <c r="H72" s="2621" t="s">
        <v>107</v>
      </c>
      <c r="I72" s="749" t="s">
        <v>29</v>
      </c>
      <c r="J72" s="245"/>
      <c r="K72" s="253"/>
      <c r="L72" s="750">
        <v>29800</v>
      </c>
      <c r="M72" s="245"/>
      <c r="N72" s="760"/>
      <c r="O72" s="208">
        <v>29800</v>
      </c>
      <c r="P72" s="253">
        <v>150000</v>
      </c>
      <c r="Q72" s="751">
        <v>350000</v>
      </c>
      <c r="R72" s="752" t="s">
        <v>309</v>
      </c>
      <c r="S72" s="762">
        <v>1</v>
      </c>
      <c r="T72" s="763">
        <v>3</v>
      </c>
      <c r="U72" s="764">
        <v>2</v>
      </c>
    </row>
    <row r="73" spans="1:25" ht="25.5" customHeight="1" x14ac:dyDescent="0.2">
      <c r="A73" s="1144"/>
      <c r="B73" s="1063"/>
      <c r="C73" s="974"/>
      <c r="D73" s="1165"/>
      <c r="E73" s="1138"/>
      <c r="F73" s="466"/>
      <c r="G73" s="1122"/>
      <c r="H73" s="2620"/>
      <c r="I73" s="609" t="s">
        <v>29</v>
      </c>
      <c r="J73" s="243"/>
      <c r="K73" s="180"/>
      <c r="L73" s="243">
        <v>2000</v>
      </c>
      <c r="M73" s="1041">
        <v>2000</v>
      </c>
      <c r="N73" s="1042"/>
      <c r="O73" s="243"/>
      <c r="P73" s="180">
        <v>1000</v>
      </c>
      <c r="Q73" s="181">
        <v>1000</v>
      </c>
      <c r="R73" s="1183" t="s">
        <v>211</v>
      </c>
      <c r="S73" s="278">
        <v>2</v>
      </c>
      <c r="T73" s="292">
        <v>1</v>
      </c>
      <c r="U73" s="1182">
        <v>1</v>
      </c>
    </row>
    <row r="74" spans="1:25" ht="15.75" customHeight="1" x14ac:dyDescent="0.2">
      <c r="A74" s="1144"/>
      <c r="B74" s="1063"/>
      <c r="C74" s="974"/>
      <c r="D74" s="1171" t="s">
        <v>9</v>
      </c>
      <c r="E74" s="2149" t="s">
        <v>150</v>
      </c>
      <c r="F74" s="1167"/>
      <c r="G74" s="1122"/>
      <c r="H74" s="2611" t="s">
        <v>122</v>
      </c>
      <c r="I74" s="1175" t="s">
        <v>29</v>
      </c>
      <c r="J74" s="294">
        <v>570957</v>
      </c>
      <c r="K74" s="231">
        <v>610286</v>
      </c>
      <c r="L74" s="770">
        <f>495600+25000</f>
        <v>520600</v>
      </c>
      <c r="M74" s="542">
        <v>530300</v>
      </c>
      <c r="N74" s="542">
        <v>282231</v>
      </c>
      <c r="O74" s="242">
        <f>11100+25000</f>
        <v>36100</v>
      </c>
      <c r="P74" s="155">
        <v>527200</v>
      </c>
      <c r="Q74" s="290">
        <v>473200</v>
      </c>
      <c r="R74" s="1130" t="s">
        <v>49</v>
      </c>
      <c r="S74" s="1237">
        <v>20.5</v>
      </c>
      <c r="T74" s="1237">
        <v>20.5</v>
      </c>
      <c r="U74" s="834">
        <v>20.5</v>
      </c>
    </row>
    <row r="75" spans="1:25" ht="15.75" customHeight="1" x14ac:dyDescent="0.2">
      <c r="A75" s="1144"/>
      <c r="B75" s="1063"/>
      <c r="C75" s="974"/>
      <c r="D75" s="983"/>
      <c r="E75" s="2137"/>
      <c r="F75" s="1146"/>
      <c r="G75" s="1122"/>
      <c r="H75" s="2597"/>
      <c r="I75" s="48" t="s">
        <v>155</v>
      </c>
      <c r="J75" s="249">
        <v>1680</v>
      </c>
      <c r="K75" s="182">
        <v>1680</v>
      </c>
      <c r="L75" s="246"/>
      <c r="M75" s="1185"/>
      <c r="N75" s="1185"/>
      <c r="O75" s="246"/>
      <c r="P75" s="182"/>
      <c r="Q75" s="183"/>
      <c r="R75" s="1130" t="s">
        <v>48</v>
      </c>
      <c r="S75" s="1253">
        <v>107</v>
      </c>
      <c r="T75" s="1253">
        <v>107</v>
      </c>
      <c r="U75" s="348">
        <v>107</v>
      </c>
    </row>
    <row r="76" spans="1:25" ht="15" customHeight="1" x14ac:dyDescent="0.2">
      <c r="A76" s="1144"/>
      <c r="B76" s="1063"/>
      <c r="C76" s="974"/>
      <c r="D76" s="983"/>
      <c r="E76" s="2137"/>
      <c r="F76" s="1146"/>
      <c r="G76" s="1122"/>
      <c r="H76" s="2597"/>
      <c r="I76" s="48" t="s">
        <v>47</v>
      </c>
      <c r="J76" s="249">
        <v>6719</v>
      </c>
      <c r="K76" s="182">
        <v>6719</v>
      </c>
      <c r="L76" s="246">
        <v>6700</v>
      </c>
      <c r="M76" s="1185">
        <v>6700</v>
      </c>
      <c r="N76" s="1185"/>
      <c r="O76" s="288"/>
      <c r="P76" s="182">
        <v>6800</v>
      </c>
      <c r="Q76" s="183">
        <v>6800</v>
      </c>
      <c r="R76" s="2217" t="s">
        <v>182</v>
      </c>
      <c r="S76" s="1237"/>
      <c r="T76" s="1254"/>
      <c r="U76" s="1082"/>
      <c r="V76" s="398"/>
      <c r="W76" s="398"/>
      <c r="X76" s="398"/>
      <c r="Y76" s="398"/>
    </row>
    <row r="77" spans="1:25" ht="14.25" customHeight="1" x14ac:dyDescent="0.2">
      <c r="A77" s="1144"/>
      <c r="B77" s="1063"/>
      <c r="C77" s="974"/>
      <c r="D77" s="983"/>
      <c r="E77" s="1044"/>
      <c r="F77" s="1146"/>
      <c r="G77" s="1122"/>
      <c r="H77" s="2597"/>
      <c r="I77" s="48" t="s">
        <v>167</v>
      </c>
      <c r="J77" s="249"/>
      <c r="K77" s="182">
        <v>7609</v>
      </c>
      <c r="L77" s="246"/>
      <c r="M77" s="1185"/>
      <c r="N77" s="1185"/>
      <c r="O77" s="288"/>
      <c r="P77" s="182"/>
      <c r="Q77" s="183"/>
      <c r="R77" s="2610"/>
      <c r="S77" s="1237"/>
      <c r="T77" s="1254"/>
      <c r="U77" s="1082"/>
      <c r="V77" s="398"/>
      <c r="W77" s="398"/>
      <c r="X77" s="398"/>
      <c r="Y77" s="398"/>
    </row>
    <row r="78" spans="1:25" ht="15.75" customHeight="1" x14ac:dyDescent="0.2">
      <c r="A78" s="1144"/>
      <c r="B78" s="1092"/>
      <c r="C78" s="1169"/>
      <c r="D78" s="1064"/>
      <c r="E78" s="617"/>
      <c r="F78" s="1146"/>
      <c r="G78" s="1122"/>
      <c r="H78" s="2597"/>
      <c r="I78" s="48"/>
      <c r="J78" s="249"/>
      <c r="K78" s="182"/>
      <c r="L78" s="211"/>
      <c r="M78" s="326"/>
      <c r="N78" s="326"/>
      <c r="O78" s="288"/>
      <c r="P78" s="1187"/>
      <c r="Q78" s="293"/>
      <c r="R78" s="90" t="s">
        <v>152</v>
      </c>
      <c r="S78" s="1129">
        <v>2</v>
      </c>
      <c r="T78" s="833"/>
      <c r="U78" s="834"/>
    </row>
    <row r="79" spans="1:25" ht="15" customHeight="1" x14ac:dyDescent="0.2">
      <c r="A79" s="1144"/>
      <c r="B79" s="1092"/>
      <c r="C79" s="1169"/>
      <c r="D79" s="1064"/>
      <c r="E79" s="2137"/>
      <c r="F79" s="1146"/>
      <c r="G79" s="1122"/>
      <c r="H79" s="2597"/>
      <c r="I79" s="48"/>
      <c r="J79" s="249"/>
      <c r="K79" s="182"/>
      <c r="L79" s="2606"/>
      <c r="M79" s="2607"/>
      <c r="N79" s="2607"/>
      <c r="O79" s="2608"/>
      <c r="P79" s="2609"/>
      <c r="Q79" s="2609"/>
      <c r="R79" s="12" t="s">
        <v>146</v>
      </c>
      <c r="S79" s="1129">
        <v>5</v>
      </c>
      <c r="T79" s="1129">
        <v>5</v>
      </c>
      <c r="U79" s="1156">
        <v>5</v>
      </c>
    </row>
    <row r="80" spans="1:25" ht="13.5" customHeight="1" x14ac:dyDescent="0.2">
      <c r="A80" s="1144"/>
      <c r="B80" s="1092"/>
      <c r="C80" s="1169"/>
      <c r="D80" s="1064"/>
      <c r="E80" s="2137"/>
      <c r="F80" s="1146"/>
      <c r="G80" s="1122"/>
      <c r="H80" s="2597"/>
      <c r="I80" s="48"/>
      <c r="J80" s="339"/>
      <c r="K80" s="323"/>
      <c r="L80" s="2606"/>
      <c r="M80" s="2607"/>
      <c r="N80" s="2607"/>
      <c r="O80" s="2608"/>
      <c r="P80" s="2609"/>
      <c r="Q80" s="2609"/>
      <c r="R80" s="90" t="s">
        <v>153</v>
      </c>
      <c r="S80" s="1084">
        <v>1.5</v>
      </c>
      <c r="T80" s="1084">
        <v>1.5</v>
      </c>
      <c r="U80" s="1082">
        <v>1.5</v>
      </c>
      <c r="V80" s="32"/>
    </row>
    <row r="81" spans="1:24" ht="27" customHeight="1" x14ac:dyDescent="0.2">
      <c r="A81" s="1144"/>
      <c r="B81" s="1063"/>
      <c r="C81" s="974"/>
      <c r="D81" s="983"/>
      <c r="E81" s="984"/>
      <c r="F81" s="1146"/>
      <c r="G81" s="1122"/>
      <c r="H81" s="2597"/>
      <c r="I81" s="11"/>
      <c r="J81" s="249"/>
      <c r="K81" s="182"/>
      <c r="L81" s="249"/>
      <c r="M81" s="1185"/>
      <c r="N81" s="211"/>
      <c r="O81" s="246"/>
      <c r="P81" s="182"/>
      <c r="Q81" s="183"/>
      <c r="R81" s="1069" t="s">
        <v>292</v>
      </c>
      <c r="S81" s="1253">
        <v>1</v>
      </c>
      <c r="T81" s="1255">
        <v>1</v>
      </c>
      <c r="U81" s="411">
        <v>1</v>
      </c>
    </row>
    <row r="82" spans="1:24" ht="29.25" customHeight="1" x14ac:dyDescent="0.2">
      <c r="A82" s="54"/>
      <c r="B82" s="1063"/>
      <c r="C82" s="974"/>
      <c r="D82" s="983"/>
      <c r="E82" s="167"/>
      <c r="F82" s="1146"/>
      <c r="G82" s="1122"/>
      <c r="H82" s="1170"/>
      <c r="I82" s="295"/>
      <c r="J82" s="235"/>
      <c r="K82" s="180"/>
      <c r="L82" s="243"/>
      <c r="M82" s="975"/>
      <c r="N82" s="985"/>
      <c r="O82" s="243"/>
      <c r="P82" s="180"/>
      <c r="Q82" s="1045"/>
      <c r="R82" s="1131" t="s">
        <v>241</v>
      </c>
      <c r="S82" s="292">
        <v>100</v>
      </c>
      <c r="T82" s="292"/>
      <c r="U82" s="1182"/>
    </row>
    <row r="83" spans="1:24" ht="14.25" customHeight="1" x14ac:dyDescent="0.2">
      <c r="A83" s="1144"/>
      <c r="B83" s="1092"/>
      <c r="C83" s="1169"/>
      <c r="D83" s="1064"/>
      <c r="E83" s="2149" t="s">
        <v>310</v>
      </c>
      <c r="F83" s="1146"/>
      <c r="G83" s="1122"/>
      <c r="H83" s="1170"/>
      <c r="I83" s="618" t="s">
        <v>29</v>
      </c>
      <c r="J83" s="294">
        <f>2896+6951+6951</f>
        <v>16798</v>
      </c>
      <c r="K83" s="182">
        <f>9847+2042</f>
        <v>11889</v>
      </c>
      <c r="L83" s="771">
        <v>62400</v>
      </c>
      <c r="M83" s="772"/>
      <c r="N83" s="772"/>
      <c r="O83" s="773">
        <v>62400</v>
      </c>
      <c r="P83" s="619">
        <v>63900</v>
      </c>
      <c r="Q83" s="619">
        <v>63900</v>
      </c>
      <c r="R83" s="111" t="s">
        <v>147</v>
      </c>
      <c r="S83" s="620">
        <v>2</v>
      </c>
      <c r="T83" s="620"/>
      <c r="U83" s="112"/>
    </row>
    <row r="84" spans="1:24" ht="13.5" customHeight="1" x14ac:dyDescent="0.2">
      <c r="A84" s="1144"/>
      <c r="B84" s="1063"/>
      <c r="C84" s="974"/>
      <c r="D84" s="1064"/>
      <c r="E84" s="2137"/>
      <c r="F84" s="1146"/>
      <c r="G84" s="1122"/>
      <c r="H84" s="1170"/>
      <c r="I84" s="48" t="s">
        <v>29</v>
      </c>
      <c r="J84" s="246"/>
      <c r="K84" s="182"/>
      <c r="L84" s="363"/>
      <c r="M84" s="211"/>
      <c r="N84" s="211"/>
      <c r="O84" s="1186"/>
      <c r="P84" s="293"/>
      <c r="Q84" s="1187"/>
      <c r="R84" s="518" t="s">
        <v>246</v>
      </c>
      <c r="S84" s="1129">
        <v>2</v>
      </c>
      <c r="T84" s="1129"/>
      <c r="U84" s="1156"/>
    </row>
    <row r="85" spans="1:24" ht="14.25" customHeight="1" x14ac:dyDescent="0.2">
      <c r="A85" s="1144"/>
      <c r="B85" s="1063"/>
      <c r="C85" s="974"/>
      <c r="D85" s="1064"/>
      <c r="E85" s="2231"/>
      <c r="F85" s="1146"/>
      <c r="G85" s="1122"/>
      <c r="H85" s="1170"/>
      <c r="I85" s="48" t="s">
        <v>29</v>
      </c>
      <c r="J85" s="246"/>
      <c r="K85" s="182"/>
      <c r="L85" s="363"/>
      <c r="M85" s="211"/>
      <c r="N85" s="211"/>
      <c r="O85" s="1186"/>
      <c r="P85" s="293"/>
      <c r="Q85" s="1187"/>
      <c r="R85" s="518" t="s">
        <v>245</v>
      </c>
      <c r="S85" s="1129">
        <v>1</v>
      </c>
      <c r="T85" s="1129"/>
      <c r="U85" s="1156"/>
      <c r="V85" s="1036"/>
    </row>
    <row r="86" spans="1:24" ht="15" customHeight="1" x14ac:dyDescent="0.2">
      <c r="A86" s="1144"/>
      <c r="B86" s="1063"/>
      <c r="C86" s="974"/>
      <c r="D86" s="1064"/>
      <c r="E86" s="984"/>
      <c r="F86" s="1146"/>
      <c r="G86" s="1122"/>
      <c r="H86" s="1170"/>
      <c r="I86" s="48" t="s">
        <v>29</v>
      </c>
      <c r="J86" s="246"/>
      <c r="K86" s="182"/>
      <c r="L86" s="363"/>
      <c r="M86" s="211"/>
      <c r="N86" s="211"/>
      <c r="O86" s="1186"/>
      <c r="P86" s="293"/>
      <c r="Q86" s="1187"/>
      <c r="R86" s="518" t="s">
        <v>244</v>
      </c>
      <c r="S86" s="1129"/>
      <c r="T86" s="1129">
        <v>1</v>
      </c>
      <c r="U86" s="1156"/>
      <c r="V86" s="1036"/>
    </row>
    <row r="87" spans="1:24" ht="15" customHeight="1" x14ac:dyDescent="0.2">
      <c r="A87" s="1144"/>
      <c r="B87" s="1063"/>
      <c r="C87" s="974"/>
      <c r="D87" s="1064"/>
      <c r="E87" s="984"/>
      <c r="F87" s="1146"/>
      <c r="G87" s="1122"/>
      <c r="H87" s="1170"/>
      <c r="I87" s="48" t="s">
        <v>29</v>
      </c>
      <c r="J87" s="246"/>
      <c r="K87" s="182"/>
      <c r="L87" s="363"/>
      <c r="M87" s="211"/>
      <c r="N87" s="211"/>
      <c r="O87" s="1186"/>
      <c r="P87" s="293"/>
      <c r="Q87" s="1187"/>
      <c r="R87" s="518" t="s">
        <v>268</v>
      </c>
      <c r="S87" s="1129"/>
      <c r="T87" s="1129">
        <v>2</v>
      </c>
      <c r="U87" s="1156">
        <v>2</v>
      </c>
    </row>
    <row r="88" spans="1:24" ht="18" customHeight="1" x14ac:dyDescent="0.2">
      <c r="A88" s="1144"/>
      <c r="B88" s="1063"/>
      <c r="C88" s="974"/>
      <c r="D88" s="1064"/>
      <c r="E88" s="984"/>
      <c r="F88" s="1146"/>
      <c r="G88" s="1122"/>
      <c r="H88" s="1170"/>
      <c r="I88" s="295" t="s">
        <v>29</v>
      </c>
      <c r="J88" s="243"/>
      <c r="K88" s="180"/>
      <c r="L88" s="600"/>
      <c r="M88" s="210"/>
      <c r="N88" s="210"/>
      <c r="O88" s="976"/>
      <c r="P88" s="221"/>
      <c r="Q88" s="977"/>
      <c r="R88" s="517" t="s">
        <v>269</v>
      </c>
      <c r="S88" s="1181"/>
      <c r="T88" s="1181">
        <v>3</v>
      </c>
      <c r="U88" s="1182">
        <v>3</v>
      </c>
    </row>
    <row r="89" spans="1:24" ht="12" customHeight="1" x14ac:dyDescent="0.2">
      <c r="A89" s="2129"/>
      <c r="B89" s="2130"/>
      <c r="C89" s="2509"/>
      <c r="D89" s="2624" t="s">
        <v>31</v>
      </c>
      <c r="E89" s="2149" t="s">
        <v>183</v>
      </c>
      <c r="F89" s="2612"/>
      <c r="G89" s="2316"/>
      <c r="H89" s="1170"/>
      <c r="I89" s="11" t="s">
        <v>29</v>
      </c>
      <c r="J89" s="246">
        <v>8979</v>
      </c>
      <c r="K89" s="182">
        <v>8979</v>
      </c>
      <c r="L89" s="211">
        <v>9000</v>
      </c>
      <c r="M89" s="1185">
        <v>9000</v>
      </c>
      <c r="N89" s="1185">
        <v>2665</v>
      </c>
      <c r="O89" s="288"/>
      <c r="P89" s="182">
        <v>9000</v>
      </c>
      <c r="Q89" s="183">
        <v>9000</v>
      </c>
      <c r="R89" s="1130" t="s">
        <v>311</v>
      </c>
      <c r="S89" s="1129">
        <v>2</v>
      </c>
      <c r="T89" s="1129">
        <v>2</v>
      </c>
      <c r="U89" s="1156">
        <v>2</v>
      </c>
    </row>
    <row r="90" spans="1:24" ht="13.5" customHeight="1" x14ac:dyDescent="0.2">
      <c r="A90" s="2129"/>
      <c r="B90" s="2130"/>
      <c r="C90" s="2509"/>
      <c r="D90" s="2131"/>
      <c r="E90" s="2137"/>
      <c r="F90" s="2187"/>
      <c r="G90" s="2316"/>
      <c r="H90" s="1170"/>
      <c r="I90" s="48" t="s">
        <v>47</v>
      </c>
      <c r="J90" s="246">
        <v>2607</v>
      </c>
      <c r="K90" s="182">
        <v>4194</v>
      </c>
      <c r="L90" s="211">
        <v>5000</v>
      </c>
      <c r="M90" s="1185">
        <v>5000</v>
      </c>
      <c r="N90" s="1185">
        <v>2400</v>
      </c>
      <c r="O90" s="288"/>
      <c r="P90" s="182">
        <v>5000</v>
      </c>
      <c r="Q90" s="211">
        <v>5000</v>
      </c>
      <c r="R90" s="1241" t="s">
        <v>48</v>
      </c>
      <c r="S90" s="296">
        <v>3</v>
      </c>
      <c r="T90" s="296">
        <v>3</v>
      </c>
      <c r="U90" s="297">
        <v>3</v>
      </c>
    </row>
    <row r="91" spans="1:24" ht="15.75" customHeight="1" x14ac:dyDescent="0.2">
      <c r="A91" s="2129"/>
      <c r="B91" s="2130"/>
      <c r="C91" s="2509"/>
      <c r="D91" s="2625"/>
      <c r="E91" s="2293"/>
      <c r="F91" s="2613"/>
      <c r="G91" s="2316"/>
      <c r="H91" s="1170"/>
      <c r="I91" s="41" t="s">
        <v>155</v>
      </c>
      <c r="J91" s="243">
        <v>289</v>
      </c>
      <c r="K91" s="180">
        <v>289</v>
      </c>
      <c r="L91" s="210"/>
      <c r="M91" s="975"/>
      <c r="N91" s="975"/>
      <c r="O91" s="571"/>
      <c r="P91" s="977"/>
      <c r="Q91" s="221"/>
      <c r="R91" s="1131"/>
      <c r="S91" s="1181"/>
      <c r="T91" s="1181"/>
      <c r="U91" s="1182"/>
    </row>
    <row r="92" spans="1:24" ht="15" customHeight="1" x14ac:dyDescent="0.2">
      <c r="A92" s="1144"/>
      <c r="B92" s="1063"/>
      <c r="C92" s="1169"/>
      <c r="D92" s="1154" t="s">
        <v>42</v>
      </c>
      <c r="E92" s="2137" t="s">
        <v>87</v>
      </c>
      <c r="F92" s="1146"/>
      <c r="G92" s="1122"/>
      <c r="H92" s="1170"/>
      <c r="I92" s="1175" t="s">
        <v>47</v>
      </c>
      <c r="J92" s="242">
        <v>24328</v>
      </c>
      <c r="K92" s="231">
        <v>24328</v>
      </c>
      <c r="L92" s="197">
        <v>20000</v>
      </c>
      <c r="M92" s="198">
        <v>20000</v>
      </c>
      <c r="N92" s="198">
        <v>8500</v>
      </c>
      <c r="O92" s="289"/>
      <c r="P92" s="155">
        <v>20000</v>
      </c>
      <c r="Q92" s="290">
        <v>20000</v>
      </c>
      <c r="R92" s="1191" t="s">
        <v>270</v>
      </c>
      <c r="S92" s="1120">
        <v>2</v>
      </c>
      <c r="T92" s="291">
        <v>2</v>
      </c>
      <c r="U92" s="1155">
        <v>2</v>
      </c>
    </row>
    <row r="93" spans="1:24" ht="14.25" customHeight="1" x14ac:dyDescent="0.2">
      <c r="A93" s="1144"/>
      <c r="B93" s="1063"/>
      <c r="C93" s="974"/>
      <c r="D93" s="1165"/>
      <c r="E93" s="2293"/>
      <c r="F93" s="1190"/>
      <c r="G93" s="1124"/>
      <c r="H93" s="387"/>
      <c r="I93" s="41" t="s">
        <v>155</v>
      </c>
      <c r="J93" s="243">
        <v>195</v>
      </c>
      <c r="K93" s="180">
        <v>195</v>
      </c>
      <c r="L93" s="210"/>
      <c r="M93" s="975"/>
      <c r="N93" s="975"/>
      <c r="O93" s="571"/>
      <c r="P93" s="977"/>
      <c r="Q93" s="221"/>
      <c r="R93" s="1131"/>
      <c r="S93" s="292"/>
      <c r="T93" s="292"/>
      <c r="U93" s="1182"/>
    </row>
    <row r="94" spans="1:24" ht="39" customHeight="1" x14ac:dyDescent="0.2">
      <c r="A94" s="1144"/>
      <c r="B94" s="1063"/>
      <c r="C94" s="974"/>
      <c r="D94" s="1173" t="s">
        <v>33</v>
      </c>
      <c r="E94" s="1142" t="s">
        <v>210</v>
      </c>
      <c r="F94" s="695"/>
      <c r="G94" s="553" t="s">
        <v>32</v>
      </c>
      <c r="H94" s="623" t="s">
        <v>107</v>
      </c>
      <c r="I94" s="46" t="s">
        <v>29</v>
      </c>
      <c r="J94" s="219"/>
      <c r="K94" s="128"/>
      <c r="L94" s="622"/>
      <c r="M94" s="191"/>
      <c r="N94" s="550"/>
      <c r="O94" s="219"/>
      <c r="P94" s="128">
        <v>10000</v>
      </c>
      <c r="Q94" s="232">
        <v>100000</v>
      </c>
      <c r="R94" s="115" t="s">
        <v>271</v>
      </c>
      <c r="S94" s="1043"/>
      <c r="T94" s="562">
        <v>1</v>
      </c>
      <c r="U94" s="161">
        <v>1</v>
      </c>
    </row>
    <row r="95" spans="1:24" ht="16.5" customHeight="1" thickBot="1" x14ac:dyDescent="0.25">
      <c r="A95" s="55"/>
      <c r="B95" s="1077"/>
      <c r="C95" s="60"/>
      <c r="D95" s="61"/>
      <c r="E95" s="62"/>
      <c r="F95" s="63"/>
      <c r="G95" s="64"/>
      <c r="H95" s="2505" t="s">
        <v>106</v>
      </c>
      <c r="I95" s="2506"/>
      <c r="J95" s="204">
        <f t="shared" ref="J95:Q95" si="2">SUM(J60:J94)</f>
        <v>638431</v>
      </c>
      <c r="K95" s="204">
        <f t="shared" si="2"/>
        <v>682047</v>
      </c>
      <c r="L95" s="204">
        <f t="shared" si="2"/>
        <v>801300</v>
      </c>
      <c r="M95" s="204">
        <f t="shared" si="2"/>
        <v>640300</v>
      </c>
      <c r="N95" s="204">
        <f t="shared" si="2"/>
        <v>295796</v>
      </c>
      <c r="O95" s="204">
        <f t="shared" si="2"/>
        <v>206800</v>
      </c>
      <c r="P95" s="204">
        <f t="shared" si="2"/>
        <v>983100</v>
      </c>
      <c r="Q95" s="204">
        <f t="shared" si="2"/>
        <v>1096000</v>
      </c>
      <c r="R95" s="1252"/>
      <c r="S95" s="73"/>
      <c r="T95" s="74"/>
      <c r="U95" s="70"/>
      <c r="X95" s="5" t="s">
        <v>184</v>
      </c>
    </row>
    <row r="96" spans="1:24" ht="15.75" customHeight="1" x14ac:dyDescent="0.2">
      <c r="A96" s="2140" t="s">
        <v>7</v>
      </c>
      <c r="B96" s="2141" t="s">
        <v>7</v>
      </c>
      <c r="C96" s="2517" t="s">
        <v>41</v>
      </c>
      <c r="D96" s="2518"/>
      <c r="E96" s="2373" t="s">
        <v>73</v>
      </c>
      <c r="F96" s="2377" t="s">
        <v>138</v>
      </c>
      <c r="G96" s="2170" t="s">
        <v>32</v>
      </c>
      <c r="H96" s="956"/>
      <c r="I96" s="49"/>
      <c r="J96" s="731"/>
      <c r="K96" s="1207" t="s">
        <v>29</v>
      </c>
      <c r="L96" s="250">
        <f>L98+L100+L101</f>
        <v>2109500</v>
      </c>
      <c r="M96" s="225"/>
      <c r="N96" s="225"/>
      <c r="O96" s="709"/>
      <c r="P96" s="154">
        <f>P98+P100+P101+P103</f>
        <v>2179600</v>
      </c>
      <c r="Q96" s="154">
        <f>Q98+Q100+Q101+Q103</f>
        <v>2179700</v>
      </c>
      <c r="R96" s="2634"/>
      <c r="S96" s="2633"/>
      <c r="T96" s="2633"/>
      <c r="U96" s="2631"/>
    </row>
    <row r="97" spans="1:21" ht="15.75" customHeight="1" x14ac:dyDescent="0.2">
      <c r="A97" s="2129"/>
      <c r="B97" s="2142"/>
      <c r="C97" s="2509"/>
      <c r="D97" s="2519"/>
      <c r="E97" s="2374"/>
      <c r="F97" s="2377"/>
      <c r="G97" s="2136"/>
      <c r="H97" s="966"/>
      <c r="I97" s="41"/>
      <c r="J97" s="147"/>
      <c r="K97" s="295"/>
      <c r="L97" s="210"/>
      <c r="M97" s="975"/>
      <c r="N97" s="975"/>
      <c r="O97" s="571"/>
      <c r="P97" s="977"/>
      <c r="Q97" s="977"/>
      <c r="R97" s="2635"/>
      <c r="S97" s="2320"/>
      <c r="T97" s="2320"/>
      <c r="U97" s="2632"/>
    </row>
    <row r="98" spans="1:21" ht="15.75" customHeight="1" x14ac:dyDescent="0.2">
      <c r="A98" s="2129"/>
      <c r="B98" s="2130"/>
      <c r="C98" s="2509"/>
      <c r="D98" s="2572" t="s">
        <v>7</v>
      </c>
      <c r="E98" s="2149" t="s">
        <v>213</v>
      </c>
      <c r="F98" s="2196" t="s">
        <v>98</v>
      </c>
      <c r="G98" s="2136"/>
      <c r="H98" s="1179"/>
      <c r="I98" s="1175" t="s">
        <v>29</v>
      </c>
      <c r="J98" s="259"/>
      <c r="K98" s="997">
        <v>149000</v>
      </c>
      <c r="L98" s="197">
        <f>+M98</f>
        <v>2011300</v>
      </c>
      <c r="M98" s="198">
        <v>2011300</v>
      </c>
      <c r="N98" s="198"/>
      <c r="O98" s="289"/>
      <c r="P98" s="155">
        <v>2011300</v>
      </c>
      <c r="Q98" s="563">
        <v>2011400</v>
      </c>
      <c r="R98" s="576" t="s">
        <v>101</v>
      </c>
      <c r="S98" s="298">
        <v>14.6</v>
      </c>
      <c r="T98" s="298">
        <v>14.7</v>
      </c>
      <c r="U98" s="299">
        <v>14.8</v>
      </c>
    </row>
    <row r="99" spans="1:21" ht="24.75" customHeight="1" x14ac:dyDescent="0.2">
      <c r="A99" s="2129"/>
      <c r="B99" s="2130"/>
      <c r="C99" s="2509"/>
      <c r="D99" s="2573"/>
      <c r="E99" s="2293"/>
      <c r="F99" s="2197"/>
      <c r="G99" s="2136"/>
      <c r="H99" s="998"/>
      <c r="I99" s="295" t="s">
        <v>81</v>
      </c>
      <c r="J99" s="260"/>
      <c r="K99" s="591"/>
      <c r="L99" s="210"/>
      <c r="M99" s="975"/>
      <c r="N99" s="975"/>
      <c r="O99" s="571"/>
      <c r="P99" s="977"/>
      <c r="Q99" s="130"/>
      <c r="R99" s="103" t="s">
        <v>67</v>
      </c>
      <c r="S99" s="1216">
        <v>8.1999999999999993</v>
      </c>
      <c r="T99" s="1216">
        <v>8.1999999999999993</v>
      </c>
      <c r="U99" s="1213">
        <v>8.1999999999999993</v>
      </c>
    </row>
    <row r="100" spans="1:21" ht="21" customHeight="1" x14ac:dyDescent="0.2">
      <c r="A100" s="1144"/>
      <c r="B100" s="1063"/>
      <c r="C100" s="1169"/>
      <c r="D100" s="1064" t="s">
        <v>9</v>
      </c>
      <c r="E100" s="2149" t="s">
        <v>212</v>
      </c>
      <c r="F100" s="1146"/>
      <c r="G100" s="1122"/>
      <c r="H100" s="2601" t="s">
        <v>105</v>
      </c>
      <c r="I100" s="268" t="s">
        <v>29</v>
      </c>
      <c r="J100" s="569">
        <v>2006748</v>
      </c>
      <c r="K100" s="999">
        <f>1146171-75000</f>
        <v>1071171</v>
      </c>
      <c r="L100" s="212">
        <v>25900</v>
      </c>
      <c r="M100" s="213">
        <v>25900</v>
      </c>
      <c r="N100" s="213"/>
      <c r="O100" s="572"/>
      <c r="P100" s="412">
        <v>26000</v>
      </c>
      <c r="Q100" s="175">
        <v>26000</v>
      </c>
      <c r="R100" s="577" t="s">
        <v>67</v>
      </c>
      <c r="S100" s="171">
        <v>0.2</v>
      </c>
      <c r="T100" s="171">
        <v>0.2</v>
      </c>
      <c r="U100" s="172">
        <v>0.2</v>
      </c>
    </row>
    <row r="101" spans="1:21" ht="20.25" customHeight="1" x14ac:dyDescent="0.2">
      <c r="A101" s="1144"/>
      <c r="B101" s="1063"/>
      <c r="C101" s="1169"/>
      <c r="D101" s="1165"/>
      <c r="E101" s="2293"/>
      <c r="F101" s="551"/>
      <c r="G101" s="1122"/>
      <c r="H101" s="2601"/>
      <c r="I101" s="48" t="s">
        <v>29</v>
      </c>
      <c r="J101" s="371"/>
      <c r="K101" s="584">
        <f>860577+73453-74000</f>
        <v>860030</v>
      </c>
      <c r="L101" s="211">
        <v>72300</v>
      </c>
      <c r="M101" s="1185">
        <v>72300</v>
      </c>
      <c r="N101" s="1185"/>
      <c r="O101" s="288"/>
      <c r="P101" s="409">
        <v>72300</v>
      </c>
      <c r="Q101" s="409">
        <v>72300</v>
      </c>
      <c r="R101" s="578" t="s">
        <v>198</v>
      </c>
      <c r="S101" s="410">
        <v>553</v>
      </c>
      <c r="T101" s="410">
        <v>553</v>
      </c>
      <c r="U101" s="411">
        <v>553</v>
      </c>
    </row>
    <row r="102" spans="1:21" ht="27" customHeight="1" x14ac:dyDescent="0.2">
      <c r="A102" s="1144"/>
      <c r="B102" s="1063"/>
      <c r="C102" s="1169"/>
      <c r="D102" s="606" t="s">
        <v>31</v>
      </c>
      <c r="E102" s="1151" t="s">
        <v>272</v>
      </c>
      <c r="F102" s="607"/>
      <c r="G102" s="1122"/>
      <c r="H102" s="1179"/>
      <c r="I102" s="560" t="s">
        <v>65</v>
      </c>
      <c r="J102" s="568">
        <v>590246</v>
      </c>
      <c r="K102" s="568">
        <v>590246</v>
      </c>
      <c r="L102" s="191">
        <v>165600</v>
      </c>
      <c r="M102" s="192"/>
      <c r="N102" s="192"/>
      <c r="O102" s="573">
        <v>165600</v>
      </c>
      <c r="P102" s="575"/>
      <c r="Q102" s="134"/>
      <c r="R102" s="968" t="s">
        <v>214</v>
      </c>
      <c r="S102" s="1121">
        <v>69</v>
      </c>
      <c r="T102" s="1083"/>
      <c r="U102" s="1081"/>
    </row>
    <row r="103" spans="1:21" ht="29.25" customHeight="1" x14ac:dyDescent="0.2">
      <c r="A103" s="1144"/>
      <c r="B103" s="1063"/>
      <c r="C103" s="1169"/>
      <c r="D103" s="1189" t="s">
        <v>41</v>
      </c>
      <c r="E103" s="1151" t="s">
        <v>312</v>
      </c>
      <c r="F103" s="1146"/>
      <c r="G103" s="1122"/>
      <c r="H103" s="1179"/>
      <c r="I103" s="16" t="s">
        <v>29</v>
      </c>
      <c r="J103" s="251"/>
      <c r="K103" s="251"/>
      <c r="L103" s="201"/>
      <c r="M103" s="413"/>
      <c r="N103" s="202"/>
      <c r="O103" s="413"/>
      <c r="P103" s="134">
        <v>70000</v>
      </c>
      <c r="Q103" s="134">
        <v>70000</v>
      </c>
      <c r="R103" s="101" t="s">
        <v>313</v>
      </c>
      <c r="S103" s="26"/>
      <c r="T103" s="26">
        <v>33</v>
      </c>
      <c r="U103" s="89">
        <v>33</v>
      </c>
    </row>
    <row r="104" spans="1:21" ht="41.25" customHeight="1" x14ac:dyDescent="0.2">
      <c r="A104" s="1144"/>
      <c r="B104" s="1063"/>
      <c r="C104" s="1169"/>
      <c r="D104" s="1173" t="s">
        <v>42</v>
      </c>
      <c r="E104" s="1142" t="s">
        <v>88</v>
      </c>
      <c r="F104" s="552" t="s">
        <v>139</v>
      </c>
      <c r="G104" s="553" t="s">
        <v>32</v>
      </c>
      <c r="H104" s="570" t="s">
        <v>121</v>
      </c>
      <c r="I104" s="537" t="s">
        <v>63</v>
      </c>
      <c r="J104" s="255"/>
      <c r="K104" s="255"/>
      <c r="L104" s="223"/>
      <c r="M104" s="414"/>
      <c r="N104" s="222"/>
      <c r="O104" s="574"/>
      <c r="P104" s="224">
        <v>50000</v>
      </c>
      <c r="Q104" s="224">
        <v>50000</v>
      </c>
      <c r="R104" s="579" t="s">
        <v>215</v>
      </c>
      <c r="S104" s="104"/>
      <c r="T104" s="104"/>
      <c r="U104" s="105">
        <v>1</v>
      </c>
    </row>
    <row r="105" spans="1:21" ht="41.25" customHeight="1" x14ac:dyDescent="0.2">
      <c r="A105" s="1144"/>
      <c r="B105" s="88"/>
      <c r="C105" s="1169"/>
      <c r="D105" s="1172"/>
      <c r="E105" s="1139" t="s">
        <v>123</v>
      </c>
      <c r="F105" s="1146"/>
      <c r="G105" s="1122"/>
      <c r="H105" s="1179"/>
      <c r="I105" s="41" t="s">
        <v>29</v>
      </c>
      <c r="J105" s="261">
        <v>29744</v>
      </c>
      <c r="K105" s="261">
        <v>29744</v>
      </c>
      <c r="L105" s="364"/>
      <c r="M105" s="198"/>
      <c r="N105" s="198"/>
      <c r="O105" s="289"/>
      <c r="P105" s="155"/>
      <c r="Q105" s="155"/>
      <c r="R105" s="576"/>
      <c r="S105" s="621"/>
      <c r="T105" s="965"/>
      <c r="U105" s="717"/>
    </row>
    <row r="106" spans="1:21" ht="16.5" customHeight="1" x14ac:dyDescent="0.2">
      <c r="A106" s="1144"/>
      <c r="B106" s="88"/>
      <c r="C106" s="1169"/>
      <c r="D106" s="1095"/>
      <c r="E106" s="2149" t="s">
        <v>83</v>
      </c>
      <c r="F106" s="554"/>
      <c r="G106" s="1143"/>
      <c r="H106" s="1256"/>
      <c r="I106" s="1175" t="s">
        <v>156</v>
      </c>
      <c r="J106" s="259">
        <v>172255</v>
      </c>
      <c r="K106" s="259">
        <v>172255</v>
      </c>
      <c r="L106" s="211"/>
      <c r="M106" s="715"/>
      <c r="N106" s="1185"/>
      <c r="O106" s="288"/>
      <c r="P106" s="1187"/>
      <c r="Q106" s="1187"/>
      <c r="R106" s="1147"/>
      <c r="S106" s="716"/>
      <c r="T106" s="1129"/>
      <c r="U106" s="1074"/>
    </row>
    <row r="107" spans="1:21" ht="23.25" customHeight="1" x14ac:dyDescent="0.2">
      <c r="A107" s="1144"/>
      <c r="B107" s="88"/>
      <c r="C107" s="1169"/>
      <c r="D107" s="1173"/>
      <c r="E107" s="2164"/>
      <c r="F107" s="555"/>
      <c r="G107" s="1124"/>
      <c r="H107" s="1257"/>
      <c r="I107" s="295" t="s">
        <v>29</v>
      </c>
      <c r="J107" s="260"/>
      <c r="K107" s="260">
        <v>34233</v>
      </c>
      <c r="L107" s="210"/>
      <c r="M107" s="489"/>
      <c r="N107" s="975"/>
      <c r="O107" s="243"/>
      <c r="P107" s="977"/>
      <c r="Q107" s="977"/>
      <c r="R107" s="580"/>
      <c r="S107" s="490"/>
      <c r="T107" s="1181"/>
      <c r="U107" s="1075"/>
    </row>
    <row r="108" spans="1:21" ht="15.75" customHeight="1" thickBot="1" x14ac:dyDescent="0.25">
      <c r="A108" s="55"/>
      <c r="B108" s="1077"/>
      <c r="C108" s="60"/>
      <c r="D108" s="61"/>
      <c r="E108" s="62"/>
      <c r="F108" s="63"/>
      <c r="G108" s="64"/>
      <c r="H108" s="2505" t="s">
        <v>106</v>
      </c>
      <c r="I108" s="2575"/>
      <c r="J108" s="205">
        <f t="shared" ref="J108:Q108" si="3">SUM(J98:J107)</f>
        <v>2798993</v>
      </c>
      <c r="K108" s="205">
        <f t="shared" si="3"/>
        <v>2906679</v>
      </c>
      <c r="L108" s="215">
        <f>SUM(L98:L107)</f>
        <v>2275100</v>
      </c>
      <c r="M108" s="502">
        <f t="shared" si="3"/>
        <v>2109500</v>
      </c>
      <c r="N108" s="502">
        <f t="shared" si="3"/>
        <v>0</v>
      </c>
      <c r="O108" s="502">
        <f t="shared" si="3"/>
        <v>165600</v>
      </c>
      <c r="P108" s="205">
        <f>SUM(P98:P107)</f>
        <v>2229600</v>
      </c>
      <c r="Q108" s="205">
        <f t="shared" si="3"/>
        <v>2229700</v>
      </c>
      <c r="R108" s="2599"/>
      <c r="S108" s="2599"/>
      <c r="T108" s="2599"/>
      <c r="U108" s="2600"/>
    </row>
    <row r="109" spans="1:21" ht="27.75" customHeight="1" x14ac:dyDescent="0.2">
      <c r="A109" s="2140" t="s">
        <v>7</v>
      </c>
      <c r="B109" s="2141" t="s">
        <v>7</v>
      </c>
      <c r="C109" s="2143" t="s">
        <v>42</v>
      </c>
      <c r="D109" s="2501"/>
      <c r="E109" s="2192" t="s">
        <v>130</v>
      </c>
      <c r="F109" s="2194"/>
      <c r="G109" s="2356" t="s">
        <v>66</v>
      </c>
      <c r="H109" s="2510" t="s">
        <v>109</v>
      </c>
      <c r="I109" s="1207" t="s">
        <v>29</v>
      </c>
      <c r="J109" s="345">
        <v>203892</v>
      </c>
      <c r="K109" s="325">
        <v>203892</v>
      </c>
      <c r="L109" s="250">
        <v>226600</v>
      </c>
      <c r="M109" s="225">
        <v>226600</v>
      </c>
      <c r="N109" s="225"/>
      <c r="O109" s="709"/>
      <c r="P109" s="154">
        <v>236500</v>
      </c>
      <c r="Q109" s="346">
        <v>236500</v>
      </c>
      <c r="R109" s="1080" t="s">
        <v>148</v>
      </c>
      <c r="S109" s="1129">
        <v>80</v>
      </c>
      <c r="T109" s="1129">
        <v>95</v>
      </c>
      <c r="U109" s="1156">
        <v>110</v>
      </c>
    </row>
    <row r="110" spans="1:21" ht="19.5" customHeight="1" thickBot="1" x14ac:dyDescent="0.25">
      <c r="A110" s="2189"/>
      <c r="B110" s="2190"/>
      <c r="C110" s="2191"/>
      <c r="D110" s="2502"/>
      <c r="E110" s="2193"/>
      <c r="F110" s="2195"/>
      <c r="G110" s="2357"/>
      <c r="H110" s="2511"/>
      <c r="I110" s="45" t="s">
        <v>8</v>
      </c>
      <c r="J110" s="140">
        <f t="shared" ref="J110:Q110" si="4">SUM(J109:J109)</f>
        <v>203892</v>
      </c>
      <c r="K110" s="137">
        <f t="shared" si="4"/>
        <v>203892</v>
      </c>
      <c r="L110" s="138">
        <f t="shared" si="4"/>
        <v>226600</v>
      </c>
      <c r="M110" s="138">
        <f t="shared" si="4"/>
        <v>226600</v>
      </c>
      <c r="N110" s="138">
        <f t="shared" si="4"/>
        <v>0</v>
      </c>
      <c r="O110" s="140">
        <f t="shared" si="4"/>
        <v>0</v>
      </c>
      <c r="P110" s="137">
        <f t="shared" si="4"/>
        <v>236500</v>
      </c>
      <c r="Q110" s="138">
        <f t="shared" si="4"/>
        <v>236500</v>
      </c>
      <c r="R110" s="13"/>
      <c r="S110" s="84"/>
      <c r="T110" s="84"/>
      <c r="U110" s="85"/>
    </row>
    <row r="111" spans="1:21" ht="15.75" customHeight="1" x14ac:dyDescent="0.2">
      <c r="A111" s="1152" t="s">
        <v>7</v>
      </c>
      <c r="B111" s="1078" t="s">
        <v>7</v>
      </c>
      <c r="C111" s="1202" t="s">
        <v>43</v>
      </c>
      <c r="D111" s="1088"/>
      <c r="E111" s="2499" t="s">
        <v>314</v>
      </c>
      <c r="F111" s="824"/>
      <c r="G111" s="1140" t="s">
        <v>61</v>
      </c>
      <c r="H111" s="2487" t="s">
        <v>110</v>
      </c>
      <c r="I111" s="870"/>
      <c r="J111" s="871"/>
      <c r="K111" s="870"/>
      <c r="L111" s="873"/>
      <c r="M111" s="874"/>
      <c r="N111" s="875"/>
      <c r="O111" s="876"/>
      <c r="P111" s="871"/>
      <c r="Q111" s="871"/>
      <c r="R111" s="2470"/>
      <c r="S111" s="42"/>
      <c r="T111" s="42"/>
      <c r="U111" s="119"/>
    </row>
    <row r="112" spans="1:21" ht="21.75" customHeight="1" x14ac:dyDescent="0.2">
      <c r="A112" s="1144"/>
      <c r="B112" s="1063"/>
      <c r="C112" s="1169"/>
      <c r="D112" s="1089"/>
      <c r="E112" s="2500"/>
      <c r="F112" s="1146"/>
      <c r="G112" s="1122"/>
      <c r="H112" s="2488"/>
      <c r="I112" s="872"/>
      <c r="J112" s="370"/>
      <c r="K112" s="872"/>
      <c r="L112" s="877"/>
      <c r="M112" s="326"/>
      <c r="N112" s="369"/>
      <c r="O112" s="327"/>
      <c r="P112" s="370"/>
      <c r="Q112" s="371"/>
      <c r="R112" s="2471"/>
      <c r="S112" s="352"/>
      <c r="T112" s="352"/>
      <c r="U112" s="386"/>
    </row>
    <row r="113" spans="1:21" ht="27" customHeight="1" x14ac:dyDescent="0.2">
      <c r="A113" s="1144"/>
      <c r="B113" s="1063"/>
      <c r="C113" s="1169"/>
      <c r="D113" s="2496" t="s">
        <v>7</v>
      </c>
      <c r="E113" s="2206" t="s">
        <v>217</v>
      </c>
      <c r="F113" s="2370" t="s">
        <v>196</v>
      </c>
      <c r="G113" s="2136"/>
      <c r="H113" s="2504"/>
      <c r="I113" s="1175" t="s">
        <v>29</v>
      </c>
      <c r="J113" s="242"/>
      <c r="K113" s="231"/>
      <c r="L113" s="197">
        <v>20000</v>
      </c>
      <c r="M113" s="198"/>
      <c r="N113" s="198"/>
      <c r="O113" s="199">
        <v>20000</v>
      </c>
      <c r="P113" s="155">
        <v>42800</v>
      </c>
      <c r="Q113" s="155">
        <v>90900</v>
      </c>
      <c r="R113" s="1159" t="s">
        <v>194</v>
      </c>
      <c r="S113" s="1121">
        <v>1</v>
      </c>
      <c r="T113" s="1121"/>
      <c r="U113" s="1155"/>
    </row>
    <row r="114" spans="1:21" ht="29.25" customHeight="1" x14ac:dyDescent="0.2">
      <c r="A114" s="1144"/>
      <c r="B114" s="1063"/>
      <c r="C114" s="1169"/>
      <c r="D114" s="2497"/>
      <c r="E114" s="2207"/>
      <c r="F114" s="2371"/>
      <c r="G114" s="2136"/>
      <c r="H114" s="2522"/>
      <c r="I114" s="48" t="s">
        <v>167</v>
      </c>
      <c r="J114" s="246"/>
      <c r="K114" s="182"/>
      <c r="L114" s="211"/>
      <c r="M114" s="1185"/>
      <c r="N114" s="1185"/>
      <c r="O114" s="1186"/>
      <c r="P114" s="1187">
        <v>7800</v>
      </c>
      <c r="Q114" s="1187">
        <v>90900</v>
      </c>
      <c r="R114" s="1141" t="s">
        <v>193</v>
      </c>
      <c r="S114" s="1129"/>
      <c r="T114" s="1129">
        <v>1</v>
      </c>
      <c r="U114" s="1156"/>
    </row>
    <row r="115" spans="1:21" ht="36" customHeight="1" x14ac:dyDescent="0.2">
      <c r="A115" s="1144"/>
      <c r="B115" s="1063"/>
      <c r="C115" s="1169"/>
      <c r="D115" s="2497"/>
      <c r="E115" s="2207"/>
      <c r="F115" s="2371"/>
      <c r="G115" s="2136"/>
      <c r="H115" s="2523"/>
      <c r="I115" s="295" t="s">
        <v>63</v>
      </c>
      <c r="J115" s="243"/>
      <c r="K115" s="180"/>
      <c r="L115" s="210"/>
      <c r="M115" s="975"/>
      <c r="N115" s="975"/>
      <c r="O115" s="976"/>
      <c r="P115" s="977">
        <v>87600</v>
      </c>
      <c r="Q115" s="180">
        <v>1029400</v>
      </c>
      <c r="R115" s="101" t="s">
        <v>278</v>
      </c>
      <c r="S115" s="1181"/>
      <c r="T115" s="1181">
        <v>5</v>
      </c>
      <c r="U115" s="1182">
        <v>50</v>
      </c>
    </row>
    <row r="116" spans="1:21" ht="27.75" customHeight="1" x14ac:dyDescent="0.2">
      <c r="A116" s="1144"/>
      <c r="B116" s="1063"/>
      <c r="C116" s="1169"/>
      <c r="D116" s="2482" t="s">
        <v>9</v>
      </c>
      <c r="E116" s="2149" t="s">
        <v>216</v>
      </c>
      <c r="F116" s="2200" t="s">
        <v>91</v>
      </c>
      <c r="G116" s="2136"/>
      <c r="H116" s="2512"/>
      <c r="I116" s="1175" t="s">
        <v>29</v>
      </c>
      <c r="J116" s="241"/>
      <c r="K116" s="252"/>
      <c r="L116" s="197">
        <v>25000</v>
      </c>
      <c r="M116" s="198"/>
      <c r="N116" s="198"/>
      <c r="O116" s="199">
        <v>25000</v>
      </c>
      <c r="P116" s="155">
        <v>101000</v>
      </c>
      <c r="Q116" s="155">
        <v>83400</v>
      </c>
      <c r="R116" s="1141" t="s">
        <v>194</v>
      </c>
      <c r="S116" s="1072">
        <v>1</v>
      </c>
      <c r="T116" s="1072"/>
      <c r="U116" s="1156"/>
    </row>
    <row r="117" spans="1:21" ht="18.75" customHeight="1" x14ac:dyDescent="0.2">
      <c r="A117" s="1144"/>
      <c r="B117" s="1063"/>
      <c r="C117" s="1169"/>
      <c r="D117" s="2491"/>
      <c r="E117" s="2137"/>
      <c r="F117" s="2201"/>
      <c r="G117" s="2136"/>
      <c r="H117" s="2512"/>
      <c r="I117" s="48" t="s">
        <v>167</v>
      </c>
      <c r="J117" s="246"/>
      <c r="K117" s="182"/>
      <c r="L117" s="211"/>
      <c r="M117" s="1185"/>
      <c r="N117" s="1185"/>
      <c r="O117" s="1186"/>
      <c r="P117" s="1187"/>
      <c r="Q117" s="1187">
        <v>83400</v>
      </c>
      <c r="R117" s="1141" t="s">
        <v>193</v>
      </c>
      <c r="S117" s="1129"/>
      <c r="T117" s="1129">
        <v>1</v>
      </c>
      <c r="U117" s="1156"/>
    </row>
    <row r="118" spans="1:21" ht="27.75" customHeight="1" x14ac:dyDescent="0.2">
      <c r="A118" s="1144"/>
      <c r="B118" s="1063"/>
      <c r="C118" s="1169"/>
      <c r="D118" s="2491"/>
      <c r="E118" s="2137"/>
      <c r="F118" s="2201"/>
      <c r="G118" s="2136"/>
      <c r="H118" s="2512"/>
      <c r="I118" s="48" t="s">
        <v>63</v>
      </c>
      <c r="J118" s="246"/>
      <c r="K118" s="182"/>
      <c r="L118" s="211"/>
      <c r="M118" s="1185"/>
      <c r="N118" s="1185"/>
      <c r="O118" s="1186"/>
      <c r="P118" s="1187"/>
      <c r="Q118" s="1187">
        <v>945000</v>
      </c>
      <c r="R118" s="1141" t="s">
        <v>275</v>
      </c>
      <c r="S118" s="1129"/>
      <c r="T118" s="1129"/>
      <c r="U118" s="1156">
        <v>50</v>
      </c>
    </row>
    <row r="119" spans="1:21" ht="25.5" customHeight="1" x14ac:dyDescent="0.2">
      <c r="A119" s="1163"/>
      <c r="B119" s="1164"/>
      <c r="C119" s="1055"/>
      <c r="D119" s="2483"/>
      <c r="E119" s="2293"/>
      <c r="F119" s="2202"/>
      <c r="G119" s="2163"/>
      <c r="H119" s="2477"/>
      <c r="I119" s="41"/>
      <c r="J119" s="228"/>
      <c r="K119" s="147"/>
      <c r="L119" s="186"/>
      <c r="M119" s="415"/>
      <c r="N119" s="415"/>
      <c r="O119" s="203"/>
      <c r="P119" s="977"/>
      <c r="Q119" s="180"/>
      <c r="R119" s="1131"/>
      <c r="S119" s="1073"/>
      <c r="T119" s="1073"/>
      <c r="U119" s="1182"/>
    </row>
    <row r="120" spans="1:21" ht="30.75" customHeight="1" x14ac:dyDescent="0.2">
      <c r="A120" s="1144"/>
      <c r="B120" s="1063"/>
      <c r="C120" s="1169"/>
      <c r="D120" s="2491" t="s">
        <v>31</v>
      </c>
      <c r="E120" s="2188" t="s">
        <v>218</v>
      </c>
      <c r="F120" s="2201" t="s">
        <v>196</v>
      </c>
      <c r="G120" s="2136"/>
      <c r="H120" s="2498"/>
      <c r="I120" s="48" t="s">
        <v>29</v>
      </c>
      <c r="J120" s="567"/>
      <c r="K120" s="323"/>
      <c r="L120" s="211">
        <v>3000</v>
      </c>
      <c r="M120" s="1185"/>
      <c r="N120" s="1185"/>
      <c r="O120" s="1186">
        <v>3000</v>
      </c>
      <c r="P120" s="1187">
        <v>4300</v>
      </c>
      <c r="Q120" s="1187">
        <v>3500</v>
      </c>
      <c r="R120" s="1141" t="s">
        <v>194</v>
      </c>
      <c r="S120" s="1072">
        <v>1</v>
      </c>
      <c r="T120" s="1072"/>
      <c r="U120" s="1074"/>
    </row>
    <row r="121" spans="1:21" ht="30" customHeight="1" x14ac:dyDescent="0.2">
      <c r="A121" s="1144"/>
      <c r="B121" s="1063"/>
      <c r="C121" s="1169"/>
      <c r="D121" s="2491"/>
      <c r="E121" s="2188"/>
      <c r="F121" s="2201"/>
      <c r="G121" s="2136"/>
      <c r="H121" s="2498"/>
      <c r="I121" s="48" t="s">
        <v>63</v>
      </c>
      <c r="J121" s="246"/>
      <c r="K121" s="182"/>
      <c r="L121" s="211"/>
      <c r="M121" s="1185"/>
      <c r="N121" s="1185"/>
      <c r="O121" s="1186"/>
      <c r="P121" s="1187">
        <v>25500</v>
      </c>
      <c r="Q121" s="1187">
        <v>39900</v>
      </c>
      <c r="R121" s="1141" t="s">
        <v>193</v>
      </c>
      <c r="S121" s="1129"/>
      <c r="T121" s="1129">
        <v>1</v>
      </c>
      <c r="U121" s="1156"/>
    </row>
    <row r="122" spans="1:21" ht="30" customHeight="1" x14ac:dyDescent="0.2">
      <c r="A122" s="1144"/>
      <c r="B122" s="1063"/>
      <c r="C122" s="1169"/>
      <c r="D122" s="2491"/>
      <c r="E122" s="2188"/>
      <c r="F122" s="2201"/>
      <c r="G122" s="2136"/>
      <c r="H122" s="2498"/>
      <c r="I122" s="48" t="s">
        <v>167</v>
      </c>
      <c r="J122" s="246"/>
      <c r="K122" s="182"/>
      <c r="L122" s="211"/>
      <c r="M122" s="1185"/>
      <c r="N122" s="1185"/>
      <c r="O122" s="1186"/>
      <c r="P122" s="1187">
        <v>2300</v>
      </c>
      <c r="Q122" s="182">
        <v>3600</v>
      </c>
      <c r="R122" s="1141" t="s">
        <v>274</v>
      </c>
      <c r="S122" s="1072"/>
      <c r="T122" s="1072"/>
      <c r="U122" s="1156">
        <v>50</v>
      </c>
    </row>
    <row r="123" spans="1:21" ht="16.5" customHeight="1" x14ac:dyDescent="0.2">
      <c r="A123" s="1144"/>
      <c r="B123" s="1063"/>
      <c r="C123" s="1169"/>
      <c r="D123" s="2483"/>
      <c r="E123" s="2186"/>
      <c r="F123" s="2202"/>
      <c r="G123" s="2136"/>
      <c r="H123" s="2498"/>
      <c r="I123" s="41"/>
      <c r="J123" s="228"/>
      <c r="K123" s="147"/>
      <c r="L123" s="186"/>
      <c r="M123" s="415"/>
      <c r="N123" s="415"/>
      <c r="O123" s="203"/>
      <c r="P123" s="977"/>
      <c r="Q123" s="180"/>
      <c r="R123" s="1141"/>
      <c r="S123" s="1073"/>
      <c r="T123" s="1073"/>
      <c r="U123" s="1182"/>
    </row>
    <row r="124" spans="1:21" ht="18" customHeight="1" x14ac:dyDescent="0.2">
      <c r="A124" s="1144"/>
      <c r="B124" s="1063"/>
      <c r="C124" s="1169"/>
      <c r="D124" s="2482" t="s">
        <v>41</v>
      </c>
      <c r="E124" s="2185" t="s">
        <v>195</v>
      </c>
      <c r="F124" s="2200" t="s">
        <v>196</v>
      </c>
      <c r="G124" s="2136"/>
      <c r="H124" s="2498"/>
      <c r="I124" s="1175" t="s">
        <v>29</v>
      </c>
      <c r="J124" s="241"/>
      <c r="K124" s="252"/>
      <c r="L124" s="197">
        <v>57300</v>
      </c>
      <c r="M124" s="198"/>
      <c r="N124" s="198"/>
      <c r="O124" s="199">
        <f>L124</f>
        <v>57300</v>
      </c>
      <c r="P124" s="155">
        <v>7900</v>
      </c>
      <c r="Q124" s="155">
        <v>15700</v>
      </c>
      <c r="R124" s="1159" t="s">
        <v>194</v>
      </c>
      <c r="S124" s="1121">
        <v>1</v>
      </c>
      <c r="T124" s="1121"/>
      <c r="U124" s="91"/>
    </row>
    <row r="125" spans="1:21" ht="17.25" customHeight="1" x14ac:dyDescent="0.2">
      <c r="A125" s="1144"/>
      <c r="B125" s="1063"/>
      <c r="C125" s="1169"/>
      <c r="D125" s="2491"/>
      <c r="E125" s="2188"/>
      <c r="F125" s="2201"/>
      <c r="G125" s="2136"/>
      <c r="H125" s="2498"/>
      <c r="I125" s="48" t="s">
        <v>167</v>
      </c>
      <c r="J125" s="246"/>
      <c r="K125" s="182"/>
      <c r="L125" s="211"/>
      <c r="M125" s="1185"/>
      <c r="N125" s="1185"/>
      <c r="O125" s="1186"/>
      <c r="P125" s="1187">
        <v>22200</v>
      </c>
      <c r="Q125" s="1187">
        <v>44300</v>
      </c>
      <c r="R125" s="1141" t="s">
        <v>193</v>
      </c>
      <c r="S125" s="1129"/>
      <c r="T125" s="1129">
        <v>1</v>
      </c>
      <c r="U125" s="1156"/>
    </row>
    <row r="126" spans="1:21" ht="18.75" customHeight="1" x14ac:dyDescent="0.2">
      <c r="A126" s="1144"/>
      <c r="B126" s="1063"/>
      <c r="C126" s="1169"/>
      <c r="D126" s="2483"/>
      <c r="E126" s="2186"/>
      <c r="F126" s="2202"/>
      <c r="G126" s="2136"/>
      <c r="H126" s="2498"/>
      <c r="I126" s="295" t="s">
        <v>63</v>
      </c>
      <c r="J126" s="243"/>
      <c r="K126" s="180"/>
      <c r="L126" s="210"/>
      <c r="M126" s="975"/>
      <c r="N126" s="975"/>
      <c r="O126" s="976"/>
      <c r="P126" s="977">
        <v>251000</v>
      </c>
      <c r="Q126" s="180">
        <v>502000</v>
      </c>
      <c r="R126" s="1183" t="s">
        <v>273</v>
      </c>
      <c r="S126" s="1073"/>
      <c r="T126" s="1073"/>
      <c r="U126" s="1156">
        <v>50</v>
      </c>
    </row>
    <row r="127" spans="1:21" s="398" customFormat="1" ht="17.25" customHeight="1" x14ac:dyDescent="0.2">
      <c r="A127" s="1144"/>
      <c r="B127" s="1063"/>
      <c r="C127" s="1169"/>
      <c r="D127" s="1154" t="s">
        <v>42</v>
      </c>
      <c r="E127" s="2208" t="s">
        <v>223</v>
      </c>
      <c r="F127" s="1161"/>
      <c r="G127" s="597"/>
      <c r="H127" s="2513"/>
      <c r="I127" s="582" t="s">
        <v>29</v>
      </c>
      <c r="J127" s="583"/>
      <c r="K127" s="584"/>
      <c r="L127" s="583"/>
      <c r="M127" s="1125"/>
      <c r="N127" s="1125"/>
      <c r="O127" s="1126"/>
      <c r="P127" s="294">
        <v>43000</v>
      </c>
      <c r="Q127" s="182">
        <v>10700</v>
      </c>
      <c r="R127" s="1141" t="s">
        <v>193</v>
      </c>
      <c r="S127" s="588"/>
      <c r="T127" s="588">
        <v>1</v>
      </c>
      <c r="U127" s="585"/>
    </row>
    <row r="128" spans="1:21" s="398" customFormat="1" ht="17.25" customHeight="1" x14ac:dyDescent="0.2">
      <c r="A128" s="1144"/>
      <c r="B128" s="1063"/>
      <c r="C128" s="1169"/>
      <c r="D128" s="586"/>
      <c r="E128" s="2208"/>
      <c r="F128" s="1161"/>
      <c r="G128" s="597"/>
      <c r="H128" s="2513"/>
      <c r="I128" s="587" t="s">
        <v>63</v>
      </c>
      <c r="J128" s="583"/>
      <c r="K128" s="584"/>
      <c r="L128" s="583"/>
      <c r="M128" s="1125"/>
      <c r="N128" s="1125"/>
      <c r="O128" s="1126"/>
      <c r="P128" s="249"/>
      <c r="Q128" s="182">
        <v>121200</v>
      </c>
      <c r="R128" s="1069" t="s">
        <v>276</v>
      </c>
      <c r="S128" s="588"/>
      <c r="T128" s="588"/>
      <c r="U128" s="589">
        <v>50</v>
      </c>
    </row>
    <row r="129" spans="1:22" s="398" customFormat="1" ht="20.25" customHeight="1" x14ac:dyDescent="0.2">
      <c r="A129" s="1144"/>
      <c r="B129" s="1063"/>
      <c r="C129" s="1169"/>
      <c r="D129" s="595"/>
      <c r="E129" s="2209"/>
      <c r="F129" s="1162"/>
      <c r="G129" s="597"/>
      <c r="H129" s="2513"/>
      <c r="I129" s="590" t="s">
        <v>167</v>
      </c>
      <c r="J129" s="337"/>
      <c r="K129" s="591"/>
      <c r="L129" s="337"/>
      <c r="M129" s="596"/>
      <c r="N129" s="596"/>
      <c r="O129" s="566"/>
      <c r="P129" s="235"/>
      <c r="Q129" s="180">
        <v>10700</v>
      </c>
      <c r="R129" s="592"/>
      <c r="S129" s="593"/>
      <c r="T129" s="593"/>
      <c r="U129" s="594"/>
    </row>
    <row r="130" spans="1:22" ht="28.5" customHeight="1" x14ac:dyDescent="0.2">
      <c r="A130" s="1144"/>
      <c r="B130" s="1063"/>
      <c r="C130" s="1169"/>
      <c r="D130" s="2496" t="s">
        <v>33</v>
      </c>
      <c r="E130" s="2206" t="s">
        <v>219</v>
      </c>
      <c r="F130" s="2201" t="s">
        <v>127</v>
      </c>
      <c r="G130" s="2136"/>
      <c r="H130" s="2576"/>
      <c r="I130" s="1175" t="s">
        <v>29</v>
      </c>
      <c r="J130" s="241"/>
      <c r="K130" s="252"/>
      <c r="L130" s="197"/>
      <c r="M130" s="198"/>
      <c r="N130" s="198"/>
      <c r="O130" s="199"/>
      <c r="P130" s="155">
        <v>25000</v>
      </c>
      <c r="Q130" s="155">
        <v>35000</v>
      </c>
      <c r="R130" s="1159" t="s">
        <v>194</v>
      </c>
      <c r="S130" s="1121"/>
      <c r="T130" s="1121">
        <v>1</v>
      </c>
      <c r="U130" s="91"/>
    </row>
    <row r="131" spans="1:22" ht="24.75" customHeight="1" x14ac:dyDescent="0.2">
      <c r="A131" s="1144"/>
      <c r="B131" s="1063"/>
      <c r="C131" s="1169"/>
      <c r="D131" s="2497"/>
      <c r="E131" s="2207"/>
      <c r="F131" s="2201"/>
      <c r="G131" s="2136"/>
      <c r="H131" s="2577"/>
      <c r="I131" s="48" t="s">
        <v>63</v>
      </c>
      <c r="J131" s="246"/>
      <c r="K131" s="182"/>
      <c r="L131" s="211"/>
      <c r="M131" s="1185"/>
      <c r="N131" s="1185"/>
      <c r="O131" s="1186"/>
      <c r="P131" s="1187"/>
      <c r="Q131" s="1187"/>
      <c r="R131" s="1141" t="s">
        <v>193</v>
      </c>
      <c r="S131" s="1129"/>
      <c r="T131" s="1129"/>
      <c r="U131" s="1156">
        <v>1</v>
      </c>
    </row>
    <row r="132" spans="1:22" ht="25.5" customHeight="1" x14ac:dyDescent="0.2">
      <c r="A132" s="1144"/>
      <c r="B132" s="1063"/>
      <c r="C132" s="1169"/>
      <c r="D132" s="2497"/>
      <c r="E132" s="2207"/>
      <c r="F132" s="2205"/>
      <c r="G132" s="2136"/>
      <c r="H132" s="2578"/>
      <c r="I132" s="41"/>
      <c r="J132" s="228"/>
      <c r="K132" s="147"/>
      <c r="L132" s="186"/>
      <c r="M132" s="415"/>
      <c r="N132" s="415"/>
      <c r="O132" s="203"/>
      <c r="P132" s="977"/>
      <c r="Q132" s="180"/>
      <c r="R132" s="1141" t="s">
        <v>277</v>
      </c>
      <c r="S132" s="1073"/>
      <c r="T132" s="1073"/>
      <c r="U132" s="1182">
        <v>50</v>
      </c>
    </row>
    <row r="133" spans="1:22" ht="21.75" customHeight="1" x14ac:dyDescent="0.2">
      <c r="A133" s="1144"/>
      <c r="B133" s="1063"/>
      <c r="C133" s="1169"/>
      <c r="D133" s="2482" t="s">
        <v>43</v>
      </c>
      <c r="E133" s="2149" t="s">
        <v>315</v>
      </c>
      <c r="F133" s="2200" t="s">
        <v>196</v>
      </c>
      <c r="G133" s="2136"/>
      <c r="H133" s="2512"/>
      <c r="I133" s="1175" t="s">
        <v>29</v>
      </c>
      <c r="J133" s="241"/>
      <c r="K133" s="252"/>
      <c r="L133" s="197"/>
      <c r="M133" s="198"/>
      <c r="N133" s="198"/>
      <c r="O133" s="199"/>
      <c r="P133" s="155">
        <v>6600</v>
      </c>
      <c r="Q133" s="155">
        <v>25700</v>
      </c>
      <c r="R133" s="1159" t="s">
        <v>194</v>
      </c>
      <c r="S133" s="1121"/>
      <c r="T133" s="1121">
        <v>1</v>
      </c>
      <c r="U133" s="91"/>
    </row>
    <row r="134" spans="1:22" ht="20.25" customHeight="1" x14ac:dyDescent="0.2">
      <c r="A134" s="1144"/>
      <c r="B134" s="1063"/>
      <c r="C134" s="1169"/>
      <c r="D134" s="2491"/>
      <c r="E134" s="2137"/>
      <c r="F134" s="2201"/>
      <c r="G134" s="2136"/>
      <c r="H134" s="2512"/>
      <c r="I134" s="48" t="s">
        <v>167</v>
      </c>
      <c r="J134" s="246"/>
      <c r="K134" s="182"/>
      <c r="L134" s="211"/>
      <c r="M134" s="1185"/>
      <c r="N134" s="1185"/>
      <c r="O134" s="1186"/>
      <c r="P134" s="1187">
        <v>3600</v>
      </c>
      <c r="Q134" s="1187">
        <v>25700</v>
      </c>
      <c r="R134" s="1141" t="s">
        <v>180</v>
      </c>
      <c r="S134" s="1129"/>
      <c r="T134" s="1129">
        <v>1</v>
      </c>
      <c r="U134" s="1156"/>
    </row>
    <row r="135" spans="1:22" ht="21" customHeight="1" x14ac:dyDescent="0.2">
      <c r="A135" s="1144"/>
      <c r="B135" s="1063"/>
      <c r="C135" s="1169"/>
      <c r="D135" s="2491"/>
      <c r="E135" s="2137"/>
      <c r="F135" s="2201"/>
      <c r="G135" s="2136"/>
      <c r="H135" s="2512"/>
      <c r="I135" s="48" t="s">
        <v>63</v>
      </c>
      <c r="J135" s="246"/>
      <c r="K135" s="182"/>
      <c r="L135" s="211"/>
      <c r="M135" s="1185"/>
      <c r="N135" s="1185"/>
      <c r="O135" s="1186"/>
      <c r="P135" s="1187">
        <v>40000</v>
      </c>
      <c r="Q135" s="182">
        <v>290600</v>
      </c>
      <c r="R135" s="1141" t="s">
        <v>316</v>
      </c>
      <c r="S135" s="1072"/>
      <c r="T135" s="1072"/>
      <c r="U135" s="1156">
        <v>50</v>
      </c>
    </row>
    <row r="136" spans="1:22" ht="15.75" customHeight="1" x14ac:dyDescent="0.2">
      <c r="A136" s="1144"/>
      <c r="B136" s="1063"/>
      <c r="C136" s="1169"/>
      <c r="D136" s="2483"/>
      <c r="E136" s="2293"/>
      <c r="F136" s="2202"/>
      <c r="G136" s="2136"/>
      <c r="H136" s="2512"/>
      <c r="I136" s="41"/>
      <c r="J136" s="228"/>
      <c r="K136" s="147"/>
      <c r="L136" s="186"/>
      <c r="M136" s="415"/>
      <c r="N136" s="415"/>
      <c r="O136" s="203"/>
      <c r="P136" s="350"/>
      <c r="Q136" s="129"/>
      <c r="R136" s="1183"/>
      <c r="S136" s="1073"/>
      <c r="T136" s="1073"/>
      <c r="U136" s="1182"/>
    </row>
    <row r="137" spans="1:22" ht="36" customHeight="1" x14ac:dyDescent="0.2">
      <c r="A137" s="1144"/>
      <c r="B137" s="1063"/>
      <c r="C137" s="1169"/>
      <c r="D137" s="2482" t="s">
        <v>35</v>
      </c>
      <c r="E137" s="2198" t="s">
        <v>220</v>
      </c>
      <c r="F137" s="1214"/>
      <c r="G137" s="1122"/>
      <c r="H137" s="2475"/>
      <c r="I137" s="8" t="s">
        <v>29</v>
      </c>
      <c r="J137" s="231"/>
      <c r="K137" s="231"/>
      <c r="L137" s="394"/>
      <c r="M137" s="195"/>
      <c r="N137" s="195"/>
      <c r="O137" s="196"/>
      <c r="P137" s="395"/>
      <c r="Q137" s="396">
        <v>50000</v>
      </c>
      <c r="R137" s="1068" t="s">
        <v>193</v>
      </c>
      <c r="S137" s="397"/>
      <c r="T137" s="397"/>
      <c r="U137" s="39">
        <v>1</v>
      </c>
      <c r="V137" s="29"/>
    </row>
    <row r="138" spans="1:22" ht="32.25" customHeight="1" x14ac:dyDescent="0.2">
      <c r="A138" s="1144"/>
      <c r="B138" s="1063"/>
      <c r="C138" s="1169"/>
      <c r="D138" s="2483"/>
      <c r="E138" s="2171"/>
      <c r="F138" s="1061"/>
      <c r="G138" s="718"/>
      <c r="H138" s="2504"/>
      <c r="I138" s="41"/>
      <c r="J138" s="180"/>
      <c r="K138" s="180"/>
      <c r="L138" s="388"/>
      <c r="M138" s="389"/>
      <c r="N138" s="389"/>
      <c r="O138" s="390"/>
      <c r="P138" s="391"/>
      <c r="Q138" s="392"/>
      <c r="R138" s="1071"/>
      <c r="S138" s="393"/>
      <c r="T138" s="957"/>
      <c r="U138" s="776"/>
    </row>
    <row r="139" spans="1:22" ht="15.75" customHeight="1" thickBot="1" x14ac:dyDescent="0.25">
      <c r="A139" s="55"/>
      <c r="B139" s="1077"/>
      <c r="C139" s="60"/>
      <c r="D139" s="61"/>
      <c r="E139" s="62"/>
      <c r="F139" s="63"/>
      <c r="G139" s="64"/>
      <c r="H139" s="2505" t="s">
        <v>106</v>
      </c>
      <c r="I139" s="2506"/>
      <c r="J139" s="204">
        <f t="shared" ref="J139:O139" si="5">SUM(J113:J138)</f>
        <v>0</v>
      </c>
      <c r="K139" s="204">
        <f t="shared" si="5"/>
        <v>0</v>
      </c>
      <c r="L139" s="204">
        <f>SUM(L113:L138)</f>
        <v>105300</v>
      </c>
      <c r="M139" s="204">
        <f t="shared" si="5"/>
        <v>0</v>
      </c>
      <c r="N139" s="204">
        <f t="shared" si="5"/>
        <v>0</v>
      </c>
      <c r="O139" s="204">
        <f t="shared" si="5"/>
        <v>105300</v>
      </c>
      <c r="P139" s="204">
        <f>SUM(P113:P138)</f>
        <v>670600</v>
      </c>
      <c r="Q139" s="204">
        <f>SUM(Q113:Q138)</f>
        <v>3501600</v>
      </c>
      <c r="R139" s="2629"/>
      <c r="S139" s="2599"/>
      <c r="T139" s="2599"/>
      <c r="U139" s="2600"/>
    </row>
    <row r="140" spans="1:22" ht="18" customHeight="1" x14ac:dyDescent="0.2">
      <c r="A140" s="2129"/>
      <c r="B140" s="2142"/>
      <c r="C140" s="2131"/>
      <c r="D140" s="2536"/>
      <c r="E140" s="2537" t="s">
        <v>129</v>
      </c>
      <c r="F140" s="2315" t="s">
        <v>91</v>
      </c>
      <c r="G140" s="2316" t="s">
        <v>61</v>
      </c>
      <c r="H140" s="2627" t="s">
        <v>111</v>
      </c>
      <c r="I140" s="48" t="s">
        <v>63</v>
      </c>
      <c r="J140" s="246">
        <v>116287</v>
      </c>
      <c r="K140" s="182">
        <v>116287</v>
      </c>
      <c r="L140" s="364"/>
      <c r="M140" s="198"/>
      <c r="N140" s="198"/>
      <c r="O140" s="199"/>
      <c r="P140" s="231"/>
      <c r="Q140" s="365"/>
      <c r="R140" s="2574"/>
      <c r="S140" s="366"/>
      <c r="T140" s="366"/>
      <c r="U140" s="367"/>
    </row>
    <row r="141" spans="1:22" ht="15" customHeight="1" x14ac:dyDescent="0.2">
      <c r="A141" s="2129"/>
      <c r="B141" s="2142"/>
      <c r="C141" s="2131"/>
      <c r="D141" s="2536"/>
      <c r="E141" s="2537"/>
      <c r="F141" s="2315"/>
      <c r="G141" s="2316"/>
      <c r="H141" s="2627"/>
      <c r="I141" s="48" t="s">
        <v>29</v>
      </c>
      <c r="J141" s="246">
        <v>29</v>
      </c>
      <c r="K141" s="182">
        <f>29+69670</f>
        <v>69699</v>
      </c>
      <c r="L141" s="1184"/>
      <c r="M141" s="1185"/>
      <c r="N141" s="1185"/>
      <c r="O141" s="1186"/>
      <c r="P141" s="182"/>
      <c r="Q141" s="368"/>
      <c r="R141" s="2317"/>
      <c r="S141" s="1132"/>
      <c r="T141" s="1132"/>
      <c r="U141" s="1126"/>
    </row>
    <row r="142" spans="1:22" ht="15" customHeight="1" x14ac:dyDescent="0.2">
      <c r="A142" s="2129"/>
      <c r="B142" s="2142"/>
      <c r="C142" s="2131"/>
      <c r="D142" s="2536"/>
      <c r="E142" s="2537"/>
      <c r="F142" s="2315"/>
      <c r="G142" s="2316"/>
      <c r="H142" s="2628"/>
      <c r="I142" s="48" t="s">
        <v>64</v>
      </c>
      <c r="J142" s="243">
        <v>23758</v>
      </c>
      <c r="K142" s="180">
        <v>23758</v>
      </c>
      <c r="L142" s="324"/>
      <c r="M142" s="1185"/>
      <c r="N142" s="1185"/>
      <c r="O142" s="1186"/>
      <c r="P142" s="182"/>
      <c r="Q142" s="368"/>
      <c r="R142" s="90"/>
      <c r="S142" s="1132"/>
      <c r="T142" s="1132"/>
      <c r="U142" s="1126"/>
    </row>
    <row r="143" spans="1:22" ht="53.25" customHeight="1" x14ac:dyDescent="0.2">
      <c r="A143" s="54"/>
      <c r="B143" s="1063"/>
      <c r="C143" s="1064"/>
      <c r="D143" s="1049"/>
      <c r="E143" s="1050" t="s">
        <v>140</v>
      </c>
      <c r="F143" s="1051"/>
      <c r="G143" s="553"/>
      <c r="H143" s="1052"/>
      <c r="I143" s="16"/>
      <c r="J143" s="1053"/>
      <c r="K143" s="251"/>
      <c r="L143" s="186"/>
      <c r="M143" s="210"/>
      <c r="N143" s="210"/>
      <c r="O143" s="181"/>
      <c r="P143" s="243"/>
      <c r="Q143" s="180"/>
      <c r="R143" s="101"/>
      <c r="S143" s="341"/>
      <c r="T143" s="1054"/>
      <c r="U143" s="349"/>
    </row>
    <row r="144" spans="1:22" ht="23.25" customHeight="1" x14ac:dyDescent="0.2">
      <c r="A144" s="54"/>
      <c r="B144" s="1063"/>
      <c r="C144" s="1154"/>
      <c r="D144" s="1154"/>
      <c r="E144" s="2237" t="s">
        <v>94</v>
      </c>
      <c r="F144" s="2524" t="s">
        <v>137</v>
      </c>
      <c r="G144" s="361">
        <v>5</v>
      </c>
      <c r="H144" s="269"/>
      <c r="I144" s="118" t="s">
        <v>29</v>
      </c>
      <c r="J144" s="226">
        <v>6372</v>
      </c>
      <c r="K144" s="227">
        <v>6372</v>
      </c>
      <c r="L144" s="363"/>
      <c r="M144" s="326"/>
      <c r="N144" s="369"/>
      <c r="O144" s="327"/>
      <c r="P144" s="370"/>
      <c r="Q144" s="371"/>
      <c r="R144" s="372"/>
      <c r="S144" s="1129"/>
      <c r="T144" s="373"/>
      <c r="U144" s="374"/>
    </row>
    <row r="145" spans="1:22" ht="25.5" customHeight="1" x14ac:dyDescent="0.2">
      <c r="A145" s="54"/>
      <c r="B145" s="1063"/>
      <c r="C145" s="1154"/>
      <c r="D145" s="1154"/>
      <c r="E145" s="2503"/>
      <c r="F145" s="2525"/>
      <c r="G145" s="1258"/>
      <c r="H145" s="269"/>
      <c r="I145" s="118" t="s">
        <v>63</v>
      </c>
      <c r="J145" s="226">
        <v>15495</v>
      </c>
      <c r="K145" s="227">
        <v>15495</v>
      </c>
      <c r="L145" s="363"/>
      <c r="M145" s="326"/>
      <c r="N145" s="369"/>
      <c r="O145" s="327"/>
      <c r="P145" s="370"/>
      <c r="Q145" s="371"/>
      <c r="R145" s="372"/>
      <c r="S145" s="1129"/>
      <c r="T145" s="373"/>
      <c r="U145" s="374"/>
    </row>
    <row r="146" spans="1:22" ht="19.5" customHeight="1" x14ac:dyDescent="0.2">
      <c r="A146" s="54"/>
      <c r="B146" s="1063"/>
      <c r="C146" s="1064"/>
      <c r="D146" s="1154"/>
      <c r="E146" s="2489" t="s">
        <v>151</v>
      </c>
      <c r="F146" s="383" t="s">
        <v>97</v>
      </c>
      <c r="G146" s="1258"/>
      <c r="H146" s="360"/>
      <c r="I146" s="100" t="s">
        <v>65</v>
      </c>
      <c r="J146" s="354"/>
      <c r="K146" s="355"/>
      <c r="L146" s="356"/>
      <c r="M146" s="332"/>
      <c r="N146" s="375"/>
      <c r="O146" s="333"/>
      <c r="P146" s="376"/>
      <c r="Q146" s="260"/>
      <c r="R146" s="377"/>
      <c r="S146" s="1181"/>
      <c r="T146" s="378"/>
      <c r="U146" s="379"/>
    </row>
    <row r="147" spans="1:22" ht="24" customHeight="1" thickBot="1" x14ac:dyDescent="0.25">
      <c r="A147" s="55"/>
      <c r="B147" s="1093"/>
      <c r="C147" s="362"/>
      <c r="D147" s="381"/>
      <c r="E147" s="2490"/>
      <c r="F147" s="382"/>
      <c r="G147" s="86"/>
      <c r="H147" s="380"/>
      <c r="I147" s="47" t="s">
        <v>8</v>
      </c>
      <c r="J147" s="153">
        <f>SUM(J140:J146)</f>
        <v>161941</v>
      </c>
      <c r="K147" s="145">
        <f>SUM(K140:K146)</f>
        <v>231611</v>
      </c>
      <c r="L147" s="351">
        <f t="shared" ref="L147:Q147" si="6">SUM(L144:L146)</f>
        <v>0</v>
      </c>
      <c r="M147" s="138">
        <f t="shared" si="6"/>
        <v>0</v>
      </c>
      <c r="N147" s="138">
        <f t="shared" si="6"/>
        <v>0</v>
      </c>
      <c r="O147" s="144">
        <f t="shared" si="6"/>
        <v>0</v>
      </c>
      <c r="P147" s="137">
        <f t="shared" si="6"/>
        <v>0</v>
      </c>
      <c r="Q147" s="140">
        <f t="shared" si="6"/>
        <v>0</v>
      </c>
      <c r="R147" s="77"/>
      <c r="S147" s="78"/>
      <c r="T147" s="79"/>
      <c r="U147" s="80"/>
      <c r="V147" s="9"/>
    </row>
    <row r="148" spans="1:22" ht="14.25" customHeight="1" thickBot="1" x14ac:dyDescent="0.25">
      <c r="A148" s="56" t="s">
        <v>7</v>
      </c>
      <c r="B148" s="7" t="s">
        <v>7</v>
      </c>
      <c r="C148" s="2350" t="s">
        <v>10</v>
      </c>
      <c r="D148" s="2221"/>
      <c r="E148" s="2221"/>
      <c r="F148" s="2221"/>
      <c r="G148" s="2221"/>
      <c r="H148" s="2221"/>
      <c r="I148" s="2222"/>
      <c r="J148" s="163">
        <f t="shared" ref="J148:Q148" si="7">J147+J139+J110+J108+J95+J58+J50</f>
        <v>6562959</v>
      </c>
      <c r="K148" s="143">
        <f t="shared" si="7"/>
        <v>6659045</v>
      </c>
      <c r="L148" s="163">
        <f t="shared" si="7"/>
        <v>7497800</v>
      </c>
      <c r="M148" s="163">
        <f t="shared" si="7"/>
        <v>5465400</v>
      </c>
      <c r="N148" s="163">
        <f t="shared" si="7"/>
        <v>295796</v>
      </c>
      <c r="O148" s="163">
        <f t="shared" si="7"/>
        <v>2078200</v>
      </c>
      <c r="P148" s="143">
        <f t="shared" si="7"/>
        <v>8105900</v>
      </c>
      <c r="Q148" s="163">
        <f t="shared" si="7"/>
        <v>11225600</v>
      </c>
      <c r="R148" s="601"/>
      <c r="S148" s="602"/>
      <c r="T148" s="602"/>
      <c r="U148" s="603"/>
    </row>
    <row r="149" spans="1:22" ht="17.25" customHeight="1" thickBot="1" x14ac:dyDescent="0.25">
      <c r="A149" s="56" t="s">
        <v>7</v>
      </c>
      <c r="B149" s="7" t="s">
        <v>9</v>
      </c>
      <c r="C149" s="2529" t="s">
        <v>51</v>
      </c>
      <c r="D149" s="2308"/>
      <c r="E149" s="2308"/>
      <c r="F149" s="2308"/>
      <c r="G149" s="2308"/>
      <c r="H149" s="2308"/>
      <c r="I149" s="2308"/>
      <c r="J149" s="2308"/>
      <c r="K149" s="2308"/>
      <c r="L149" s="2308"/>
      <c r="M149" s="2308"/>
      <c r="N149" s="2308"/>
      <c r="O149" s="2308"/>
      <c r="P149" s="2308"/>
      <c r="Q149" s="2308"/>
      <c r="R149" s="2308"/>
      <c r="S149" s="2308"/>
      <c r="T149" s="2308"/>
      <c r="U149" s="2309"/>
      <c r="V149" s="6"/>
    </row>
    <row r="150" spans="1:22" ht="15.75" customHeight="1" x14ac:dyDescent="0.2">
      <c r="A150" s="2485" t="s">
        <v>7</v>
      </c>
      <c r="B150" s="2520" t="s">
        <v>9</v>
      </c>
      <c r="C150" s="2526" t="s">
        <v>7</v>
      </c>
      <c r="D150" s="312"/>
      <c r="E150" s="2531" t="s">
        <v>125</v>
      </c>
      <c r="F150" s="1060"/>
      <c r="G150" s="476">
        <v>6</v>
      </c>
      <c r="H150" s="684"/>
      <c r="I150" s="316"/>
      <c r="J150" s="317"/>
      <c r="K150" s="1259" t="s">
        <v>29</v>
      </c>
      <c r="L150" s="1260">
        <f>L152+L155+L157</f>
        <v>310700</v>
      </c>
      <c r="M150" s="1261">
        <v>0</v>
      </c>
      <c r="N150" s="1261"/>
      <c r="O150" s="1262"/>
      <c r="P150" s="1263">
        <f>P152+P155+P157</f>
        <v>277100</v>
      </c>
      <c r="Q150" s="1263">
        <f>Q152+Q155+Q157</f>
        <v>262100</v>
      </c>
      <c r="R150" s="719"/>
      <c r="S150" s="491"/>
      <c r="T150" s="491"/>
      <c r="U150" s="685"/>
      <c r="V150" s="6"/>
    </row>
    <row r="151" spans="1:22" ht="18.75" customHeight="1" x14ac:dyDescent="0.2">
      <c r="A151" s="2486"/>
      <c r="B151" s="2521"/>
      <c r="C151" s="2527"/>
      <c r="D151" s="311"/>
      <c r="E151" s="2532"/>
      <c r="F151" s="1146"/>
      <c r="G151" s="477"/>
      <c r="H151" s="1205"/>
      <c r="I151" s="300"/>
      <c r="J151" s="686"/>
      <c r="K151" s="302"/>
      <c r="L151" s="307"/>
      <c r="M151" s="319"/>
      <c r="N151" s="320"/>
      <c r="O151" s="686"/>
      <c r="P151" s="765"/>
      <c r="Q151" s="765"/>
      <c r="R151" s="720"/>
      <c r="S151" s="322"/>
      <c r="T151" s="322"/>
      <c r="U151" s="300"/>
      <c r="V151" s="6"/>
    </row>
    <row r="152" spans="1:22" ht="18.75" customHeight="1" x14ac:dyDescent="0.2">
      <c r="A152" s="2486"/>
      <c r="B152" s="2521"/>
      <c r="C152" s="2527"/>
      <c r="D152" s="318" t="s">
        <v>7</v>
      </c>
      <c r="E152" s="2533" t="s">
        <v>68</v>
      </c>
      <c r="F152" s="1146"/>
      <c r="G152" s="477"/>
      <c r="H152" s="2530" t="s">
        <v>120</v>
      </c>
      <c r="I152" s="503" t="s">
        <v>29</v>
      </c>
      <c r="J152" s="521">
        <v>52132</v>
      </c>
      <c r="K152" s="522">
        <f>55214+15000</f>
        <v>70214</v>
      </c>
      <c r="L152" s="521">
        <v>75000</v>
      </c>
      <c r="M152" s="523">
        <v>75000</v>
      </c>
      <c r="N152" s="524"/>
      <c r="O152" s="1264"/>
      <c r="P152" s="525">
        <v>75000</v>
      </c>
      <c r="Q152" s="525">
        <v>75000</v>
      </c>
      <c r="R152" s="721" t="s">
        <v>54</v>
      </c>
      <c r="S152" s="504">
        <v>350</v>
      </c>
      <c r="T152" s="504">
        <v>350</v>
      </c>
      <c r="U152" s="505">
        <v>350</v>
      </c>
      <c r="V152" s="6"/>
    </row>
    <row r="153" spans="1:22" ht="27" customHeight="1" x14ac:dyDescent="0.2">
      <c r="A153" s="2486"/>
      <c r="B153" s="2521"/>
      <c r="C153" s="2527"/>
      <c r="D153" s="311"/>
      <c r="E153" s="2534"/>
      <c r="F153" s="1146"/>
      <c r="G153" s="477"/>
      <c r="H153" s="2530"/>
      <c r="I153" s="506" t="s">
        <v>81</v>
      </c>
      <c r="J153" s="628"/>
      <c r="K153" s="1265"/>
      <c r="L153" s="628"/>
      <c r="M153" s="629"/>
      <c r="N153" s="629"/>
      <c r="O153" s="628"/>
      <c r="P153" s="630"/>
      <c r="Q153" s="630"/>
      <c r="R153" s="635" t="s">
        <v>55</v>
      </c>
      <c r="S153" s="507">
        <v>300</v>
      </c>
      <c r="T153" s="507">
        <v>300</v>
      </c>
      <c r="U153" s="508">
        <v>300</v>
      </c>
      <c r="V153" s="6"/>
    </row>
    <row r="154" spans="1:22" ht="29.25" customHeight="1" x14ac:dyDescent="0.2">
      <c r="A154" s="2486"/>
      <c r="B154" s="2521"/>
      <c r="C154" s="2527"/>
      <c r="D154" s="315"/>
      <c r="E154" s="2535"/>
      <c r="F154" s="1146"/>
      <c r="G154" s="477"/>
      <c r="H154" s="2530"/>
      <c r="I154" s="509"/>
      <c r="J154" s="510"/>
      <c r="K154" s="511"/>
      <c r="L154" s="510"/>
      <c r="M154" s="1266"/>
      <c r="N154" s="1266"/>
      <c r="O154" s="510"/>
      <c r="P154" s="512"/>
      <c r="Q154" s="512"/>
      <c r="R154" s="683" t="s">
        <v>149</v>
      </c>
      <c r="S154" s="513">
        <v>36</v>
      </c>
      <c r="T154" s="513">
        <v>36</v>
      </c>
      <c r="U154" s="514">
        <v>36</v>
      </c>
      <c r="V154" s="6"/>
    </row>
    <row r="155" spans="1:22" ht="14.25" customHeight="1" x14ac:dyDescent="0.2">
      <c r="A155" s="2486"/>
      <c r="B155" s="2521"/>
      <c r="C155" s="2527"/>
      <c r="D155" s="1154" t="s">
        <v>9</v>
      </c>
      <c r="E155" s="2630" t="s">
        <v>317</v>
      </c>
      <c r="F155" s="1146"/>
      <c r="G155" s="477"/>
      <c r="H155" s="2528"/>
      <c r="I155" s="503" t="s">
        <v>29</v>
      </c>
      <c r="J155" s="521">
        <f>194741+1738+1448+2896+2316+1448</f>
        <v>204587</v>
      </c>
      <c r="K155" s="522">
        <f>191781+1738+1448+5856+2316</f>
        <v>203139</v>
      </c>
      <c r="L155" s="521">
        <f>168000</f>
        <v>168000</v>
      </c>
      <c r="M155" s="523">
        <v>168000</v>
      </c>
      <c r="N155" s="524"/>
      <c r="O155" s="521"/>
      <c r="P155" s="525">
        <v>168000</v>
      </c>
      <c r="Q155" s="525">
        <v>168000</v>
      </c>
      <c r="R155" s="2219" t="s">
        <v>283</v>
      </c>
      <c r="S155" s="624">
        <v>18</v>
      </c>
      <c r="T155" s="624">
        <v>18</v>
      </c>
      <c r="U155" s="625">
        <v>18</v>
      </c>
      <c r="V155" s="6"/>
    </row>
    <row r="156" spans="1:22" ht="13.5" customHeight="1" x14ac:dyDescent="0.2">
      <c r="A156" s="2486"/>
      <c r="B156" s="2521"/>
      <c r="C156" s="2527"/>
      <c r="D156" s="559"/>
      <c r="E156" s="2231"/>
      <c r="F156" s="1146"/>
      <c r="G156" s="477"/>
      <c r="H156" s="2528"/>
      <c r="I156" s="688" t="s">
        <v>81</v>
      </c>
      <c r="J156" s="689">
        <v>8171</v>
      </c>
      <c r="K156" s="690">
        <v>8171</v>
      </c>
      <c r="L156" s="689"/>
      <c r="M156" s="691"/>
      <c r="N156" s="691"/>
      <c r="O156" s="692"/>
      <c r="P156" s="693"/>
      <c r="Q156" s="693"/>
      <c r="R156" s="2220"/>
      <c r="S156" s="678"/>
      <c r="T156" s="678"/>
      <c r="U156" s="679"/>
      <c r="V156" s="6"/>
    </row>
    <row r="157" spans="1:22" ht="15" customHeight="1" x14ac:dyDescent="0.2">
      <c r="A157" s="2486"/>
      <c r="B157" s="2521"/>
      <c r="C157" s="2527"/>
      <c r="D157" s="559"/>
      <c r="E157" s="2231"/>
      <c r="F157" s="1146"/>
      <c r="G157" s="477"/>
      <c r="H157" s="2528"/>
      <c r="I157" s="506" t="s">
        <v>29</v>
      </c>
      <c r="J157" s="541"/>
      <c r="K157" s="540"/>
      <c r="L157" s="541">
        <f>2230+4000+456+10000+484+1448+1738+2896+1448+10000+10000+6000+17000</f>
        <v>67700</v>
      </c>
      <c r="M157" s="542">
        <v>14500</v>
      </c>
      <c r="N157" s="629"/>
      <c r="O157" s="628">
        <f>36200+17000</f>
        <v>53200</v>
      </c>
      <c r="P157" s="630">
        <v>34100</v>
      </c>
      <c r="Q157" s="630">
        <v>19100</v>
      </c>
      <c r="R157" s="774" t="s">
        <v>221</v>
      </c>
      <c r="S157" s="626">
        <v>1</v>
      </c>
      <c r="T157" s="678"/>
      <c r="U157" s="679"/>
      <c r="V157" s="6"/>
    </row>
    <row r="158" spans="1:22" ht="39.75" customHeight="1" x14ac:dyDescent="0.25">
      <c r="A158" s="2486"/>
      <c r="B158" s="2521"/>
      <c r="C158" s="2527"/>
      <c r="D158" s="559"/>
      <c r="E158" s="2231"/>
      <c r="F158" s="1146"/>
      <c r="G158" s="477"/>
      <c r="H158" s="2528"/>
      <c r="I158" s="506"/>
      <c r="J158" s="541"/>
      <c r="K158" s="540"/>
      <c r="L158" s="541"/>
      <c r="M158" s="629"/>
      <c r="N158" s="629"/>
      <c r="O158" s="628"/>
      <c r="P158" s="630"/>
      <c r="Q158" s="630"/>
      <c r="R158" s="774" t="s">
        <v>284</v>
      </c>
      <c r="S158" s="626">
        <v>100</v>
      </c>
      <c r="T158" s="626"/>
      <c r="U158" s="627"/>
      <c r="V158" s="739"/>
    </row>
    <row r="159" spans="1:22" ht="14.25" customHeight="1" x14ac:dyDescent="0.2">
      <c r="A159" s="2486"/>
      <c r="B159" s="2521"/>
      <c r="C159" s="2527"/>
      <c r="D159" s="559"/>
      <c r="E159" s="2231"/>
      <c r="F159" s="1146"/>
      <c r="G159" s="477"/>
      <c r="H159" s="2528"/>
      <c r="I159" s="506"/>
      <c r="J159" s="541"/>
      <c r="K159" s="540"/>
      <c r="L159" s="628"/>
      <c r="M159" s="542"/>
      <c r="N159" s="629"/>
      <c r="O159" s="628"/>
      <c r="P159" s="630"/>
      <c r="Q159" s="630"/>
      <c r="R159" s="635" t="s">
        <v>238</v>
      </c>
      <c r="S159" s="507">
        <v>2</v>
      </c>
      <c r="T159" s="507">
        <v>2</v>
      </c>
      <c r="U159" s="508">
        <v>2</v>
      </c>
      <c r="V159" s="6"/>
    </row>
    <row r="160" spans="1:22" ht="27" customHeight="1" x14ac:dyDescent="0.2">
      <c r="A160" s="2486"/>
      <c r="B160" s="2521"/>
      <c r="C160" s="2527"/>
      <c r="D160" s="559"/>
      <c r="E160" s="2231"/>
      <c r="F160" s="1146"/>
      <c r="G160" s="477"/>
      <c r="H160" s="2528"/>
      <c r="I160" s="506"/>
      <c r="J160" s="541"/>
      <c r="K160" s="540"/>
      <c r="L160" s="541"/>
      <c r="M160" s="629"/>
      <c r="N160" s="629"/>
      <c r="O160" s="628"/>
      <c r="P160" s="630"/>
      <c r="Q160" s="630"/>
      <c r="R160" s="774" t="s">
        <v>222</v>
      </c>
      <c r="S160" s="626">
        <v>160</v>
      </c>
      <c r="T160" s="626">
        <v>100</v>
      </c>
      <c r="U160" s="627"/>
      <c r="V160" s="6"/>
    </row>
    <row r="161" spans="1:27" ht="27.75" customHeight="1" x14ac:dyDescent="0.2">
      <c r="A161" s="2486"/>
      <c r="B161" s="2521"/>
      <c r="C161" s="2527"/>
      <c r="D161" s="559"/>
      <c r="E161" s="2231"/>
      <c r="F161" s="1146"/>
      <c r="G161" s="477"/>
      <c r="H161" s="2528"/>
      <c r="I161" s="506"/>
      <c r="J161" s="541"/>
      <c r="K161" s="540"/>
      <c r="L161" s="628"/>
      <c r="M161" s="629"/>
      <c r="N161" s="629"/>
      <c r="O161" s="628"/>
      <c r="P161" s="630"/>
      <c r="Q161" s="630"/>
      <c r="R161" s="774" t="s">
        <v>237</v>
      </c>
      <c r="S161" s="626">
        <v>10</v>
      </c>
      <c r="T161" s="626">
        <v>4</v>
      </c>
      <c r="U161" s="627">
        <v>4</v>
      </c>
      <c r="V161" s="6"/>
    </row>
    <row r="162" spans="1:27" ht="27" customHeight="1" x14ac:dyDescent="0.2">
      <c r="A162" s="2486"/>
      <c r="B162" s="2521"/>
      <c r="C162" s="2527"/>
      <c r="D162" s="314"/>
      <c r="E162" s="634"/>
      <c r="F162" s="466"/>
      <c r="G162" s="1149"/>
      <c r="H162" s="2528"/>
      <c r="I162" s="506"/>
      <c r="J162" s="541"/>
      <c r="K162" s="540"/>
      <c r="L162" s="541"/>
      <c r="M162" s="542"/>
      <c r="N162" s="542"/>
      <c r="O162" s="541"/>
      <c r="P162" s="544"/>
      <c r="Q162" s="544"/>
      <c r="R162" s="774" t="s">
        <v>227</v>
      </c>
      <c r="S162" s="626">
        <v>3</v>
      </c>
      <c r="T162" s="626"/>
      <c r="U162" s="627"/>
      <c r="V162" s="6"/>
      <c r="W162" s="9"/>
      <c r="X162" s="9"/>
      <c r="Y162" s="9"/>
      <c r="Z162" s="9"/>
      <c r="AA162" s="9"/>
    </row>
    <row r="163" spans="1:27" ht="17.25" customHeight="1" x14ac:dyDescent="0.2">
      <c r="A163" s="2486"/>
      <c r="B163" s="2521"/>
      <c r="C163" s="2527"/>
      <c r="D163" s="581"/>
      <c r="E163" s="634"/>
      <c r="F163" s="466"/>
      <c r="G163" s="1149"/>
      <c r="H163" s="2528"/>
      <c r="I163" s="506"/>
      <c r="J163" s="541"/>
      <c r="K163" s="540"/>
      <c r="L163" s="541"/>
      <c r="M163" s="542"/>
      <c r="N163" s="542"/>
      <c r="O163" s="541"/>
      <c r="P163" s="540"/>
      <c r="Q163" s="540"/>
      <c r="R163" s="774" t="s">
        <v>228</v>
      </c>
      <c r="S163" s="626">
        <v>150</v>
      </c>
      <c r="T163" s="626">
        <v>150</v>
      </c>
      <c r="U163" s="627">
        <v>150</v>
      </c>
      <c r="V163" s="6"/>
      <c r="W163" s="9"/>
      <c r="X163" s="9"/>
      <c r="Y163" s="9"/>
      <c r="Z163" s="9"/>
      <c r="AA163" s="9"/>
    </row>
    <row r="164" spans="1:27" ht="17.25" customHeight="1" x14ac:dyDescent="0.2">
      <c r="A164" s="2486"/>
      <c r="B164" s="2521"/>
      <c r="C164" s="2527"/>
      <c r="D164" s="581"/>
      <c r="E164" s="1148"/>
      <c r="F164" s="466"/>
      <c r="G164" s="1149"/>
      <c r="H164" s="2528"/>
      <c r="I164" s="506"/>
      <c r="J164" s="541"/>
      <c r="K164" s="540"/>
      <c r="L164" s="541"/>
      <c r="M164" s="542"/>
      <c r="N164" s="542"/>
      <c r="O164" s="541"/>
      <c r="P164" s="540"/>
      <c r="Q164" s="540"/>
      <c r="R164" s="774" t="s">
        <v>56</v>
      </c>
      <c r="S164" s="626">
        <v>20</v>
      </c>
      <c r="T164" s="626">
        <v>20</v>
      </c>
      <c r="U164" s="627">
        <v>20</v>
      </c>
      <c r="V164" s="6"/>
      <c r="W164" s="9"/>
      <c r="X164" s="9"/>
      <c r="Y164" s="9"/>
      <c r="Z164" s="9"/>
      <c r="AA164" s="9"/>
    </row>
    <row r="165" spans="1:27" ht="27.75" customHeight="1" x14ac:dyDescent="0.2">
      <c r="A165" s="2486"/>
      <c r="B165" s="2521"/>
      <c r="C165" s="2527"/>
      <c r="D165" s="681"/>
      <c r="E165" s="634"/>
      <c r="F165" s="1146"/>
      <c r="G165" s="477"/>
      <c r="H165" s="2528"/>
      <c r="I165" s="506"/>
      <c r="J165" s="541"/>
      <c r="K165" s="540"/>
      <c r="L165" s="541"/>
      <c r="M165" s="542"/>
      <c r="N165" s="542"/>
      <c r="O165" s="541"/>
      <c r="P165" s="544"/>
      <c r="Q165" s="544"/>
      <c r="R165" s="774" t="s">
        <v>318</v>
      </c>
      <c r="S165" s="626">
        <v>100</v>
      </c>
      <c r="T165" s="626"/>
      <c r="U165" s="627"/>
      <c r="V165" s="6"/>
      <c r="W165" s="9"/>
      <c r="X165" s="9"/>
      <c r="Y165" s="9"/>
      <c r="Z165" s="9"/>
      <c r="AA165" s="9"/>
    </row>
    <row r="166" spans="1:27" ht="21" customHeight="1" x14ac:dyDescent="0.2">
      <c r="A166" s="2486"/>
      <c r="B166" s="2521"/>
      <c r="C166" s="2527"/>
      <c r="D166" s="559"/>
      <c r="E166" s="2237"/>
      <c r="F166" s="466"/>
      <c r="G166" s="1149"/>
      <c r="H166" s="2528"/>
      <c r="I166" s="506"/>
      <c r="J166" s="541"/>
      <c r="K166" s="540"/>
      <c r="L166" s="541"/>
      <c r="M166" s="542"/>
      <c r="N166" s="542"/>
      <c r="O166" s="541"/>
      <c r="P166" s="544"/>
      <c r="Q166" s="544"/>
      <c r="R166" s="635" t="s">
        <v>230</v>
      </c>
      <c r="S166" s="507">
        <v>1</v>
      </c>
      <c r="T166" s="507"/>
      <c r="U166" s="508"/>
      <c r="V166" s="6"/>
      <c r="W166" s="9"/>
      <c r="X166" s="9"/>
      <c r="Y166" s="9"/>
      <c r="Z166" s="9"/>
      <c r="AA166" s="9"/>
    </row>
    <row r="167" spans="1:27" ht="27.75" customHeight="1" x14ac:dyDescent="0.2">
      <c r="A167" s="2486"/>
      <c r="B167" s="2521"/>
      <c r="C167" s="2527"/>
      <c r="D167" s="559"/>
      <c r="E167" s="2237"/>
      <c r="F167" s="466"/>
      <c r="G167" s="1149"/>
      <c r="H167" s="2528"/>
      <c r="I167" s="506"/>
      <c r="J167" s="541"/>
      <c r="K167" s="540"/>
      <c r="L167" s="541"/>
      <c r="M167" s="542"/>
      <c r="N167" s="542"/>
      <c r="O167" s="541"/>
      <c r="P167" s="544"/>
      <c r="Q167" s="544"/>
      <c r="R167" s="635" t="s">
        <v>286</v>
      </c>
      <c r="S167" s="507"/>
      <c r="T167" s="507">
        <v>50</v>
      </c>
      <c r="U167" s="508">
        <v>50</v>
      </c>
      <c r="V167" s="6"/>
      <c r="W167" s="9"/>
      <c r="X167" s="9"/>
      <c r="Y167" s="9"/>
      <c r="Z167" s="9"/>
      <c r="AA167" s="9"/>
    </row>
    <row r="168" spans="1:27" ht="28.5" customHeight="1" x14ac:dyDescent="0.2">
      <c r="A168" s="2486"/>
      <c r="B168" s="2521"/>
      <c r="C168" s="2527"/>
      <c r="D168" s="559"/>
      <c r="E168" s="1145"/>
      <c r="F168" s="466"/>
      <c r="G168" s="1149"/>
      <c r="H168" s="2528"/>
      <c r="I168" s="506"/>
      <c r="J168" s="541"/>
      <c r="K168" s="540"/>
      <c r="L168" s="541"/>
      <c r="M168" s="542"/>
      <c r="N168" s="542"/>
      <c r="O168" s="541"/>
      <c r="P168" s="544"/>
      <c r="Q168" s="544"/>
      <c r="R168" s="774" t="s">
        <v>239</v>
      </c>
      <c r="S168" s="722" t="s">
        <v>102</v>
      </c>
      <c r="T168" s="626"/>
      <c r="U168" s="627"/>
      <c r="V168" s="6"/>
      <c r="W168" s="9"/>
      <c r="X168" s="9"/>
      <c r="Y168" s="9"/>
      <c r="Z168" s="9"/>
      <c r="AA168" s="9"/>
    </row>
    <row r="169" spans="1:27" ht="37.5" customHeight="1" x14ac:dyDescent="0.2">
      <c r="A169" s="2486"/>
      <c r="B169" s="2521"/>
      <c r="C169" s="2527"/>
      <c r="D169" s="311"/>
      <c r="E169" s="1148"/>
      <c r="F169" s="466"/>
      <c r="G169" s="1149"/>
      <c r="H169" s="2528"/>
      <c r="I169" s="636"/>
      <c r="J169" s="541"/>
      <c r="K169" s="540"/>
      <c r="L169" s="541"/>
      <c r="M169" s="542"/>
      <c r="N169" s="542"/>
      <c r="O169" s="541"/>
      <c r="P169" s="544"/>
      <c r="Q169" s="544"/>
      <c r="R169" s="774" t="s">
        <v>229</v>
      </c>
      <c r="S169" s="626"/>
      <c r="T169" s="626">
        <v>100</v>
      </c>
      <c r="U169" s="627"/>
      <c r="V169" s="6"/>
      <c r="W169" s="9"/>
      <c r="X169" s="9"/>
      <c r="Y169" s="9"/>
      <c r="Z169" s="9"/>
      <c r="AA169" s="9"/>
    </row>
    <row r="170" spans="1:27" ht="26.25" customHeight="1" x14ac:dyDescent="0.2">
      <c r="A170" s="1206"/>
      <c r="B170" s="1203"/>
      <c r="C170" s="1204"/>
      <c r="D170" s="315"/>
      <c r="E170" s="694"/>
      <c r="F170" s="695"/>
      <c r="G170" s="696"/>
      <c r="H170" s="697"/>
      <c r="I170" s="509"/>
      <c r="J170" s="526"/>
      <c r="K170" s="527"/>
      <c r="L170" s="526"/>
      <c r="M170" s="538"/>
      <c r="N170" s="538"/>
      <c r="O170" s="526"/>
      <c r="P170" s="539"/>
      <c r="Q170" s="539"/>
      <c r="R170" s="775" t="s">
        <v>285</v>
      </c>
      <c r="S170" s="698">
        <v>100</v>
      </c>
      <c r="T170" s="698"/>
      <c r="U170" s="699"/>
      <c r="V170" s="6"/>
      <c r="W170" s="9"/>
      <c r="X170" s="9"/>
      <c r="Y170" s="9"/>
      <c r="Z170" s="9"/>
      <c r="AA170" s="9"/>
    </row>
    <row r="171" spans="1:27" ht="15.75" customHeight="1" thickBot="1" x14ac:dyDescent="0.25">
      <c r="A171" s="656"/>
      <c r="B171" s="309"/>
      <c r="C171" s="305"/>
      <c r="D171" s="305"/>
      <c r="E171" s="641"/>
      <c r="F171" s="306"/>
      <c r="G171" s="642"/>
      <c r="H171" s="2507" t="s">
        <v>106</v>
      </c>
      <c r="I171" s="2508"/>
      <c r="J171" s="643">
        <f t="shared" ref="J171:Q171" si="8">SUM(J152:J169)</f>
        <v>264890</v>
      </c>
      <c r="K171" s="644">
        <f t="shared" si="8"/>
        <v>281524</v>
      </c>
      <c r="L171" s="643">
        <f t="shared" si="8"/>
        <v>310700</v>
      </c>
      <c r="M171" s="687">
        <f t="shared" si="8"/>
        <v>257500</v>
      </c>
      <c r="N171" s="646">
        <f t="shared" si="8"/>
        <v>0</v>
      </c>
      <c r="O171" s="643">
        <f t="shared" si="8"/>
        <v>53200</v>
      </c>
      <c r="P171" s="644">
        <f t="shared" si="8"/>
        <v>277100</v>
      </c>
      <c r="Q171" s="644">
        <f t="shared" si="8"/>
        <v>262100</v>
      </c>
      <c r="R171" s="641"/>
      <c r="S171" s="344"/>
      <c r="T171" s="344"/>
      <c r="U171" s="443"/>
      <c r="V171" s="6"/>
      <c r="W171" s="9"/>
      <c r="X171" s="9"/>
      <c r="Y171" s="9"/>
      <c r="Z171" s="9"/>
      <c r="AA171" s="9"/>
    </row>
    <row r="172" spans="1:27" ht="24" customHeight="1" x14ac:dyDescent="0.2">
      <c r="A172" s="303"/>
      <c r="B172" s="308"/>
      <c r="C172" s="310"/>
      <c r="D172" s="682"/>
      <c r="E172" s="598" t="s">
        <v>124</v>
      </c>
      <c r="F172" s="1190"/>
      <c r="G172" s="494"/>
      <c r="H172" s="495"/>
      <c r="I172" s="631" t="s">
        <v>29</v>
      </c>
      <c r="J172" s="526">
        <v>23170</v>
      </c>
      <c r="K172" s="527">
        <v>23170</v>
      </c>
      <c r="L172" s="526"/>
      <c r="M172" s="538"/>
      <c r="N172" s="538"/>
      <c r="O172" s="632"/>
      <c r="P172" s="633"/>
      <c r="Q172" s="539"/>
      <c r="R172" s="683"/>
      <c r="S172" s="513"/>
      <c r="T172" s="513"/>
      <c r="U172" s="514"/>
      <c r="V172" s="19"/>
      <c r="W172" s="9"/>
      <c r="X172" s="9"/>
      <c r="Y172" s="9"/>
      <c r="Z172" s="9"/>
      <c r="AA172" s="9"/>
    </row>
    <row r="173" spans="1:27" ht="40.5" customHeight="1" thickBot="1" x14ac:dyDescent="0.25">
      <c r="A173" s="303"/>
      <c r="B173" s="308"/>
      <c r="C173" s="310"/>
      <c r="D173" s="313"/>
      <c r="E173" s="321" t="s">
        <v>134</v>
      </c>
      <c r="F173" s="467"/>
      <c r="G173" s="478"/>
      <c r="H173" s="301"/>
      <c r="I173" s="304" t="s">
        <v>29</v>
      </c>
      <c r="J173" s="403">
        <v>32727</v>
      </c>
      <c r="K173" s="404">
        <v>30488</v>
      </c>
      <c r="L173" s="1267"/>
      <c r="M173" s="1268"/>
      <c r="N173" s="1268"/>
      <c r="O173" s="1267"/>
      <c r="P173" s="404"/>
      <c r="Q173" s="405"/>
      <c r="R173" s="492"/>
      <c r="S173" s="1269"/>
      <c r="T173" s="493"/>
      <c r="U173" s="106"/>
      <c r="V173" s="496"/>
      <c r="W173" s="9"/>
      <c r="X173" s="9"/>
      <c r="Y173" s="9"/>
      <c r="Z173" s="9"/>
      <c r="AA173" s="9"/>
    </row>
    <row r="174" spans="1:27" ht="17.25" customHeight="1" thickBot="1" x14ac:dyDescent="0.25">
      <c r="A174" s="57" t="s">
        <v>7</v>
      </c>
      <c r="B174" s="7" t="s">
        <v>9</v>
      </c>
      <c r="C174" s="2221" t="s">
        <v>10</v>
      </c>
      <c r="D174" s="2221"/>
      <c r="E174" s="2221"/>
      <c r="F174" s="2221"/>
      <c r="G174" s="2221"/>
      <c r="H174" s="2221"/>
      <c r="I174" s="2222"/>
      <c r="J174" s="262">
        <f>J171+J172+J173</f>
        <v>320787</v>
      </c>
      <c r="K174" s="263">
        <f>K171+K172+K173</f>
        <v>335182</v>
      </c>
      <c r="L174" s="262">
        <f t="shared" ref="L174:Q174" si="9">L171</f>
        <v>310700</v>
      </c>
      <c r="M174" s="557">
        <f t="shared" si="9"/>
        <v>257500</v>
      </c>
      <c r="N174" s="557">
        <f t="shared" si="9"/>
        <v>0</v>
      </c>
      <c r="O174" s="556">
        <f t="shared" si="9"/>
        <v>53200</v>
      </c>
      <c r="P174" s="262">
        <f t="shared" si="9"/>
        <v>277100</v>
      </c>
      <c r="Q174" s="263">
        <f t="shared" si="9"/>
        <v>262100</v>
      </c>
      <c r="R174" s="1098"/>
      <c r="S174" s="1098"/>
      <c r="T174" s="1098"/>
      <c r="U174" s="1099"/>
      <c r="W174" s="9"/>
      <c r="X174" s="9"/>
      <c r="Y174" s="9"/>
      <c r="Z174" s="9"/>
      <c r="AA174" s="9"/>
    </row>
    <row r="175" spans="1:27" ht="15.75" customHeight="1" thickBot="1" x14ac:dyDescent="0.25">
      <c r="A175" s="56" t="s">
        <v>7</v>
      </c>
      <c r="B175" s="7" t="s">
        <v>31</v>
      </c>
      <c r="C175" s="2223" t="s">
        <v>52</v>
      </c>
      <c r="D175" s="2224"/>
      <c r="E175" s="2224"/>
      <c r="F175" s="2224"/>
      <c r="G175" s="2224"/>
      <c r="H175" s="2224"/>
      <c r="I175" s="2224"/>
      <c r="J175" s="2224"/>
      <c r="K175" s="2224"/>
      <c r="L175" s="2224"/>
      <c r="M175" s="2224"/>
      <c r="N175" s="2224"/>
      <c r="O175" s="2224"/>
      <c r="P175" s="2224"/>
      <c r="Q175" s="2224"/>
      <c r="R175" s="1104"/>
      <c r="S175" s="1104"/>
      <c r="T175" s="1104"/>
      <c r="U175" s="1105"/>
      <c r="W175" s="9"/>
      <c r="X175" s="9"/>
      <c r="Y175" s="9"/>
      <c r="Z175" s="9"/>
      <c r="AA175" s="9"/>
    </row>
    <row r="176" spans="1:27" ht="15" customHeight="1" x14ac:dyDescent="0.2">
      <c r="A176" s="58" t="s">
        <v>7</v>
      </c>
      <c r="B176" s="1107" t="s">
        <v>31</v>
      </c>
      <c r="C176" s="330" t="s">
        <v>7</v>
      </c>
      <c r="D176" s="400"/>
      <c r="E176" s="2232" t="s">
        <v>201</v>
      </c>
      <c r="F176" s="1010"/>
      <c r="G176" s="2492">
        <v>6</v>
      </c>
      <c r="H176" s="2494" t="s">
        <v>199</v>
      </c>
      <c r="I176" s="52" t="s">
        <v>29</v>
      </c>
      <c r="J176" s="665"/>
      <c r="K176" s="325"/>
      <c r="L176" s="674"/>
      <c r="M176" s="666"/>
      <c r="N176" s="675"/>
      <c r="O176" s="668"/>
      <c r="P176" s="139"/>
      <c r="Q176" s="135"/>
      <c r="R176" s="516"/>
      <c r="S176" s="328"/>
      <c r="T176" s="328"/>
      <c r="U176" s="329"/>
    </row>
    <row r="177" spans="1:27" ht="15" customHeight="1" x14ac:dyDescent="0.2">
      <c r="A177" s="1217"/>
      <c r="B177" s="1108"/>
      <c r="C177" s="1193"/>
      <c r="D177" s="436"/>
      <c r="E177" s="2233"/>
      <c r="F177" s="1014"/>
      <c r="G177" s="2493"/>
      <c r="H177" s="2495"/>
      <c r="I177" s="51" t="s">
        <v>65</v>
      </c>
      <c r="J177" s="243"/>
      <c r="K177" s="180"/>
      <c r="L177" s="673"/>
      <c r="M177" s="670"/>
      <c r="N177" s="187"/>
      <c r="O177" s="188"/>
      <c r="P177" s="671"/>
      <c r="Q177" s="130"/>
      <c r="R177" s="517"/>
      <c r="S177" s="462"/>
      <c r="T177" s="462"/>
      <c r="U177" s="463"/>
    </row>
    <row r="178" spans="1:27" ht="39.75" customHeight="1" x14ac:dyDescent="0.2">
      <c r="A178" s="1217"/>
      <c r="B178" s="1108"/>
      <c r="C178" s="1193"/>
      <c r="D178" s="331" t="s">
        <v>7</v>
      </c>
      <c r="E178" s="1013" t="s">
        <v>202</v>
      </c>
      <c r="F178" s="1012"/>
      <c r="G178" s="2493"/>
      <c r="H178" s="2495"/>
      <c r="I178" s="1208"/>
      <c r="J178" s="246"/>
      <c r="K178" s="182"/>
      <c r="L178" s="461"/>
      <c r="M178" s="460"/>
      <c r="N178" s="1185"/>
      <c r="O178" s="1186"/>
      <c r="P178" s="132"/>
      <c r="Q178" s="121"/>
      <c r="R178" s="518"/>
      <c r="S178" s="497"/>
      <c r="T178" s="497"/>
      <c r="U178" s="498"/>
    </row>
    <row r="179" spans="1:27" ht="15.75" customHeight="1" x14ac:dyDescent="0.2">
      <c r="A179" s="1217"/>
      <c r="B179" s="1108"/>
      <c r="C179" s="1193"/>
      <c r="D179" s="331"/>
      <c r="E179" s="1009" t="s">
        <v>189</v>
      </c>
      <c r="F179" s="1011"/>
      <c r="G179" s="2493"/>
      <c r="H179" s="2263"/>
      <c r="I179" s="48" t="s">
        <v>29</v>
      </c>
      <c r="J179" s="246"/>
      <c r="K179" s="182"/>
      <c r="L179" s="1184">
        <v>728600</v>
      </c>
      <c r="M179" s="1185">
        <f>162680+3520</f>
        <v>166200</v>
      </c>
      <c r="N179" s="1185"/>
      <c r="O179" s="1186">
        <v>562400</v>
      </c>
      <c r="P179" s="132">
        <f>725000+3600</f>
        <v>728600</v>
      </c>
      <c r="Q179" s="121">
        <v>728600</v>
      </c>
      <c r="R179" s="518" t="s">
        <v>231</v>
      </c>
      <c r="S179" s="357">
        <v>2.4</v>
      </c>
      <c r="T179" s="357">
        <v>2.4</v>
      </c>
      <c r="U179" s="358">
        <v>2.4</v>
      </c>
    </row>
    <row r="180" spans="1:27" ht="17.25" customHeight="1" x14ac:dyDescent="0.2">
      <c r="A180" s="1217"/>
      <c r="B180" s="1108"/>
      <c r="C180" s="1193"/>
      <c r="D180" s="331"/>
      <c r="E180" s="1145" t="s">
        <v>190</v>
      </c>
      <c r="F180" s="1011"/>
      <c r="G180" s="2493"/>
      <c r="H180" s="2263"/>
      <c r="I180" s="48"/>
      <c r="J180" s="246"/>
      <c r="K180" s="182"/>
      <c r="L180" s="1184"/>
      <c r="M180" s="1185"/>
      <c r="N180" s="1185"/>
      <c r="O180" s="1186"/>
      <c r="P180" s="246"/>
      <c r="Q180" s="182"/>
      <c r="R180" s="518" t="s">
        <v>232</v>
      </c>
      <c r="S180" s="357">
        <v>2.4</v>
      </c>
      <c r="T180" s="357">
        <v>2.4</v>
      </c>
      <c r="U180" s="358">
        <v>2.4</v>
      </c>
    </row>
    <row r="181" spans="1:27" ht="13.5" customHeight="1" x14ac:dyDescent="0.2">
      <c r="A181" s="1217"/>
      <c r="B181" s="1108"/>
      <c r="C181" s="1193"/>
      <c r="D181" s="331"/>
      <c r="E181" s="1145" t="s">
        <v>191</v>
      </c>
      <c r="F181" s="1011"/>
      <c r="G181" s="2493"/>
      <c r="H181" s="2263"/>
      <c r="I181" s="48"/>
      <c r="J181" s="246"/>
      <c r="K181" s="182"/>
      <c r="L181" s="1184"/>
      <c r="M181" s="1185"/>
      <c r="N181" s="1185"/>
      <c r="O181" s="1186"/>
      <c r="P181" s="246"/>
      <c r="Q181" s="182"/>
      <c r="R181" s="518" t="s">
        <v>233</v>
      </c>
      <c r="S181" s="1132">
        <v>220</v>
      </c>
      <c r="T181" s="1132">
        <v>220</v>
      </c>
      <c r="U181" s="1126">
        <v>220</v>
      </c>
    </row>
    <row r="182" spans="1:27" ht="14.25" customHeight="1" x14ac:dyDescent="0.2">
      <c r="A182" s="1217"/>
      <c r="B182" s="1108"/>
      <c r="C182" s="1193"/>
      <c r="D182" s="331"/>
      <c r="E182" s="1145" t="s">
        <v>234</v>
      </c>
      <c r="F182" s="1011"/>
      <c r="G182" s="2493"/>
      <c r="H182" s="2263"/>
      <c r="I182" s="48"/>
      <c r="J182" s="246"/>
      <c r="K182" s="182"/>
      <c r="L182" s="1184"/>
      <c r="M182" s="1185"/>
      <c r="N182" s="1185"/>
      <c r="O182" s="1186"/>
      <c r="P182" s="246"/>
      <c r="Q182" s="182"/>
      <c r="R182" s="518" t="s">
        <v>236</v>
      </c>
      <c r="S182" s="1132">
        <v>352</v>
      </c>
      <c r="T182" s="1132">
        <v>352</v>
      </c>
      <c r="U182" s="1126">
        <v>352</v>
      </c>
    </row>
    <row r="183" spans="1:27" s="20" customFormat="1" ht="27" customHeight="1" x14ac:dyDescent="0.2">
      <c r="A183" s="1144"/>
      <c r="B183" s="1092"/>
      <c r="C183" s="1169"/>
      <c r="D183" s="28"/>
      <c r="E183" s="150" t="s">
        <v>235</v>
      </c>
      <c r="F183" s="1012"/>
      <c r="G183" s="2493"/>
      <c r="H183" s="2263"/>
      <c r="I183" s="48"/>
      <c r="J183" s="246"/>
      <c r="K183" s="182"/>
      <c r="L183" s="249"/>
      <c r="M183" s="1185"/>
      <c r="N183" s="528"/>
      <c r="O183" s="206"/>
      <c r="P183" s="246"/>
      <c r="Q183" s="182"/>
      <c r="R183" s="518" t="s">
        <v>321</v>
      </c>
      <c r="S183" s="1132">
        <v>11</v>
      </c>
      <c r="T183" s="1132">
        <v>11</v>
      </c>
      <c r="U183" s="1126">
        <v>11</v>
      </c>
    </row>
    <row r="184" spans="1:27" ht="27.75" customHeight="1" x14ac:dyDescent="0.2">
      <c r="A184" s="1144"/>
      <c r="B184" s="1092"/>
      <c r="C184" s="974"/>
      <c r="D184" s="1168"/>
      <c r="E184" s="167" t="s">
        <v>203</v>
      </c>
      <c r="F184" s="555"/>
      <c r="G184" s="1122"/>
      <c r="H184" s="1192"/>
      <c r="I184" s="295" t="s">
        <v>29</v>
      </c>
      <c r="J184" s="337"/>
      <c r="K184" s="180"/>
      <c r="L184" s="235"/>
      <c r="M184" s="975"/>
      <c r="N184" s="210"/>
      <c r="O184" s="976"/>
      <c r="P184" s="133"/>
      <c r="Q184" s="977"/>
      <c r="R184" s="637" t="s">
        <v>320</v>
      </c>
      <c r="S184" s="638">
        <v>7</v>
      </c>
      <c r="T184" s="639">
        <v>13</v>
      </c>
      <c r="U184" s="640">
        <v>13</v>
      </c>
      <c r="V184" s="29"/>
    </row>
    <row r="185" spans="1:27" ht="24.75" customHeight="1" x14ac:dyDescent="0.2">
      <c r="A185" s="2129"/>
      <c r="B185" s="2130"/>
      <c r="C185" s="2484"/>
      <c r="D185" s="2482" t="s">
        <v>9</v>
      </c>
      <c r="E185" s="2480" t="s">
        <v>186</v>
      </c>
      <c r="F185" s="2478"/>
      <c r="G185" s="2136"/>
      <c r="H185" s="2476" t="s">
        <v>192</v>
      </c>
      <c r="I185" s="1175" t="s">
        <v>65</v>
      </c>
      <c r="J185" s="338">
        <v>1880</v>
      </c>
      <c r="K185" s="231">
        <v>1880</v>
      </c>
      <c r="L185" s="294"/>
      <c r="M185" s="198"/>
      <c r="N185" s="197"/>
      <c r="O185" s="199"/>
      <c r="P185" s="365"/>
      <c r="Q185" s="155"/>
      <c r="R185" s="604" t="s">
        <v>185</v>
      </c>
      <c r="S185" s="464">
        <v>20</v>
      </c>
      <c r="T185" s="38">
        <v>20</v>
      </c>
      <c r="U185" s="465">
        <v>20</v>
      </c>
    </row>
    <row r="186" spans="1:27" ht="27" customHeight="1" x14ac:dyDescent="0.2">
      <c r="A186" s="2129"/>
      <c r="B186" s="2130"/>
      <c r="C186" s="2484"/>
      <c r="D186" s="2483"/>
      <c r="E186" s="2481"/>
      <c r="F186" s="2479"/>
      <c r="G186" s="2163"/>
      <c r="H186" s="2477"/>
      <c r="I186" s="295" t="s">
        <v>29</v>
      </c>
      <c r="J186" s="337"/>
      <c r="K186" s="180"/>
      <c r="L186" s="235">
        <v>12000</v>
      </c>
      <c r="M186" s="975">
        <v>12000</v>
      </c>
      <c r="N186" s="210"/>
      <c r="O186" s="976"/>
      <c r="P186" s="133">
        <v>12000</v>
      </c>
      <c r="Q186" s="977">
        <v>12000</v>
      </c>
      <c r="R186" s="605"/>
      <c r="S186" s="529"/>
      <c r="T186" s="957"/>
      <c r="U186" s="530"/>
    </row>
    <row r="187" spans="1:27" ht="66.75" customHeight="1" x14ac:dyDescent="0.2">
      <c r="A187" s="1144"/>
      <c r="B187" s="1092"/>
      <c r="C187" s="974"/>
      <c r="D187" s="1168"/>
      <c r="E187" s="1090" t="s">
        <v>57</v>
      </c>
      <c r="F187" s="1215"/>
      <c r="G187" s="1066"/>
      <c r="H187" s="334" t="s">
        <v>112</v>
      </c>
      <c r="I187" s="41" t="s">
        <v>29</v>
      </c>
      <c r="J187" s="337">
        <f>2146.4/3.4528*1000</f>
        <v>621640</v>
      </c>
      <c r="K187" s="180">
        <v>621640</v>
      </c>
      <c r="L187" s="244">
        <f>M187+O187</f>
        <v>0</v>
      </c>
      <c r="M187" s="187"/>
      <c r="N187" s="228"/>
      <c r="O187" s="188"/>
      <c r="P187" s="515"/>
      <c r="Q187" s="519"/>
      <c r="R187" s="343"/>
      <c r="S187" s="335"/>
      <c r="T187" s="335"/>
      <c r="U187" s="336"/>
      <c r="V187" s="29"/>
    </row>
    <row r="188" spans="1:27" ht="15.75" customHeight="1" thickBot="1" x14ac:dyDescent="0.25">
      <c r="A188" s="656"/>
      <c r="B188" s="309"/>
      <c r="C188" s="305"/>
      <c r="D188" s="305"/>
      <c r="E188" s="641"/>
      <c r="F188" s="306"/>
      <c r="G188" s="642"/>
      <c r="H188" s="2507" t="s">
        <v>106</v>
      </c>
      <c r="I188" s="2508"/>
      <c r="J188" s="643">
        <f t="shared" ref="J188:Q188" si="10">SUM(J179:J187)</f>
        <v>623520</v>
      </c>
      <c r="K188" s="644">
        <f t="shared" si="10"/>
        <v>623520</v>
      </c>
      <c r="L188" s="645">
        <f>SUM(L179:L187)</f>
        <v>740600</v>
      </c>
      <c r="M188" s="646">
        <f t="shared" si="10"/>
        <v>178200</v>
      </c>
      <c r="N188" s="643">
        <f t="shared" si="10"/>
        <v>0</v>
      </c>
      <c r="O188" s="647">
        <f t="shared" si="10"/>
        <v>562400</v>
      </c>
      <c r="P188" s="643">
        <f t="shared" si="10"/>
        <v>740600</v>
      </c>
      <c r="Q188" s="644">
        <f t="shared" si="10"/>
        <v>740600</v>
      </c>
      <c r="R188" s="641"/>
      <c r="S188" s="344"/>
      <c r="T188" s="344"/>
      <c r="U188" s="443"/>
      <c r="V188" s="6"/>
      <c r="W188" s="9"/>
      <c r="X188" s="9"/>
      <c r="Y188" s="9"/>
      <c r="Z188" s="9"/>
      <c r="AA188" s="9"/>
    </row>
    <row r="189" spans="1:27" ht="59.25" customHeight="1" x14ac:dyDescent="0.2">
      <c r="A189" s="58" t="s">
        <v>7</v>
      </c>
      <c r="B189" s="1107" t="s">
        <v>31</v>
      </c>
      <c r="C189" s="1109" t="s">
        <v>9</v>
      </c>
      <c r="D189" s="1110"/>
      <c r="E189" s="1096" t="s">
        <v>319</v>
      </c>
      <c r="F189" s="558"/>
      <c r="G189" s="1140" t="s">
        <v>66</v>
      </c>
      <c r="H189" s="1200" t="s">
        <v>109</v>
      </c>
      <c r="I189" s="657" t="s">
        <v>29</v>
      </c>
      <c r="J189" s="658"/>
      <c r="K189" s="520"/>
      <c r="L189" s="258">
        <v>3600</v>
      </c>
      <c r="M189" s="659">
        <v>3600</v>
      </c>
      <c r="N189" s="767"/>
      <c r="O189" s="660"/>
      <c r="P189" s="173">
        <v>3600</v>
      </c>
      <c r="Q189" s="159">
        <v>3600</v>
      </c>
      <c r="R189" s="2303" t="s">
        <v>322</v>
      </c>
      <c r="S189" s="652">
        <v>11</v>
      </c>
      <c r="T189" s="1100">
        <v>8</v>
      </c>
      <c r="U189" s="653">
        <v>8</v>
      </c>
    </row>
    <row r="190" spans="1:27" ht="18.75" customHeight="1" thickBot="1" x14ac:dyDescent="0.25">
      <c r="A190" s="1153"/>
      <c r="B190" s="1093"/>
      <c r="C190" s="661"/>
      <c r="D190" s="1111"/>
      <c r="E190" s="1097"/>
      <c r="F190" s="662"/>
      <c r="G190" s="86"/>
      <c r="H190" s="663"/>
      <c r="I190" s="47" t="s">
        <v>8</v>
      </c>
      <c r="J190" s="424"/>
      <c r="K190" s="424"/>
      <c r="L190" s="471">
        <f t="shared" ref="L190:Q190" si="11">L189</f>
        <v>3600</v>
      </c>
      <c r="M190" s="425">
        <f t="shared" si="11"/>
        <v>3600</v>
      </c>
      <c r="N190" s="472">
        <f t="shared" si="11"/>
        <v>0</v>
      </c>
      <c r="O190" s="426">
        <f t="shared" si="11"/>
        <v>0</v>
      </c>
      <c r="P190" s="471">
        <f t="shared" si="11"/>
        <v>3600</v>
      </c>
      <c r="Q190" s="471">
        <f t="shared" si="11"/>
        <v>3600</v>
      </c>
      <c r="R190" s="2304"/>
      <c r="S190" s="654"/>
      <c r="T190" s="1101"/>
      <c r="U190" s="655"/>
    </row>
    <row r="191" spans="1:27" ht="13.5" thickBot="1" x14ac:dyDescent="0.25">
      <c r="A191" s="1153" t="s">
        <v>7</v>
      </c>
      <c r="B191" s="1093" t="s">
        <v>31</v>
      </c>
      <c r="C191" s="2286" t="s">
        <v>10</v>
      </c>
      <c r="D191" s="2287"/>
      <c r="E191" s="2287"/>
      <c r="F191" s="2287"/>
      <c r="G191" s="2287"/>
      <c r="H191" s="2287"/>
      <c r="I191" s="2288"/>
      <c r="J191" s="439">
        <f>J188+J190</f>
        <v>623520</v>
      </c>
      <c r="K191" s="439">
        <f t="shared" ref="K191:Q191" si="12">K188+K190</f>
        <v>623520</v>
      </c>
      <c r="L191" s="439">
        <f>L188+L190</f>
        <v>744200</v>
      </c>
      <c r="M191" s="440">
        <f t="shared" si="12"/>
        <v>181800</v>
      </c>
      <c r="N191" s="768">
        <f t="shared" si="12"/>
        <v>0</v>
      </c>
      <c r="O191" s="766">
        <f t="shared" si="12"/>
        <v>562400</v>
      </c>
      <c r="P191" s="439">
        <f>P188+P190</f>
        <v>744200</v>
      </c>
      <c r="Q191" s="439">
        <f t="shared" si="12"/>
        <v>744200</v>
      </c>
      <c r="R191" s="648"/>
      <c r="S191" s="649"/>
      <c r="T191" s="650"/>
      <c r="U191" s="651"/>
    </row>
    <row r="192" spans="1:27" ht="15.75" customHeight="1" thickBot="1" x14ac:dyDescent="0.25">
      <c r="A192" s="56" t="s">
        <v>7</v>
      </c>
      <c r="B192" s="7" t="s">
        <v>41</v>
      </c>
      <c r="C192" s="2223" t="s">
        <v>53</v>
      </c>
      <c r="D192" s="2224"/>
      <c r="E192" s="2224"/>
      <c r="F192" s="2224"/>
      <c r="G192" s="2224"/>
      <c r="H192" s="2224"/>
      <c r="I192" s="2224"/>
      <c r="J192" s="2224"/>
      <c r="K192" s="2224"/>
      <c r="L192" s="2224"/>
      <c r="M192" s="2224"/>
      <c r="N192" s="2224"/>
      <c r="O192" s="2224"/>
      <c r="P192" s="1104"/>
      <c r="Q192" s="1104"/>
      <c r="R192" s="1104"/>
      <c r="S192" s="1104"/>
      <c r="T192" s="1104"/>
      <c r="U192" s="1105"/>
      <c r="W192" s="9"/>
      <c r="X192" s="9"/>
      <c r="Y192" s="9"/>
      <c r="Z192" s="9"/>
      <c r="AA192" s="9"/>
    </row>
    <row r="193" spans="1:27" ht="18" customHeight="1" x14ac:dyDescent="0.2">
      <c r="A193" s="1152" t="s">
        <v>7</v>
      </c>
      <c r="B193" s="1091" t="s">
        <v>41</v>
      </c>
      <c r="C193" s="93" t="s">
        <v>7</v>
      </c>
      <c r="D193" s="2563"/>
      <c r="E193" s="2239" t="s">
        <v>58</v>
      </c>
      <c r="F193" s="558" t="s">
        <v>62</v>
      </c>
      <c r="G193" s="1140" t="s">
        <v>32</v>
      </c>
      <c r="H193" s="2541" t="s">
        <v>112</v>
      </c>
      <c r="I193" s="10" t="s">
        <v>29</v>
      </c>
      <c r="J193" s="258">
        <v>86886</v>
      </c>
      <c r="K193" s="258">
        <v>104086</v>
      </c>
      <c r="L193" s="216">
        <v>90000</v>
      </c>
      <c r="M193" s="217">
        <v>90000</v>
      </c>
      <c r="N193" s="217"/>
      <c r="O193" s="220"/>
      <c r="P193" s="230">
        <v>90000</v>
      </c>
      <c r="Q193" s="229">
        <v>90000</v>
      </c>
      <c r="R193" s="1177" t="s">
        <v>59</v>
      </c>
      <c r="S193" s="30">
        <v>285</v>
      </c>
      <c r="T193" s="30">
        <v>285</v>
      </c>
      <c r="U193" s="1102">
        <v>285</v>
      </c>
      <c r="V193" s="29"/>
    </row>
    <row r="194" spans="1:27" ht="18" customHeight="1" x14ac:dyDescent="0.2">
      <c r="A194" s="1217"/>
      <c r="B194" s="1108"/>
      <c r="C194" s="184"/>
      <c r="D194" s="2491"/>
      <c r="E194" s="2128"/>
      <c r="F194" s="2240"/>
      <c r="G194" s="2242"/>
      <c r="H194" s="2475"/>
      <c r="I194" s="41" t="s">
        <v>170</v>
      </c>
      <c r="J194" s="235"/>
      <c r="K194" s="235">
        <v>50000</v>
      </c>
      <c r="L194" s="248"/>
      <c r="M194" s="218"/>
      <c r="N194" s="189"/>
      <c r="O194" s="190"/>
      <c r="P194" s="408"/>
      <c r="Q194" s="251"/>
      <c r="R194" s="1178"/>
      <c r="S194" s="421"/>
      <c r="T194" s="1133"/>
      <c r="U194" s="1134"/>
    </row>
    <row r="195" spans="1:27" ht="18" customHeight="1" thickBot="1" x14ac:dyDescent="0.25">
      <c r="A195" s="1218"/>
      <c r="B195" s="1118"/>
      <c r="C195" s="185"/>
      <c r="D195" s="2564"/>
      <c r="E195" s="1119"/>
      <c r="F195" s="2241"/>
      <c r="G195" s="2243"/>
      <c r="H195" s="2542"/>
      <c r="I195" s="47" t="s">
        <v>8</v>
      </c>
      <c r="J195" s="424">
        <f t="shared" ref="J195:Q195" si="13">J194+J193</f>
        <v>86886</v>
      </c>
      <c r="K195" s="424">
        <f t="shared" si="13"/>
        <v>154086</v>
      </c>
      <c r="L195" s="471">
        <f>L194+L193</f>
        <v>90000</v>
      </c>
      <c r="M195" s="472">
        <f t="shared" si="13"/>
        <v>90000</v>
      </c>
      <c r="N195" s="425">
        <f t="shared" si="13"/>
        <v>0</v>
      </c>
      <c r="O195" s="426">
        <f t="shared" si="13"/>
        <v>0</v>
      </c>
      <c r="P195" s="427">
        <f t="shared" si="13"/>
        <v>90000</v>
      </c>
      <c r="Q195" s="166">
        <f t="shared" si="13"/>
        <v>90000</v>
      </c>
      <c r="R195" s="1245"/>
      <c r="S195" s="1101"/>
      <c r="T195" s="1101"/>
      <c r="U195" s="1103"/>
    </row>
    <row r="196" spans="1:27" s="398" customFormat="1" ht="15" customHeight="1" x14ac:dyDescent="0.2">
      <c r="A196" s="2244" t="s">
        <v>7</v>
      </c>
      <c r="B196" s="2247" t="s">
        <v>41</v>
      </c>
      <c r="C196" s="2250" t="s">
        <v>9</v>
      </c>
      <c r="D196" s="2472"/>
      <c r="E196" s="2209" t="s">
        <v>323</v>
      </c>
      <c r="F196" s="2254" t="s">
        <v>62</v>
      </c>
      <c r="G196" s="1122" t="s">
        <v>32</v>
      </c>
      <c r="H196" s="2475" t="s">
        <v>112</v>
      </c>
      <c r="I196" s="545" t="s">
        <v>29</v>
      </c>
      <c r="J196" s="531"/>
      <c r="K196" s="532"/>
      <c r="L196" s="532">
        <v>200000</v>
      </c>
      <c r="M196" s="533"/>
      <c r="N196" s="534"/>
      <c r="O196" s="535">
        <v>200000</v>
      </c>
      <c r="P196" s="546">
        <v>200000</v>
      </c>
      <c r="Q196" s="536">
        <v>200000</v>
      </c>
      <c r="R196" s="701" t="s">
        <v>324</v>
      </c>
      <c r="S196" s="44">
        <v>670</v>
      </c>
      <c r="T196" s="44">
        <v>900</v>
      </c>
      <c r="U196" s="1134">
        <v>500</v>
      </c>
      <c r="V196" s="2234"/>
      <c r="W196" s="2235"/>
      <c r="X196" s="2235"/>
      <c r="Y196" s="2235"/>
      <c r="Z196" s="2235"/>
      <c r="AA196" s="1246"/>
    </row>
    <row r="197" spans="1:27" s="398" customFormat="1" ht="34.5" customHeight="1" x14ac:dyDescent="0.2">
      <c r="A197" s="2245"/>
      <c r="B197" s="2248"/>
      <c r="C197" s="2251"/>
      <c r="D197" s="2473"/>
      <c r="E197" s="2208"/>
      <c r="F197" s="2254"/>
      <c r="G197" s="1135"/>
      <c r="H197" s="2475"/>
      <c r="I197" s="704" t="s">
        <v>63</v>
      </c>
      <c r="J197" s="531"/>
      <c r="K197" s="532"/>
      <c r="L197" s="532"/>
      <c r="M197" s="533"/>
      <c r="N197" s="533"/>
      <c r="O197" s="535"/>
      <c r="P197" s="546"/>
      <c r="Q197" s="536"/>
      <c r="R197" s="2626" t="s">
        <v>325</v>
      </c>
      <c r="S197" s="44"/>
      <c r="T197" s="44"/>
      <c r="U197" s="1134"/>
      <c r="V197" s="2152"/>
      <c r="W197" s="2235"/>
      <c r="X197" s="2235"/>
      <c r="Y197" s="2235"/>
      <c r="Z197" s="2235"/>
      <c r="AA197" s="1246"/>
    </row>
    <row r="198" spans="1:27" s="398" customFormat="1" ht="22.5" customHeight="1" thickBot="1" x14ac:dyDescent="0.25">
      <c r="A198" s="2246"/>
      <c r="B198" s="2249"/>
      <c r="C198" s="2252"/>
      <c r="D198" s="2474"/>
      <c r="E198" s="2253"/>
      <c r="F198" s="2255"/>
      <c r="G198" s="672"/>
      <c r="H198" s="547"/>
      <c r="I198" s="399" t="s">
        <v>8</v>
      </c>
      <c r="J198" s="428"/>
      <c r="K198" s="429"/>
      <c r="L198" s="429">
        <f>L196</f>
        <v>200000</v>
      </c>
      <c r="M198" s="473"/>
      <c r="N198" s="473"/>
      <c r="O198" s="705">
        <f>O196</f>
        <v>200000</v>
      </c>
      <c r="P198" s="432">
        <f>P196</f>
        <v>200000</v>
      </c>
      <c r="Q198" s="431">
        <f>Q196</f>
        <v>200000</v>
      </c>
      <c r="R198" s="2365"/>
      <c r="S198" s="702"/>
      <c r="T198" s="702"/>
      <c r="U198" s="703"/>
      <c r="V198" s="1166"/>
      <c r="W198" s="1246"/>
      <c r="X198" s="1246"/>
      <c r="Y198" s="1246"/>
      <c r="Z198" s="1246"/>
      <c r="AA198" s="1246"/>
    </row>
    <row r="199" spans="1:27" ht="15.75" customHeight="1" x14ac:dyDescent="0.2">
      <c r="A199" s="1152" t="s">
        <v>7</v>
      </c>
      <c r="B199" s="1091" t="s">
        <v>41</v>
      </c>
      <c r="C199" s="93" t="s">
        <v>31</v>
      </c>
      <c r="D199" s="1094"/>
      <c r="E199" s="2236" t="s">
        <v>288</v>
      </c>
      <c r="F199" s="558"/>
      <c r="G199" s="1140" t="s">
        <v>61</v>
      </c>
      <c r="H199" s="2538" t="s">
        <v>111</v>
      </c>
      <c r="I199" s="49" t="s">
        <v>29</v>
      </c>
      <c r="J199" s="730"/>
      <c r="K199" s="731"/>
      <c r="L199" s="730">
        <v>20000</v>
      </c>
      <c r="M199" s="732">
        <v>20000</v>
      </c>
      <c r="N199" s="732"/>
      <c r="O199" s="736"/>
      <c r="P199" s="733"/>
      <c r="Q199" s="734"/>
      <c r="R199" s="423" t="s">
        <v>187</v>
      </c>
      <c r="S199" s="1100">
        <v>1</v>
      </c>
      <c r="T199" s="1100"/>
      <c r="U199" s="422"/>
      <c r="V199" s="1247"/>
      <c r="W199" s="1248"/>
      <c r="X199" s="1248"/>
      <c r="Y199" s="1248"/>
      <c r="Z199" s="1248"/>
      <c r="AA199" s="1248"/>
    </row>
    <row r="200" spans="1:27" ht="14.25" customHeight="1" x14ac:dyDescent="0.2">
      <c r="A200" s="54"/>
      <c r="B200" s="1092"/>
      <c r="C200" s="723"/>
      <c r="D200" s="1085"/>
      <c r="E200" s="2237"/>
      <c r="F200" s="729"/>
      <c r="G200" s="1122"/>
      <c r="H200" s="2539"/>
      <c r="I200" s="41" t="s">
        <v>29</v>
      </c>
      <c r="J200" s="567"/>
      <c r="K200" s="323"/>
      <c r="L200" s="339"/>
      <c r="M200" s="724"/>
      <c r="N200" s="724"/>
      <c r="O200" s="735"/>
      <c r="P200" s="249">
        <v>10000</v>
      </c>
      <c r="Q200" s="182">
        <v>10000</v>
      </c>
      <c r="R200" s="725" t="s">
        <v>247</v>
      </c>
      <c r="S200" s="1133">
        <v>1</v>
      </c>
      <c r="T200" s="1133"/>
      <c r="U200" s="726"/>
      <c r="V200" s="1247"/>
      <c r="W200" s="1248"/>
      <c r="X200" s="1248"/>
      <c r="Y200" s="1248"/>
      <c r="Z200" s="1248"/>
      <c r="AA200" s="1248"/>
    </row>
    <row r="201" spans="1:27" s="398" customFormat="1" ht="21.75" customHeight="1" thickBot="1" x14ac:dyDescent="0.25">
      <c r="A201" s="55"/>
      <c r="B201" s="676"/>
      <c r="C201" s="677"/>
      <c r="D201" s="1086"/>
      <c r="E201" s="2238"/>
      <c r="F201" s="662"/>
      <c r="G201" s="86"/>
      <c r="H201" s="2540"/>
      <c r="I201" s="728" t="s">
        <v>8</v>
      </c>
      <c r="J201" s="727"/>
      <c r="K201" s="430"/>
      <c r="L201" s="429">
        <f>L199</f>
        <v>20000</v>
      </c>
      <c r="M201" s="473">
        <f>M199</f>
        <v>20000</v>
      </c>
      <c r="N201" s="473"/>
      <c r="O201" s="706"/>
      <c r="P201" s="428">
        <f>P200</f>
        <v>10000</v>
      </c>
      <c r="Q201" s="430">
        <f>Q200</f>
        <v>10000</v>
      </c>
      <c r="R201" s="737" t="s">
        <v>193</v>
      </c>
      <c r="S201" s="1101"/>
      <c r="T201" s="1101"/>
      <c r="U201" s="700">
        <v>1</v>
      </c>
      <c r="V201" s="1247"/>
      <c r="W201" s="1248"/>
      <c r="X201" s="1248"/>
      <c r="Y201" s="1248"/>
      <c r="Z201" s="1248"/>
      <c r="AA201" s="1248"/>
    </row>
    <row r="202" spans="1:27" ht="13.5" thickBot="1" x14ac:dyDescent="0.25">
      <c r="A202" s="1153" t="s">
        <v>7</v>
      </c>
      <c r="B202" s="1093" t="s">
        <v>41</v>
      </c>
      <c r="C202" s="2286" t="s">
        <v>10</v>
      </c>
      <c r="D202" s="2287"/>
      <c r="E202" s="2287"/>
      <c r="F202" s="2287"/>
      <c r="G202" s="2287"/>
      <c r="H202" s="2287"/>
      <c r="I202" s="2288"/>
      <c r="J202" s="437">
        <f t="shared" ref="J202:Q202" si="14">J195+J198+J201</f>
        <v>86886</v>
      </c>
      <c r="K202" s="438">
        <f t="shared" si="14"/>
        <v>154086</v>
      </c>
      <c r="L202" s="437">
        <f>L195+L198+L201</f>
        <v>310000</v>
      </c>
      <c r="M202" s="437">
        <f t="shared" si="14"/>
        <v>110000</v>
      </c>
      <c r="N202" s="437">
        <f t="shared" si="14"/>
        <v>0</v>
      </c>
      <c r="O202" s="437">
        <f t="shared" si="14"/>
        <v>200000</v>
      </c>
      <c r="P202" s="438">
        <f>P195+P198+P201</f>
        <v>300000</v>
      </c>
      <c r="Q202" s="437">
        <f t="shared" si="14"/>
        <v>300000</v>
      </c>
      <c r="R202" s="83"/>
      <c r="S202" s="649"/>
      <c r="T202" s="650"/>
      <c r="U202" s="651"/>
      <c r="V202" s="1247"/>
      <c r="W202" s="1248"/>
      <c r="X202" s="1248"/>
      <c r="Y202" s="1248"/>
      <c r="Z202" s="1248"/>
      <c r="AA202" s="1248"/>
    </row>
    <row r="203" spans="1:27" ht="16.5" customHeight="1" thickBot="1" x14ac:dyDescent="0.25">
      <c r="A203" s="56" t="s">
        <v>7</v>
      </c>
      <c r="B203" s="7" t="s">
        <v>69</v>
      </c>
      <c r="C203" s="2223" t="s">
        <v>70</v>
      </c>
      <c r="D203" s="2224"/>
      <c r="E203" s="2224"/>
      <c r="F203" s="2224"/>
      <c r="G203" s="2224"/>
      <c r="H203" s="2224"/>
      <c r="I203" s="2224"/>
      <c r="J203" s="2224"/>
      <c r="K203" s="2224"/>
      <c r="L203" s="2224"/>
      <c r="M203" s="2224"/>
      <c r="N203" s="2224"/>
      <c r="O203" s="2224"/>
      <c r="P203" s="2224"/>
      <c r="Q203" s="1104"/>
      <c r="R203" s="1104"/>
      <c r="S203" s="1104"/>
      <c r="T203" s="1104"/>
      <c r="U203" s="1105"/>
      <c r="V203" s="1247"/>
      <c r="W203" s="1248"/>
      <c r="X203" s="1248"/>
      <c r="Y203" s="1248"/>
      <c r="Z203" s="1248"/>
      <c r="AA203" s="1248"/>
    </row>
    <row r="204" spans="1:27" ht="16.5" customHeight="1" x14ac:dyDescent="0.2">
      <c r="A204" s="58" t="s">
        <v>7</v>
      </c>
      <c r="B204" s="1107" t="s">
        <v>42</v>
      </c>
      <c r="C204" s="330" t="s">
        <v>7</v>
      </c>
      <c r="D204" s="400"/>
      <c r="E204" s="2566" t="s">
        <v>200</v>
      </c>
      <c r="F204" s="1113"/>
      <c r="G204" s="1209">
        <v>6</v>
      </c>
      <c r="H204" s="1116"/>
      <c r="I204" s="52"/>
      <c r="J204" s="665"/>
      <c r="K204" s="325" t="s">
        <v>29</v>
      </c>
      <c r="L204" s="345">
        <f>L207+L208+L209+L210+L211+L212</f>
        <v>3425600</v>
      </c>
      <c r="M204" s="666"/>
      <c r="N204" s="667"/>
      <c r="O204" s="668"/>
      <c r="P204" s="139"/>
      <c r="Q204" s="135"/>
      <c r="R204" s="1080"/>
      <c r="S204" s="1100"/>
      <c r="T204" s="1100"/>
      <c r="U204" s="1102"/>
      <c r="V204" s="1247"/>
      <c r="W204" s="1248"/>
      <c r="X204" s="1248"/>
      <c r="Y204" s="1248"/>
      <c r="Z204" s="1248"/>
      <c r="AA204" s="1248"/>
    </row>
    <row r="205" spans="1:27" ht="13.5" customHeight="1" x14ac:dyDescent="0.2">
      <c r="A205" s="1217"/>
      <c r="B205" s="1108"/>
      <c r="C205" s="1193"/>
      <c r="D205" s="664"/>
      <c r="E205" s="2367"/>
      <c r="F205" s="1114"/>
      <c r="G205" s="1210"/>
      <c r="H205" s="1117"/>
      <c r="I205" s="51"/>
      <c r="J205" s="243"/>
      <c r="K205" s="180"/>
      <c r="L205" s="669"/>
      <c r="M205" s="670"/>
      <c r="N205" s="186"/>
      <c r="O205" s="188"/>
      <c r="P205" s="671"/>
      <c r="Q205" s="130"/>
      <c r="R205" s="1071"/>
      <c r="S205" s="957"/>
      <c r="T205" s="957"/>
      <c r="U205" s="776"/>
      <c r="V205" s="1247"/>
      <c r="W205" s="1248"/>
      <c r="X205" s="1248"/>
      <c r="Y205" s="1248"/>
      <c r="Z205" s="1248"/>
      <c r="AA205" s="1248"/>
    </row>
    <row r="206" spans="1:27" ht="18" customHeight="1" x14ac:dyDescent="0.2">
      <c r="A206" s="1217"/>
      <c r="B206" s="1108"/>
      <c r="C206" s="1193"/>
      <c r="D206" s="331" t="s">
        <v>7</v>
      </c>
      <c r="E206" s="474" t="s">
        <v>74</v>
      </c>
      <c r="F206" s="1114"/>
      <c r="G206" s="1210"/>
      <c r="H206" s="1117"/>
      <c r="I206" s="1208"/>
      <c r="J206" s="246"/>
      <c r="K206" s="182"/>
      <c r="L206" s="475"/>
      <c r="M206" s="460"/>
      <c r="N206" s="353"/>
      <c r="O206" s="206"/>
      <c r="P206" s="132"/>
      <c r="Q206" s="121"/>
      <c r="R206" s="1069"/>
      <c r="S206" s="1133"/>
      <c r="T206" s="1133"/>
      <c r="U206" s="1134"/>
      <c r="V206" s="1247"/>
      <c r="W206" s="1248"/>
      <c r="X206" s="1248"/>
      <c r="Y206" s="1248"/>
      <c r="Z206" s="1248"/>
      <c r="AA206" s="1248"/>
    </row>
    <row r="207" spans="1:27" x14ac:dyDescent="0.2">
      <c r="A207" s="1217"/>
      <c r="B207" s="1108"/>
      <c r="C207" s="1193"/>
      <c r="D207" s="1115"/>
      <c r="E207" s="446" t="s">
        <v>75</v>
      </c>
      <c r="F207" s="1114"/>
      <c r="G207" s="1210"/>
      <c r="H207" s="2565" t="s">
        <v>113</v>
      </c>
      <c r="I207" s="447" t="s">
        <v>29</v>
      </c>
      <c r="J207" s="448">
        <v>183619</v>
      </c>
      <c r="K207" s="449">
        <f>634/3.4528*1000</f>
        <v>183619</v>
      </c>
      <c r="L207" s="450">
        <f>+M207</f>
        <v>173600</v>
      </c>
      <c r="M207" s="769">
        <v>173600</v>
      </c>
      <c r="N207" s="451"/>
      <c r="O207" s="452">
        <v>0</v>
      </c>
      <c r="P207" s="448">
        <v>173600</v>
      </c>
      <c r="Q207" s="449">
        <v>173600</v>
      </c>
      <c r="R207" s="67" t="s">
        <v>145</v>
      </c>
      <c r="S207" s="81">
        <v>7</v>
      </c>
      <c r="T207" s="81">
        <v>7</v>
      </c>
      <c r="U207" s="82">
        <v>7</v>
      </c>
      <c r="V207" s="1247"/>
      <c r="W207" s="1248"/>
      <c r="X207" s="1248"/>
      <c r="Y207" s="1248"/>
      <c r="Z207" s="1248"/>
      <c r="AA207" s="1248"/>
    </row>
    <row r="208" spans="1:27" x14ac:dyDescent="0.2">
      <c r="A208" s="1217"/>
      <c r="B208" s="1108"/>
      <c r="C208" s="1193"/>
      <c r="D208" s="1115"/>
      <c r="E208" s="446" t="s">
        <v>76</v>
      </c>
      <c r="F208" s="1114"/>
      <c r="G208" s="1210"/>
      <c r="H208" s="2565"/>
      <c r="I208" s="447" t="s">
        <v>29</v>
      </c>
      <c r="J208" s="448">
        <v>204182</v>
      </c>
      <c r="K208" s="449">
        <f>705/3.4528*1000</f>
        <v>204182</v>
      </c>
      <c r="L208" s="450">
        <f>+M208</f>
        <v>203600</v>
      </c>
      <c r="M208" s="769">
        <v>203600</v>
      </c>
      <c r="N208" s="451"/>
      <c r="O208" s="452">
        <v>0</v>
      </c>
      <c r="P208" s="448">
        <v>203600</v>
      </c>
      <c r="Q208" s="449">
        <v>203600</v>
      </c>
      <c r="R208" s="67" t="s">
        <v>144</v>
      </c>
      <c r="S208" s="81">
        <v>6</v>
      </c>
      <c r="T208" s="81">
        <v>6</v>
      </c>
      <c r="U208" s="82">
        <v>6</v>
      </c>
    </row>
    <row r="209" spans="1:33" x14ac:dyDescent="0.2">
      <c r="A209" s="1217"/>
      <c r="B209" s="1108"/>
      <c r="C209" s="1193"/>
      <c r="D209" s="1115"/>
      <c r="E209" s="446" t="s">
        <v>77</v>
      </c>
      <c r="F209" s="1114"/>
      <c r="G209" s="1210"/>
      <c r="H209" s="2565"/>
      <c r="I209" s="447" t="s">
        <v>29</v>
      </c>
      <c r="J209" s="448">
        <v>66902</v>
      </c>
      <c r="K209" s="449">
        <f>231/3.4528*1000</f>
        <v>66902</v>
      </c>
      <c r="L209" s="450">
        <f>+M209</f>
        <v>81700</v>
      </c>
      <c r="M209" s="769">
        <v>81700</v>
      </c>
      <c r="N209" s="451"/>
      <c r="O209" s="452">
        <v>0</v>
      </c>
      <c r="P209" s="448">
        <v>81700</v>
      </c>
      <c r="Q209" s="449">
        <v>81700</v>
      </c>
      <c r="R209" s="67" t="s">
        <v>145</v>
      </c>
      <c r="S209" s="81">
        <v>8</v>
      </c>
      <c r="T209" s="81">
        <v>8</v>
      </c>
      <c r="U209" s="82">
        <v>8</v>
      </c>
    </row>
    <row r="210" spans="1:33" s="20" customFormat="1" x14ac:dyDescent="0.2">
      <c r="A210" s="1144"/>
      <c r="B210" s="1092"/>
      <c r="C210" s="1169"/>
      <c r="D210" s="459"/>
      <c r="E210" s="446" t="s">
        <v>78</v>
      </c>
      <c r="F210" s="1114"/>
      <c r="G210" s="1210"/>
      <c r="H210" s="2565"/>
      <c r="I210" s="65" t="s">
        <v>29</v>
      </c>
      <c r="J210" s="450">
        <v>3040199</v>
      </c>
      <c r="K210" s="449">
        <f>3040199-106990-60000</f>
        <v>2873209</v>
      </c>
      <c r="L210" s="450">
        <f>+M210</f>
        <v>2950900</v>
      </c>
      <c r="M210" s="769">
        <v>2950900</v>
      </c>
      <c r="N210" s="453"/>
      <c r="O210" s="454">
        <v>0</v>
      </c>
      <c r="P210" s="448">
        <v>2950900</v>
      </c>
      <c r="Q210" s="449">
        <v>2950900</v>
      </c>
      <c r="R210" s="67" t="s">
        <v>145</v>
      </c>
      <c r="S210" s="455">
        <v>96</v>
      </c>
      <c r="T210" s="456">
        <v>96</v>
      </c>
      <c r="U210" s="457">
        <v>96</v>
      </c>
    </row>
    <row r="211" spans="1:33" ht="14.25" customHeight="1" x14ac:dyDescent="0.2">
      <c r="A211" s="1217"/>
      <c r="B211" s="1108"/>
      <c r="C211" s="1193"/>
      <c r="D211" s="445"/>
      <c r="E211" s="1070" t="s">
        <v>243</v>
      </c>
      <c r="F211" s="1114"/>
      <c r="G211" s="1210"/>
      <c r="H211" s="1117"/>
      <c r="I211" s="51" t="s">
        <v>29</v>
      </c>
      <c r="J211" s="235">
        <v>2694</v>
      </c>
      <c r="K211" s="180">
        <f>9.301/3.4528*1000</f>
        <v>2694</v>
      </c>
      <c r="L211" s="235">
        <f>+M211</f>
        <v>2800</v>
      </c>
      <c r="M211" s="975">
        <v>2800</v>
      </c>
      <c r="N211" s="210"/>
      <c r="O211" s="181">
        <v>0</v>
      </c>
      <c r="P211" s="243">
        <v>2800</v>
      </c>
      <c r="Q211" s="180">
        <v>2800</v>
      </c>
      <c r="R211" s="1071" t="s">
        <v>144</v>
      </c>
      <c r="S211" s="957">
        <v>1</v>
      </c>
      <c r="T211" s="957">
        <v>1</v>
      </c>
      <c r="U211" s="776">
        <v>1</v>
      </c>
    </row>
    <row r="212" spans="1:33" ht="19.5" customHeight="1" x14ac:dyDescent="0.2">
      <c r="A212" s="2129"/>
      <c r="B212" s="2130"/>
      <c r="C212" s="2484"/>
      <c r="D212" s="2482" t="s">
        <v>9</v>
      </c>
      <c r="E212" s="2149" t="s">
        <v>240</v>
      </c>
      <c r="F212" s="2347"/>
      <c r="G212" s="2316"/>
      <c r="H212" s="2475"/>
      <c r="I212" s="8" t="s">
        <v>29</v>
      </c>
      <c r="J212" s="231"/>
      <c r="K212" s="231">
        <v>60000</v>
      </c>
      <c r="L212" s="479">
        <v>13000</v>
      </c>
      <c r="M212" s="458">
        <v>13000</v>
      </c>
      <c r="N212" s="194"/>
      <c r="O212" s="196"/>
      <c r="P212" s="365">
        <v>13000</v>
      </c>
      <c r="Q212" s="155">
        <v>13000</v>
      </c>
      <c r="R212" s="599" t="s">
        <v>326</v>
      </c>
      <c r="S212" s="366">
        <v>20</v>
      </c>
      <c r="T212" s="366">
        <v>20</v>
      </c>
      <c r="U212" s="367">
        <v>20</v>
      </c>
    </row>
    <row r="213" spans="1:33" ht="39" customHeight="1" x14ac:dyDescent="0.2">
      <c r="A213" s="2129"/>
      <c r="B213" s="2130"/>
      <c r="C213" s="2484"/>
      <c r="D213" s="2483"/>
      <c r="E213" s="2293"/>
      <c r="F213" s="2570"/>
      <c r="G213" s="2571"/>
      <c r="H213" s="2504"/>
      <c r="I213" s="41"/>
      <c r="J213" s="486"/>
      <c r="K213" s="147"/>
      <c r="L213" s="244"/>
      <c r="M213" s="415"/>
      <c r="N213" s="416"/>
      <c r="O213" s="203"/>
      <c r="P213" s="157"/>
      <c r="Q213" s="129"/>
      <c r="R213" s="1270"/>
      <c r="S213" s="957"/>
      <c r="T213" s="444"/>
      <c r="U213" s="776"/>
    </row>
    <row r="214" spans="1:33" ht="15.75" customHeight="1" thickBot="1" x14ac:dyDescent="0.25">
      <c r="A214" s="1153"/>
      <c r="B214" s="309"/>
      <c r="C214" s="305"/>
      <c r="D214" s="305"/>
      <c r="E214" s="62"/>
      <c r="F214" s="63"/>
      <c r="G214" s="469"/>
      <c r="H214" s="1271"/>
      <c r="I214" s="470" t="s">
        <v>8</v>
      </c>
      <c r="J214" s="441">
        <f t="shared" ref="J214:Q214" si="15">SUM(J207:J213)</f>
        <v>3497596</v>
      </c>
      <c r="K214" s="433">
        <f t="shared" si="15"/>
        <v>3390606</v>
      </c>
      <c r="L214" s="480">
        <f t="shared" si="15"/>
        <v>3425600</v>
      </c>
      <c r="M214" s="434">
        <f t="shared" si="15"/>
        <v>3425600</v>
      </c>
      <c r="N214" s="434">
        <f t="shared" si="15"/>
        <v>0</v>
      </c>
      <c r="O214" s="481">
        <f t="shared" si="15"/>
        <v>0</v>
      </c>
      <c r="P214" s="441">
        <f>SUM(P207:P213)</f>
        <v>3425600</v>
      </c>
      <c r="Q214" s="433">
        <f t="shared" si="15"/>
        <v>3425600</v>
      </c>
      <c r="R214" s="442"/>
      <c r="S214" s="435"/>
      <c r="T214" s="344"/>
      <c r="U214" s="443"/>
      <c r="V214" s="6"/>
      <c r="W214" s="9"/>
      <c r="X214" s="9"/>
      <c r="Y214" s="9"/>
      <c r="Z214" s="9"/>
      <c r="AA214" s="9"/>
    </row>
    <row r="215" spans="1:33" ht="14.25" customHeight="1" thickBot="1" x14ac:dyDescent="0.25">
      <c r="A215" s="1153" t="s">
        <v>7</v>
      </c>
      <c r="B215" s="1093" t="s">
        <v>42</v>
      </c>
      <c r="C215" s="2286" t="s">
        <v>10</v>
      </c>
      <c r="D215" s="2287"/>
      <c r="E215" s="2287"/>
      <c r="F215" s="2287"/>
      <c r="G215" s="2287"/>
      <c r="H215" s="2287"/>
      <c r="I215" s="2288"/>
      <c r="J215" s="437">
        <f>J214</f>
        <v>3497596</v>
      </c>
      <c r="K215" s="438">
        <f t="shared" ref="K215:Q215" si="16">K214</f>
        <v>3390606</v>
      </c>
      <c r="L215" s="439">
        <f t="shared" si="16"/>
        <v>3425600</v>
      </c>
      <c r="M215" s="440">
        <f t="shared" si="16"/>
        <v>3425600</v>
      </c>
      <c r="N215" s="440">
        <f t="shared" si="16"/>
        <v>0</v>
      </c>
      <c r="O215" s="482">
        <f t="shared" si="16"/>
        <v>0</v>
      </c>
      <c r="P215" s="437">
        <f t="shared" si="16"/>
        <v>3425600</v>
      </c>
      <c r="Q215" s="438">
        <f t="shared" si="16"/>
        <v>3425600</v>
      </c>
      <c r="R215" s="601"/>
      <c r="S215" s="602"/>
      <c r="T215" s="602"/>
      <c r="U215" s="603"/>
    </row>
    <row r="216" spans="1:33" ht="14.25" customHeight="1" thickBot="1" x14ac:dyDescent="0.25">
      <c r="A216" s="57" t="s">
        <v>7</v>
      </c>
      <c r="B216" s="2338" t="s">
        <v>11</v>
      </c>
      <c r="C216" s="2339"/>
      <c r="D216" s="2339"/>
      <c r="E216" s="2339"/>
      <c r="F216" s="2339"/>
      <c r="G216" s="2339"/>
      <c r="H216" s="2339"/>
      <c r="I216" s="2340"/>
      <c r="J216" s="233">
        <f t="shared" ref="J216:Q216" si="17">SUM(J148,J174,J202,J215,J191)</f>
        <v>11091748</v>
      </c>
      <c r="K216" s="164">
        <f t="shared" si="17"/>
        <v>11162439</v>
      </c>
      <c r="L216" s="402">
        <f t="shared" si="17"/>
        <v>12288300</v>
      </c>
      <c r="M216" s="406">
        <f t="shared" si="17"/>
        <v>9440300</v>
      </c>
      <c r="N216" s="406">
        <f t="shared" si="17"/>
        <v>295796</v>
      </c>
      <c r="O216" s="483">
        <f t="shared" si="17"/>
        <v>2893800</v>
      </c>
      <c r="P216" s="233">
        <f t="shared" si="17"/>
        <v>12852800</v>
      </c>
      <c r="Q216" s="164">
        <f t="shared" si="17"/>
        <v>15957500</v>
      </c>
      <c r="R216" s="1219"/>
      <c r="S216" s="1220"/>
      <c r="T216" s="1220"/>
      <c r="U216" s="1221"/>
    </row>
    <row r="217" spans="1:33" ht="14.25" customHeight="1" thickBot="1" x14ac:dyDescent="0.25">
      <c r="A217" s="35" t="s">
        <v>43</v>
      </c>
      <c r="B217" s="2341" t="s">
        <v>79</v>
      </c>
      <c r="C217" s="2342"/>
      <c r="D217" s="2342"/>
      <c r="E217" s="2342"/>
      <c r="F217" s="2342"/>
      <c r="G217" s="2342"/>
      <c r="H217" s="2342"/>
      <c r="I217" s="2343"/>
      <c r="J217" s="234">
        <f t="shared" ref="J217:Q217" si="18">SUM(J216)</f>
        <v>11091748</v>
      </c>
      <c r="K217" s="165">
        <f t="shared" si="18"/>
        <v>11162439</v>
      </c>
      <c r="L217" s="234">
        <f t="shared" si="18"/>
        <v>12288300</v>
      </c>
      <c r="M217" s="407">
        <f t="shared" si="18"/>
        <v>9440300</v>
      </c>
      <c r="N217" s="407">
        <f t="shared" si="18"/>
        <v>295796</v>
      </c>
      <c r="O217" s="484">
        <f t="shared" si="18"/>
        <v>2893800</v>
      </c>
      <c r="P217" s="340">
        <f t="shared" si="18"/>
        <v>12852800</v>
      </c>
      <c r="Q217" s="165">
        <f t="shared" si="18"/>
        <v>15957500</v>
      </c>
      <c r="R217" s="2344"/>
      <c r="S217" s="2345"/>
      <c r="T217" s="2345"/>
      <c r="U217" s="2346"/>
    </row>
    <row r="218" spans="1:33" s="15" customFormat="1" ht="14.25" customHeight="1" x14ac:dyDescent="0.2">
      <c r="A218" s="2333"/>
      <c r="B218" s="2333"/>
      <c r="C218" s="2333"/>
      <c r="D218" s="2333"/>
      <c r="E218" s="2333"/>
      <c r="F218" s="2333"/>
      <c r="G218" s="2333"/>
      <c r="H218" s="2333"/>
      <c r="I218" s="2333"/>
      <c r="J218" s="2333"/>
      <c r="K218" s="2333"/>
      <c r="L218" s="2333"/>
      <c r="M218" s="2333"/>
      <c r="N218" s="2333"/>
      <c r="O218" s="2333"/>
      <c r="P218" s="24"/>
      <c r="Q218" s="24"/>
      <c r="R218" s="1112"/>
      <c r="S218" s="1112"/>
      <c r="T218" s="1112"/>
      <c r="U218" s="1112"/>
      <c r="V218" s="14"/>
      <c r="W218" s="14"/>
      <c r="X218" s="14"/>
      <c r="Y218" s="14"/>
      <c r="Z218" s="14"/>
      <c r="AA218" s="14"/>
      <c r="AB218" s="14"/>
      <c r="AC218" s="14"/>
      <c r="AD218" s="14"/>
      <c r="AE218" s="14"/>
      <c r="AF218" s="14"/>
      <c r="AG218" s="14"/>
    </row>
    <row r="219" spans="1:33" s="15" customFormat="1" ht="14.25" customHeight="1" thickBot="1" x14ac:dyDescent="0.25">
      <c r="A219" s="2334" t="s">
        <v>16</v>
      </c>
      <c r="B219" s="2334"/>
      <c r="C219" s="2334"/>
      <c r="D219" s="2334"/>
      <c r="E219" s="2334"/>
      <c r="F219" s="2334"/>
      <c r="G219" s="2334"/>
      <c r="H219" s="2334"/>
      <c r="I219" s="2334"/>
      <c r="J219" s="2334"/>
      <c r="K219" s="2334"/>
      <c r="L219" s="2334"/>
      <c r="M219" s="2334"/>
      <c r="N219" s="2334"/>
      <c r="O219" s="2334"/>
      <c r="P219" s="2"/>
      <c r="Q219" s="3"/>
      <c r="R219" s="24"/>
      <c r="S219" s="24"/>
      <c r="T219" s="24"/>
      <c r="U219" s="24"/>
      <c r="V219" s="14"/>
      <c r="W219" s="14"/>
      <c r="X219" s="14"/>
      <c r="Y219" s="14"/>
      <c r="Z219" s="14"/>
      <c r="AA219" s="14"/>
      <c r="AB219" s="14"/>
      <c r="AC219" s="14"/>
      <c r="AD219" s="14"/>
      <c r="AE219" s="14"/>
      <c r="AF219" s="14"/>
      <c r="AG219" s="14"/>
    </row>
    <row r="220" spans="1:33" ht="54" customHeight="1" thickBot="1" x14ac:dyDescent="0.25">
      <c r="A220" s="2335" t="s">
        <v>12</v>
      </c>
      <c r="B220" s="2336"/>
      <c r="C220" s="2336"/>
      <c r="D220" s="2336"/>
      <c r="E220" s="2336"/>
      <c r="F220" s="2336"/>
      <c r="G220" s="2336"/>
      <c r="H220" s="2336"/>
      <c r="I220" s="2337"/>
      <c r="J220" s="236" t="s">
        <v>157</v>
      </c>
      <c r="K220" s="236" t="s">
        <v>158</v>
      </c>
      <c r="L220" s="2543" t="s">
        <v>159</v>
      </c>
      <c r="M220" s="2544"/>
      <c r="N220" s="2544"/>
      <c r="O220" s="2545"/>
      <c r="P220" s="17" t="s">
        <v>116</v>
      </c>
      <c r="Q220" s="17" t="s">
        <v>166</v>
      </c>
      <c r="R220" s="4"/>
      <c r="S220" s="4"/>
      <c r="T220" s="4"/>
      <c r="U220" s="4"/>
    </row>
    <row r="221" spans="1:33" ht="14.25" customHeight="1" x14ac:dyDescent="0.2">
      <c r="A221" s="2277" t="s">
        <v>17</v>
      </c>
      <c r="B221" s="2278"/>
      <c r="C221" s="2278"/>
      <c r="D221" s="2278"/>
      <c r="E221" s="2278"/>
      <c r="F221" s="2278"/>
      <c r="G221" s="2278"/>
      <c r="H221" s="2278"/>
      <c r="I221" s="2279"/>
      <c r="J221" s="1196">
        <f>J222+J230+J232</f>
        <v>10344082</v>
      </c>
      <c r="K221" s="1196">
        <f>K222+K230+K232+K231</f>
        <v>10414773</v>
      </c>
      <c r="L221" s="2554">
        <f>L222+L230+L231+L232</f>
        <v>11550700</v>
      </c>
      <c r="M221" s="2555"/>
      <c r="N221" s="2555"/>
      <c r="O221" s="2556"/>
      <c r="P221" s="146">
        <f ca="1">P222+P230+P231+P232</f>
        <v>12338700</v>
      </c>
      <c r="Q221" s="146">
        <f ca="1">Q222+Q230+Q231+Q232</f>
        <v>12979400</v>
      </c>
    </row>
    <row r="222" spans="1:33" ht="14.25" customHeight="1" x14ac:dyDescent="0.2">
      <c r="A222" s="2280" t="s">
        <v>162</v>
      </c>
      <c r="B222" s="2281"/>
      <c r="C222" s="2281"/>
      <c r="D222" s="2281"/>
      <c r="E222" s="2281"/>
      <c r="F222" s="2281"/>
      <c r="G222" s="2281"/>
      <c r="H222" s="2281"/>
      <c r="I222" s="2282"/>
      <c r="J222" s="256">
        <f>J223+J224+J225+J226+J227+J228</f>
        <v>10169663</v>
      </c>
      <c r="K222" s="256">
        <f>K223+K224+K225+K226+K227+K228</f>
        <v>10190354</v>
      </c>
      <c r="L222" s="2567">
        <f>L223+L224+L225+L226+L227+L228+L229</f>
        <v>11550700</v>
      </c>
      <c r="M222" s="2568"/>
      <c r="N222" s="2568"/>
      <c r="O222" s="2569"/>
      <c r="P222" s="257">
        <f ca="1">P223+P224+P225+P226+P227+P228+P229</f>
        <v>12338700</v>
      </c>
      <c r="Q222" s="257">
        <f ca="1">Q223+Q224+Q225+Q226+Q227+Q228+Q229</f>
        <v>12979400</v>
      </c>
      <c r="R222" s="21"/>
    </row>
    <row r="223" spans="1:33" ht="14.25" customHeight="1" x14ac:dyDescent="0.2">
      <c r="A223" s="2283" t="s">
        <v>23</v>
      </c>
      <c r="B223" s="2284"/>
      <c r="C223" s="2284"/>
      <c r="D223" s="2284"/>
      <c r="E223" s="2284"/>
      <c r="F223" s="2284"/>
      <c r="G223" s="2284"/>
      <c r="H223" s="2284"/>
      <c r="I223" s="2285"/>
      <c r="J223" s="1197">
        <f>SUMIF(I14:I217,"SB",J14:J217)</f>
        <v>10067568</v>
      </c>
      <c r="K223" s="1197">
        <f>SUMIF(I14:I217,"SB",K14:K217)</f>
        <v>10079063</v>
      </c>
      <c r="L223" s="2557">
        <f>SUMIF(I14:I217,"SB",L14:L217)</f>
        <v>11162400</v>
      </c>
      <c r="M223" s="2558"/>
      <c r="N223" s="2558"/>
      <c r="O223" s="2559"/>
      <c r="P223" s="180">
        <f>SUMIF(I14:I217,"SB",P14:P217)</f>
        <v>11840900</v>
      </c>
      <c r="Q223" s="180">
        <f>SUMIF(I14:I217,"SB",Q14:Q217)</f>
        <v>11564900</v>
      </c>
      <c r="R223" s="21"/>
    </row>
    <row r="224" spans="1:33" ht="14.25" customHeight="1" x14ac:dyDescent="0.2">
      <c r="A224" s="2256" t="s">
        <v>24</v>
      </c>
      <c r="B224" s="2257"/>
      <c r="C224" s="2257"/>
      <c r="D224" s="2257"/>
      <c r="E224" s="2257"/>
      <c r="F224" s="2257"/>
      <c r="G224" s="2257"/>
      <c r="H224" s="2257"/>
      <c r="I224" s="2258"/>
      <c r="J224" s="1195">
        <f>SUMIF(I14:I217,"SB(SP)",J14:J217)</f>
        <v>34523</v>
      </c>
      <c r="K224" s="1195">
        <f>SUMIF(I14:I217,"SB(SP)",K14:K217)</f>
        <v>36110</v>
      </c>
      <c r="L224" s="2514">
        <f>SUMIF(I14:I217,"SB(SP)",L14:L217)</f>
        <v>32500</v>
      </c>
      <c r="M224" s="2515"/>
      <c r="N224" s="2515"/>
      <c r="O224" s="2516"/>
      <c r="P224" s="147">
        <f>SUMIF(I14:I217,"SB(SP)",P14:P217)</f>
        <v>32600</v>
      </c>
      <c r="Q224" s="147">
        <f>SUMIF(I14:I217,"SB(SP)",Q14:Q217)</f>
        <v>32600</v>
      </c>
      <c r="R224" s="31"/>
    </row>
    <row r="225" spans="1:22" ht="14.25" customHeight="1" x14ac:dyDescent="0.2">
      <c r="A225" s="2256" t="s">
        <v>82</v>
      </c>
      <c r="B225" s="2257"/>
      <c r="C225" s="2257"/>
      <c r="D225" s="2257"/>
      <c r="E225" s="2257"/>
      <c r="F225" s="2257"/>
      <c r="G225" s="2257"/>
      <c r="H225" s="2257"/>
      <c r="I225" s="2258"/>
      <c r="J225" s="1195">
        <f>SUMIF(I14:I217,"SB(L)",J14:J217)</f>
        <v>8171</v>
      </c>
      <c r="K225" s="1195">
        <f>SUMIF(I14:I217,"SB(L)",K14:K217)</f>
        <v>8171</v>
      </c>
      <c r="L225" s="2514">
        <f>SUMIF(I13:I217,"SB(L)",L13:L217)</f>
        <v>0</v>
      </c>
      <c r="M225" s="2515"/>
      <c r="N225" s="2515"/>
      <c r="O225" s="2516"/>
      <c r="P225" s="147">
        <f ca="1">SUMIF(I14:I217,"SB(L)",P14:P216)</f>
        <v>0</v>
      </c>
      <c r="Q225" s="147">
        <f ca="1">SUMIF(J14:J217,"SB(L)",Q14:Q216)</f>
        <v>0</v>
      </c>
      <c r="V225" s="1"/>
    </row>
    <row r="226" spans="1:22" ht="12.75" customHeight="1" x14ac:dyDescent="0.2">
      <c r="A226" s="2256" t="s">
        <v>95</v>
      </c>
      <c r="B226" s="2257"/>
      <c r="C226" s="2257"/>
      <c r="D226" s="2257"/>
      <c r="E226" s="2257"/>
      <c r="F226" s="2257"/>
      <c r="G226" s="2257"/>
      <c r="H226" s="2257"/>
      <c r="I226" s="2258"/>
      <c r="J226" s="1195">
        <f>SUMIF(I16:I217,"SB(VR)",J16:J217)</f>
        <v>59401</v>
      </c>
      <c r="K226" s="1195">
        <f>SUMIF(I14:I216,"SB(VR)",K14:K217)</f>
        <v>59401</v>
      </c>
      <c r="L226" s="2514">
        <f>SUMIF(I14:I213,"SB(VR)",L14:L213)</f>
        <v>39800</v>
      </c>
      <c r="M226" s="2515"/>
      <c r="N226" s="2515"/>
      <c r="O226" s="2516"/>
      <c r="P226" s="147">
        <f>SUMIF(I14:I217,"SB(VR)",P14:P217)</f>
        <v>29300</v>
      </c>
      <c r="Q226" s="147">
        <f>SUMIF(I14:I217,"SB(VR)",Q14:Q217)</f>
        <v>29300</v>
      </c>
      <c r="R226" s="22"/>
      <c r="S226" s="1"/>
      <c r="T226" s="1"/>
      <c r="U226" s="1"/>
      <c r="V226" s="1"/>
    </row>
    <row r="227" spans="1:22" x14ac:dyDescent="0.2">
      <c r="A227" s="2256" t="s">
        <v>25</v>
      </c>
      <c r="B227" s="2257"/>
      <c r="C227" s="2257"/>
      <c r="D227" s="2257"/>
      <c r="E227" s="2257"/>
      <c r="F227" s="2257"/>
      <c r="G227" s="2257"/>
      <c r="H227" s="2257"/>
      <c r="I227" s="2258"/>
      <c r="J227" s="1195">
        <f>SUMIF(I14:I217,"SB(P)",J14:J217)</f>
        <v>0</v>
      </c>
      <c r="K227" s="1195">
        <f>SUMIF(I14:I217,"SB(P)",K14:K217)</f>
        <v>0</v>
      </c>
      <c r="L227" s="2514">
        <f>SUMIF(I14:I217,"SB(P)",L14:L217)</f>
        <v>0</v>
      </c>
      <c r="M227" s="2515"/>
      <c r="N227" s="2515"/>
      <c r="O227" s="2516"/>
      <c r="P227" s="147">
        <f>SUMIF(I14:I217,"SB(P)",P14:P217)</f>
        <v>0</v>
      </c>
      <c r="Q227" s="147">
        <f>SUMIF(I14:I217,"SB(P)",Q14:Q217)</f>
        <v>0</v>
      </c>
      <c r="R227" s="22"/>
      <c r="S227" s="1"/>
      <c r="T227" s="1"/>
      <c r="U227" s="1"/>
    </row>
    <row r="228" spans="1:22" x14ac:dyDescent="0.2">
      <c r="A228" s="2256" t="s">
        <v>168</v>
      </c>
      <c r="B228" s="2257"/>
      <c r="C228" s="2257"/>
      <c r="D228" s="2257"/>
      <c r="E228" s="2257"/>
      <c r="F228" s="2257"/>
      <c r="G228" s="2257"/>
      <c r="H228" s="2257"/>
      <c r="I228" s="2258"/>
      <c r="J228" s="1195">
        <f>SUMIF(I16:I217,"SB(VB)",J16:J217)</f>
        <v>0</v>
      </c>
      <c r="K228" s="1195">
        <f>SUMIF(I16:I217,"SB(VB)",K16:K217)</f>
        <v>7609</v>
      </c>
      <c r="L228" s="2514">
        <f>SUMIF(I16:I217,"SB(VB)",L16:L217)</f>
        <v>0</v>
      </c>
      <c r="M228" s="2515"/>
      <c r="N228" s="2515"/>
      <c r="O228" s="2516"/>
      <c r="P228" s="147">
        <f>SUMIF(I16:I217,"SB(VB)",P16:P217)</f>
        <v>35900</v>
      </c>
      <c r="Q228" s="147">
        <f>SUMIF(I16:I217,"SB(VB)",Q16:Q217)</f>
        <v>258600</v>
      </c>
    </row>
    <row r="229" spans="1:22" x14ac:dyDescent="0.2">
      <c r="A229" s="2256" t="s">
        <v>205</v>
      </c>
      <c r="B229" s="2257"/>
      <c r="C229" s="2257"/>
      <c r="D229" s="2257"/>
      <c r="E229" s="2257"/>
      <c r="F229" s="2257"/>
      <c r="G229" s="2257"/>
      <c r="H229" s="2257"/>
      <c r="I229" s="2258"/>
      <c r="J229" s="1195"/>
      <c r="K229" s="1195"/>
      <c r="L229" s="2514">
        <f>SUMIF(I14:I217,"SB(KPP)",L14:L217)</f>
        <v>316000</v>
      </c>
      <c r="M229" s="2515"/>
      <c r="N229" s="2515"/>
      <c r="O229" s="2516"/>
      <c r="P229" s="147">
        <f>SUMIF(I14:I217,"SB(KPP)",P14:P217)</f>
        <v>400000</v>
      </c>
      <c r="Q229" s="147">
        <f>SUMIF(I17:I218,"SB(KPP)",Q17:Q218)</f>
        <v>1094000</v>
      </c>
      <c r="R229" s="264"/>
      <c r="S229" s="264"/>
    </row>
    <row r="230" spans="1:22" x14ac:dyDescent="0.2">
      <c r="A230" s="2271" t="s">
        <v>163</v>
      </c>
      <c r="B230" s="2272"/>
      <c r="C230" s="2272"/>
      <c r="D230" s="2272"/>
      <c r="E230" s="2272"/>
      <c r="F230" s="2272"/>
      <c r="G230" s="2272"/>
      <c r="H230" s="2272"/>
      <c r="I230" s="2273"/>
      <c r="J230" s="1199">
        <f>SUMIF(I13:I217,"SB(SPL)",J13:J217)</f>
        <v>2164</v>
      </c>
      <c r="K230" s="1199">
        <f>SUMIF(I13:I217,"SB(SPL)",K13:K217)</f>
        <v>2164</v>
      </c>
      <c r="L230" s="2549">
        <f>SUMIF(I13:I217,"SB(SPL)",L13:L217)</f>
        <v>0</v>
      </c>
      <c r="M230" s="2550"/>
      <c r="N230" s="2550"/>
      <c r="O230" s="2551"/>
      <c r="P230" s="152">
        <f>SUMIF(I13:I217,"SB(SPL)",P13:P217)</f>
        <v>0</v>
      </c>
      <c r="Q230" s="158">
        <f>SUMIF(I13:I217,"SB(SPL)",Q13:Q217)</f>
        <v>0</v>
      </c>
    </row>
    <row r="231" spans="1:22" x14ac:dyDescent="0.2">
      <c r="A231" s="2271" t="s">
        <v>171</v>
      </c>
      <c r="B231" s="2272"/>
      <c r="C231" s="2272"/>
      <c r="D231" s="2272"/>
      <c r="E231" s="2272"/>
      <c r="F231" s="2272"/>
      <c r="G231" s="2272"/>
      <c r="H231" s="2272"/>
      <c r="I231" s="2273"/>
      <c r="J231" s="1199">
        <f>SUMIF(I14:I217,"SB(ŽPL)",J14:J217)</f>
        <v>0</v>
      </c>
      <c r="K231" s="1199">
        <f>SUMIF(I14:I217,"SB(ŽPL)",K14:K217)</f>
        <v>50000</v>
      </c>
      <c r="L231" s="2549">
        <f>SUMIF(I14:I217,"SB(ŽPL)",L14:L217)</f>
        <v>0</v>
      </c>
      <c r="M231" s="2550"/>
      <c r="N231" s="2550"/>
      <c r="O231" s="2551"/>
      <c r="P231" s="152">
        <f>SUMIF(I14:I217,"SB(ŽPL)",P14:P217)</f>
        <v>0</v>
      </c>
      <c r="Q231" s="158">
        <f>SUMIF(I14:I217,"SB(ŽPL)",Q14:Q217)</f>
        <v>0</v>
      </c>
    </row>
    <row r="232" spans="1:22" x14ac:dyDescent="0.2">
      <c r="A232" s="2271" t="s">
        <v>164</v>
      </c>
      <c r="B232" s="2272"/>
      <c r="C232" s="2272"/>
      <c r="D232" s="2272"/>
      <c r="E232" s="2272"/>
      <c r="F232" s="2272"/>
      <c r="G232" s="2272"/>
      <c r="H232" s="2272"/>
      <c r="I232" s="2273"/>
      <c r="J232" s="1199">
        <f>SUMIF(I13:I217,"SB(VRL)",J13:J217)</f>
        <v>172255</v>
      </c>
      <c r="K232" s="1199">
        <f>SUMIF(I13:I217,"SB(VRL)",K13:K217)</f>
        <v>172255</v>
      </c>
      <c r="L232" s="2549">
        <f>SUMIF(I13:I217,"SB(VRL)",L13:L217)</f>
        <v>0</v>
      </c>
      <c r="M232" s="2550"/>
      <c r="N232" s="2550"/>
      <c r="O232" s="2551"/>
      <c r="P232" s="156">
        <f>SUMIF(I14:I217,"SB(VRL)",P14:P217)</f>
        <v>0</v>
      </c>
      <c r="Q232" s="156">
        <f>SUMIF(I14:I217,"SB(VRL)",Q14:Q217)</f>
        <v>0</v>
      </c>
    </row>
    <row r="233" spans="1:22" x14ac:dyDescent="0.2">
      <c r="A233" s="2265" t="s">
        <v>18</v>
      </c>
      <c r="B233" s="2266"/>
      <c r="C233" s="2266"/>
      <c r="D233" s="2266"/>
      <c r="E233" s="2266"/>
      <c r="F233" s="2266"/>
      <c r="G233" s="2266"/>
      <c r="H233" s="2266"/>
      <c r="I233" s="2267"/>
      <c r="J233" s="1201">
        <f>SUM(J234:J236)</f>
        <v>747666</v>
      </c>
      <c r="K233" s="1201">
        <f>SUM(K234:K236)</f>
        <v>747666</v>
      </c>
      <c r="L233" s="2546">
        <f>SUM(L234:O236)</f>
        <v>737600</v>
      </c>
      <c r="M233" s="2547"/>
      <c r="N233" s="2547"/>
      <c r="O233" s="2548"/>
      <c r="P233" s="148">
        <f>SUM(P234:P236)</f>
        <v>514100</v>
      </c>
      <c r="Q233" s="148">
        <f>SUM(Q234:Q236)</f>
        <v>2978100</v>
      </c>
    </row>
    <row r="234" spans="1:22" ht="14.25" customHeight="1" x14ac:dyDescent="0.2">
      <c r="A234" s="2268" t="s">
        <v>26</v>
      </c>
      <c r="B234" s="2269"/>
      <c r="C234" s="2269"/>
      <c r="D234" s="2269"/>
      <c r="E234" s="2269"/>
      <c r="F234" s="2269"/>
      <c r="G234" s="2269"/>
      <c r="H234" s="2269"/>
      <c r="I234" s="2270"/>
      <c r="J234" s="1195">
        <f>SUMIF(I14:I217,"ES",J14:J217)</f>
        <v>131782</v>
      </c>
      <c r="K234" s="1195">
        <f>SUMIF(I14:I217,"ES",K14:K217)</f>
        <v>131782</v>
      </c>
      <c r="L234" s="2514">
        <f>SUMIF(I14:I217,"ES",L14:L217)</f>
        <v>0</v>
      </c>
      <c r="M234" s="2515"/>
      <c r="N234" s="2515"/>
      <c r="O234" s="2516"/>
      <c r="P234" s="147">
        <f>SUMIF(I14:I217,"ES",P14:P217)</f>
        <v>454100</v>
      </c>
      <c r="Q234" s="147">
        <f>SUMIF(I14:I217,"ES",Q14:Q217)</f>
        <v>2978100</v>
      </c>
    </row>
    <row r="235" spans="1:22" ht="13.5" customHeight="1" x14ac:dyDescent="0.2">
      <c r="A235" s="2256" t="s">
        <v>27</v>
      </c>
      <c r="B235" s="2257"/>
      <c r="C235" s="2257"/>
      <c r="D235" s="2257"/>
      <c r="E235" s="2257"/>
      <c r="F235" s="2257"/>
      <c r="G235" s="2257"/>
      <c r="H235" s="2257"/>
      <c r="I235" s="2258"/>
      <c r="J235" s="1195">
        <f>SUMIF(I14:I217,"LRVB",J14:J217)</f>
        <v>23758</v>
      </c>
      <c r="K235" s="1195">
        <f>SUMIF(I14:I217,"LRVB",K14:K217)</f>
        <v>23758</v>
      </c>
      <c r="L235" s="2514">
        <f>SUMIF(I14:I217,"LRVB",L14:L217)</f>
        <v>572000</v>
      </c>
      <c r="M235" s="2515"/>
      <c r="N235" s="2515"/>
      <c r="O235" s="2516"/>
      <c r="P235" s="147">
        <f>SUMIF(I14:I217,"LRVB",P14:P217)</f>
        <v>0</v>
      </c>
      <c r="Q235" s="147">
        <f>SUMIF(I14:I217,"LRVB",Q14:Q217)</f>
        <v>0</v>
      </c>
    </row>
    <row r="236" spans="1:22" ht="15.75" customHeight="1" x14ac:dyDescent="0.2">
      <c r="A236" s="2256" t="s">
        <v>28</v>
      </c>
      <c r="B236" s="2257"/>
      <c r="C236" s="2257"/>
      <c r="D236" s="2257"/>
      <c r="E236" s="2257"/>
      <c r="F236" s="2257"/>
      <c r="G236" s="2257"/>
      <c r="H236" s="2257"/>
      <c r="I236" s="2258"/>
      <c r="J236" s="1195">
        <f>SUMIF(I14:I217,"Kt",J14:J217)</f>
        <v>592126</v>
      </c>
      <c r="K236" s="1195">
        <f>SUMIF(I14:I217,"Kt",K14:K217)</f>
        <v>592126</v>
      </c>
      <c r="L236" s="2514">
        <f>SUMIF(I13:I217,"Kt",L13:L217)</f>
        <v>165600</v>
      </c>
      <c r="M236" s="2515"/>
      <c r="N236" s="2515"/>
      <c r="O236" s="2516"/>
      <c r="P236" s="147">
        <f>SUMIF(I14:I217,"Kt",P14:P217)</f>
        <v>60000</v>
      </c>
      <c r="Q236" s="147">
        <f>SUMIF(I14:I217,"Kt",Q14:Q217)</f>
        <v>0</v>
      </c>
    </row>
    <row r="237" spans="1:22" ht="15" customHeight="1" thickBot="1" x14ac:dyDescent="0.25">
      <c r="A237" s="2259" t="s">
        <v>19</v>
      </c>
      <c r="B237" s="2260"/>
      <c r="C237" s="2260"/>
      <c r="D237" s="2260"/>
      <c r="E237" s="2260"/>
      <c r="F237" s="2260"/>
      <c r="G237" s="2260"/>
      <c r="H237" s="2260"/>
      <c r="I237" s="2261"/>
      <c r="J237" s="1198">
        <f>SUM(J221,J233)</f>
        <v>11091748</v>
      </c>
      <c r="K237" s="1198">
        <f>SUM(K221,K233)</f>
        <v>11162439</v>
      </c>
      <c r="L237" s="2560">
        <f>SUM(L221,L233)</f>
        <v>12288300</v>
      </c>
      <c r="M237" s="2561"/>
      <c r="N237" s="2561"/>
      <c r="O237" s="2562"/>
      <c r="P237" s="149">
        <f ca="1">SUM(P221,P233)</f>
        <v>12852800</v>
      </c>
      <c r="Q237" s="149">
        <f ca="1">SUM(Q221,Q233)</f>
        <v>15957500</v>
      </c>
      <c r="S237" s="5"/>
      <c r="T237" s="5"/>
      <c r="U237" s="5"/>
    </row>
    <row r="238" spans="1:22" x14ac:dyDescent="0.2">
      <c r="J238" s="31"/>
      <c r="K238" s="31"/>
      <c r="L238" s="14"/>
      <c r="M238" s="2552"/>
      <c r="N238" s="2553"/>
      <c r="O238" s="1194"/>
      <c r="P238" s="1194"/>
      <c r="Q238" s="707"/>
      <c r="R238" s="14"/>
      <c r="S238" s="9"/>
      <c r="T238" s="9"/>
      <c r="U238" s="5"/>
    </row>
    <row r="239" spans="1:22" x14ac:dyDescent="0.2">
      <c r="K239" s="264"/>
      <c r="L239" s="14"/>
      <c r="M239" s="14"/>
      <c r="N239" s="14"/>
      <c r="O239" s="14"/>
      <c r="P239" s="1194"/>
      <c r="Q239" s="1194"/>
      <c r="R239" s="708"/>
      <c r="S239" s="9"/>
      <c r="T239" s="9"/>
      <c r="U239" s="5"/>
    </row>
    <row r="240" spans="1:22" x14ac:dyDescent="0.2">
      <c r="J240" s="264"/>
      <c r="L240" s="1194"/>
      <c r="M240" s="1194"/>
      <c r="N240" s="14"/>
      <c r="O240" s="14"/>
      <c r="P240" s="14"/>
      <c r="Q240" s="14"/>
      <c r="R240" s="14"/>
      <c r="S240" s="14"/>
      <c r="T240" s="14"/>
    </row>
    <row r="241" spans="10:17" x14ac:dyDescent="0.2">
      <c r="M241" s="264"/>
      <c r="P241" s="264"/>
      <c r="Q241" s="264"/>
    </row>
    <row r="242" spans="10:17" x14ac:dyDescent="0.2">
      <c r="J242" s="264"/>
    </row>
    <row r="243" spans="10:17" x14ac:dyDescent="0.2">
      <c r="L243" s="264"/>
    </row>
  </sheetData>
  <mergeCells count="316">
    <mergeCell ref="A89:A91"/>
    <mergeCell ref="B89:B91"/>
    <mergeCell ref="C89:C91"/>
    <mergeCell ref="D89:D91"/>
    <mergeCell ref="E89:E91"/>
    <mergeCell ref="V196:Z197"/>
    <mergeCell ref="R197:R198"/>
    <mergeCell ref="R155:R156"/>
    <mergeCell ref="G140:G142"/>
    <mergeCell ref="H140:H142"/>
    <mergeCell ref="C192:O192"/>
    <mergeCell ref="R139:U139"/>
    <mergeCell ref="D137:D138"/>
    <mergeCell ref="E137:E138"/>
    <mergeCell ref="H188:I188"/>
    <mergeCell ref="E155:E161"/>
    <mergeCell ref="C175:Q175"/>
    <mergeCell ref="U96:U97"/>
    <mergeCell ref="S96:S97"/>
    <mergeCell ref="T96:T97"/>
    <mergeCell ref="R96:R97"/>
    <mergeCell ref="G133:G136"/>
    <mergeCell ref="G113:G115"/>
    <mergeCell ref="E166:E167"/>
    <mergeCell ref="B54:B55"/>
    <mergeCell ref="C54:C55"/>
    <mergeCell ref="D54:D55"/>
    <mergeCell ref="H60:H61"/>
    <mergeCell ref="H65:H66"/>
    <mergeCell ref="E54:E55"/>
    <mergeCell ref="H69:H70"/>
    <mergeCell ref="H72:H73"/>
    <mergeCell ref="A1:U1"/>
    <mergeCell ref="A52:A53"/>
    <mergeCell ref="B52:B53"/>
    <mergeCell ref="C52:C53"/>
    <mergeCell ref="A54:A55"/>
    <mergeCell ref="H54:H55"/>
    <mergeCell ref="H58:I58"/>
    <mergeCell ref="H29:H30"/>
    <mergeCell ref="E44:E46"/>
    <mergeCell ref="H47:H48"/>
    <mergeCell ref="F26:F30"/>
    <mergeCell ref="D29:D30"/>
    <mergeCell ref="E29:E30"/>
    <mergeCell ref="D52:D53"/>
    <mergeCell ref="E52:E53"/>
    <mergeCell ref="E34:E36"/>
    <mergeCell ref="E40:E41"/>
    <mergeCell ref="F40:F41"/>
    <mergeCell ref="G40:G41"/>
    <mergeCell ref="H40:H41"/>
    <mergeCell ref="D31:D32"/>
    <mergeCell ref="E31:E32"/>
    <mergeCell ref="H31:H32"/>
    <mergeCell ref="F31:F32"/>
    <mergeCell ref="F47:F48"/>
    <mergeCell ref="D44:D46"/>
    <mergeCell ref="F44:F46"/>
    <mergeCell ref="D37:D39"/>
    <mergeCell ref="E37:E39"/>
    <mergeCell ref="F37:F39"/>
    <mergeCell ref="G37:G39"/>
    <mergeCell ref="D42:D43"/>
    <mergeCell ref="H42:H43"/>
    <mergeCell ref="F42:F43"/>
    <mergeCell ref="E42:E43"/>
    <mergeCell ref="D40:D41"/>
    <mergeCell ref="R76:R77"/>
    <mergeCell ref="E74:E76"/>
    <mergeCell ref="F59:F60"/>
    <mergeCell ref="E83:E85"/>
    <mergeCell ref="E92:E93"/>
    <mergeCell ref="E79:E80"/>
    <mergeCell ref="H95:I95"/>
    <mergeCell ref="H74:H81"/>
    <mergeCell ref="E60:E62"/>
    <mergeCell ref="F89:F91"/>
    <mergeCell ref="G89:G91"/>
    <mergeCell ref="R60:R64"/>
    <mergeCell ref="F52:F53"/>
    <mergeCell ref="H52:H53"/>
    <mergeCell ref="G52:G53"/>
    <mergeCell ref="H16:H17"/>
    <mergeCell ref="H26:H28"/>
    <mergeCell ref="H18:H19"/>
    <mergeCell ref="H14:H15"/>
    <mergeCell ref="R108:U108"/>
    <mergeCell ref="H100:H101"/>
    <mergeCell ref="H44:H46"/>
    <mergeCell ref="S60:S64"/>
    <mergeCell ref="T60:T64"/>
    <mergeCell ref="U60:U64"/>
    <mergeCell ref="R65:R68"/>
    <mergeCell ref="S65:S68"/>
    <mergeCell ref="T65:T68"/>
    <mergeCell ref="U65:U68"/>
    <mergeCell ref="R69:R71"/>
    <mergeCell ref="L79:L80"/>
    <mergeCell ref="M79:M80"/>
    <mergeCell ref="N79:N80"/>
    <mergeCell ref="O79:O80"/>
    <mergeCell ref="P79:P80"/>
    <mergeCell ref="Q79:Q80"/>
    <mergeCell ref="H50:I50"/>
    <mergeCell ref="H37:H39"/>
    <mergeCell ref="A2:U2"/>
    <mergeCell ref="A3:U3"/>
    <mergeCell ref="A4:U4"/>
    <mergeCell ref="S5:U5"/>
    <mergeCell ref="A6:A8"/>
    <mergeCell ref="B6:B8"/>
    <mergeCell ref="C6:C8"/>
    <mergeCell ref="D6:D8"/>
    <mergeCell ref="E6:E8"/>
    <mergeCell ref="F6:F8"/>
    <mergeCell ref="R7:R8"/>
    <mergeCell ref="S7:U7"/>
    <mergeCell ref="P6:P8"/>
    <mergeCell ref="H6:H8"/>
    <mergeCell ref="Q6:Q8"/>
    <mergeCell ref="R6:U6"/>
    <mergeCell ref="L6:O6"/>
    <mergeCell ref="L7:L8"/>
    <mergeCell ref="J7:J8"/>
    <mergeCell ref="M7:N7"/>
    <mergeCell ref="O7:O8"/>
    <mergeCell ref="I6:I8"/>
    <mergeCell ref="G6:G8"/>
    <mergeCell ref="G16:G17"/>
    <mergeCell ref="B11:U11"/>
    <mergeCell ref="C12:U12"/>
    <mergeCell ref="A10:U10"/>
    <mergeCell ref="A16:A17"/>
    <mergeCell ref="B16:B17"/>
    <mergeCell ref="K7:K8"/>
    <mergeCell ref="R35:R36"/>
    <mergeCell ref="A9:U9"/>
    <mergeCell ref="A18:A25"/>
    <mergeCell ref="R26:R28"/>
    <mergeCell ref="F16:F17"/>
    <mergeCell ref="B18:B25"/>
    <mergeCell ref="C18:C25"/>
    <mergeCell ref="D18:D25"/>
    <mergeCell ref="E16:E17"/>
    <mergeCell ref="D16:D17"/>
    <mergeCell ref="E14:E15"/>
    <mergeCell ref="C16:C17"/>
    <mergeCell ref="H34:H35"/>
    <mergeCell ref="E18:E25"/>
    <mergeCell ref="F18:F25"/>
    <mergeCell ref="E26:E28"/>
    <mergeCell ref="G18:G25"/>
    <mergeCell ref="D98:D99"/>
    <mergeCell ref="F98:F99"/>
    <mergeCell ref="G98:G99"/>
    <mergeCell ref="E98:E99"/>
    <mergeCell ref="R140:R141"/>
    <mergeCell ref="A140:A142"/>
    <mergeCell ref="B140:B142"/>
    <mergeCell ref="E100:E101"/>
    <mergeCell ref="E96:E97"/>
    <mergeCell ref="F96:F97"/>
    <mergeCell ref="G96:G97"/>
    <mergeCell ref="E113:E115"/>
    <mergeCell ref="H108:I108"/>
    <mergeCell ref="G116:G119"/>
    <mergeCell ref="H116:H119"/>
    <mergeCell ref="D120:D123"/>
    <mergeCell ref="E120:E123"/>
    <mergeCell ref="F124:F126"/>
    <mergeCell ref="G124:G126"/>
    <mergeCell ref="H124:H126"/>
    <mergeCell ref="D133:D136"/>
    <mergeCell ref="G130:G132"/>
    <mergeCell ref="H130:H132"/>
    <mergeCell ref="R217:U217"/>
    <mergeCell ref="B217:I217"/>
    <mergeCell ref="A222:I222"/>
    <mergeCell ref="L222:O222"/>
    <mergeCell ref="A218:O218"/>
    <mergeCell ref="A212:A213"/>
    <mergeCell ref="E212:E213"/>
    <mergeCell ref="H212:H213"/>
    <mergeCell ref="F212:F213"/>
    <mergeCell ref="G212:G213"/>
    <mergeCell ref="C212:C213"/>
    <mergeCell ref="D212:D213"/>
    <mergeCell ref="M238:N238"/>
    <mergeCell ref="A227:I227"/>
    <mergeCell ref="F194:F195"/>
    <mergeCell ref="L224:O224"/>
    <mergeCell ref="C202:I202"/>
    <mergeCell ref="L221:O221"/>
    <mergeCell ref="L223:O223"/>
    <mergeCell ref="B216:I216"/>
    <mergeCell ref="A237:I237"/>
    <mergeCell ref="L237:O237"/>
    <mergeCell ref="A235:I235"/>
    <mergeCell ref="L235:O235"/>
    <mergeCell ref="L225:O225"/>
    <mergeCell ref="D193:D195"/>
    <mergeCell ref="G194:G195"/>
    <mergeCell ref="L236:O236"/>
    <mergeCell ref="L234:O234"/>
    <mergeCell ref="A232:I232"/>
    <mergeCell ref="L232:O232"/>
    <mergeCell ref="L231:O231"/>
    <mergeCell ref="H207:H210"/>
    <mergeCell ref="B212:B213"/>
    <mergeCell ref="E193:E194"/>
    <mergeCell ref="E204:E205"/>
    <mergeCell ref="A236:I236"/>
    <mergeCell ref="E199:E201"/>
    <mergeCell ref="H199:H201"/>
    <mergeCell ref="H193:H195"/>
    <mergeCell ref="A234:I234"/>
    <mergeCell ref="A221:I221"/>
    <mergeCell ref="A223:I223"/>
    <mergeCell ref="A219:O219"/>
    <mergeCell ref="A220:I220"/>
    <mergeCell ref="L220:O220"/>
    <mergeCell ref="C215:I215"/>
    <mergeCell ref="A225:I225"/>
    <mergeCell ref="A226:I226"/>
    <mergeCell ref="L233:O233"/>
    <mergeCell ref="A233:I233"/>
    <mergeCell ref="A230:I230"/>
    <mergeCell ref="L230:O230"/>
    <mergeCell ref="A231:I231"/>
    <mergeCell ref="L226:O226"/>
    <mergeCell ref="A228:I228"/>
    <mergeCell ref="L228:O228"/>
    <mergeCell ref="A224:I224"/>
    <mergeCell ref="C203:P203"/>
    <mergeCell ref="L227:O227"/>
    <mergeCell ref="A229:I229"/>
    <mergeCell ref="L229:O229"/>
    <mergeCell ref="A96:A97"/>
    <mergeCell ref="B96:B97"/>
    <mergeCell ref="C96:C97"/>
    <mergeCell ref="D96:D97"/>
    <mergeCell ref="A98:A99"/>
    <mergeCell ref="B150:B169"/>
    <mergeCell ref="H113:H115"/>
    <mergeCell ref="F144:F145"/>
    <mergeCell ref="D124:D126"/>
    <mergeCell ref="E124:E126"/>
    <mergeCell ref="C150:C169"/>
    <mergeCell ref="H155:H169"/>
    <mergeCell ref="C149:U149"/>
    <mergeCell ref="H152:H154"/>
    <mergeCell ref="C148:I148"/>
    <mergeCell ref="E150:E151"/>
    <mergeCell ref="E152:E154"/>
    <mergeCell ref="C140:C142"/>
    <mergeCell ref="D140:D142"/>
    <mergeCell ref="E140:E142"/>
    <mergeCell ref="F140:F142"/>
    <mergeCell ref="C191:I191"/>
    <mergeCell ref="E176:E177"/>
    <mergeCell ref="C174:I174"/>
    <mergeCell ref="E144:E145"/>
    <mergeCell ref="H137:H138"/>
    <mergeCell ref="H139:I139"/>
    <mergeCell ref="E133:E136"/>
    <mergeCell ref="H171:I171"/>
    <mergeCell ref="D113:D115"/>
    <mergeCell ref="C98:C99"/>
    <mergeCell ref="F109:F110"/>
    <mergeCell ref="E109:E110"/>
    <mergeCell ref="H109:H110"/>
    <mergeCell ref="H133:H136"/>
    <mergeCell ref="E127:E129"/>
    <mergeCell ref="H127:H129"/>
    <mergeCell ref="F133:F136"/>
    <mergeCell ref="A109:A110"/>
    <mergeCell ref="B109:B110"/>
    <mergeCell ref="B98:B99"/>
    <mergeCell ref="D130:D132"/>
    <mergeCell ref="E130:E132"/>
    <mergeCell ref="F130:F132"/>
    <mergeCell ref="F120:F123"/>
    <mergeCell ref="G120:G123"/>
    <mergeCell ref="H120:H123"/>
    <mergeCell ref="E111:E112"/>
    <mergeCell ref="F116:F119"/>
    <mergeCell ref="E106:E107"/>
    <mergeCell ref="G109:G110"/>
    <mergeCell ref="C109:C110"/>
    <mergeCell ref="D109:D110"/>
    <mergeCell ref="F113:F115"/>
    <mergeCell ref="R111:R112"/>
    <mergeCell ref="A196:A198"/>
    <mergeCell ref="B196:B198"/>
    <mergeCell ref="C196:C198"/>
    <mergeCell ref="D196:D198"/>
    <mergeCell ref="E196:E198"/>
    <mergeCell ref="F196:F198"/>
    <mergeCell ref="H196:H197"/>
    <mergeCell ref="A185:A186"/>
    <mergeCell ref="B185:B186"/>
    <mergeCell ref="R189:R190"/>
    <mergeCell ref="H185:H186"/>
    <mergeCell ref="G185:G186"/>
    <mergeCell ref="F185:F186"/>
    <mergeCell ref="E185:E186"/>
    <mergeCell ref="D185:D186"/>
    <mergeCell ref="C185:C186"/>
    <mergeCell ref="A150:A169"/>
    <mergeCell ref="H111:H112"/>
    <mergeCell ref="E146:E147"/>
    <mergeCell ref="D116:D119"/>
    <mergeCell ref="G176:G183"/>
    <mergeCell ref="H176:H183"/>
    <mergeCell ref="E116:E119"/>
  </mergeCells>
  <printOptions horizontalCentered="1"/>
  <pageMargins left="0.23622047244094491" right="0.23622047244094491" top="0.39370078740157483" bottom="0.11811023622047245" header="0" footer="0"/>
  <pageSetup paperSize="9" scale="70" orientation="landscape" r:id="rId1"/>
  <rowBreaks count="5" manualBreakCount="5">
    <brk id="36" max="20" man="1"/>
    <brk id="95" max="20" man="1"/>
    <brk id="119" max="20" man="1"/>
    <brk id="174" max="20" man="1"/>
    <brk id="202"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7 programa</vt:lpstr>
      <vt:lpstr>Lyginamasis variantas</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2016-11-10T08:43:33Z</cp:lastPrinted>
  <dcterms:created xsi:type="dcterms:W3CDTF">2007-07-27T10:32:34Z</dcterms:created>
  <dcterms:modified xsi:type="dcterms:W3CDTF">2016-11-29T12:17:39Z</dcterms:modified>
</cp:coreProperties>
</file>