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" yWindow="3288" windowWidth="15480" windowHeight="8100" firstSheet="5" activeTab="5"/>
  </bookViews>
  <sheets>
    <sheet name="Lyginamasis variantas " sheetId="6" state="hidden" r:id="rId1"/>
    <sheet name="Lapas1" sheetId="17" state="hidden" r:id="rId2"/>
    <sheet name="lyginamasis variantas" sheetId="9" state="hidden" r:id="rId3"/>
    <sheet name="2015 m. 7 pr." sheetId="11" state="hidden" r:id="rId4"/>
    <sheet name="Viešoji tvarka" sheetId="12" state="hidden" r:id="rId5"/>
    <sheet name="Daugiabučių namų programa" sheetId="15" r:id="rId6"/>
  </sheets>
  <definedNames>
    <definedName name="_xlnm.Print_Area" localSheetId="3">'2015 m. 7 pr.'!$A$1:$N$152</definedName>
    <definedName name="_xlnm.Print_Area" localSheetId="0">'Lyginamasis variantas '!$A$1:$R$179</definedName>
    <definedName name="_xlnm.Print_Titles" localSheetId="3">'2015 m. 7 pr.'!$5:$7</definedName>
    <definedName name="_xlnm.Print_Titles" localSheetId="0">'Lyginamasis variantas '!$6:$8</definedName>
  </definedNames>
  <calcPr calcId="144525" fullPrecision="0"/>
</workbook>
</file>

<file path=xl/calcChain.xml><?xml version="1.0" encoding="utf-8"?>
<calcChain xmlns="http://schemas.openxmlformats.org/spreadsheetml/2006/main">
  <c r="H485" i="15" l="1"/>
  <c r="J484" i="15"/>
  <c r="I484" i="15"/>
  <c r="H484" i="15"/>
  <c r="J434" i="15"/>
  <c r="I434" i="15"/>
  <c r="H434" i="15"/>
  <c r="J433" i="15"/>
  <c r="I433" i="15"/>
  <c r="H433" i="15"/>
  <c r="J364" i="15"/>
  <c r="I364" i="15"/>
  <c r="H364" i="15"/>
  <c r="J341" i="15"/>
  <c r="I341" i="15"/>
  <c r="H341" i="15"/>
  <c r="J335" i="15"/>
  <c r="I335" i="15"/>
  <c r="H335" i="15"/>
  <c r="J329" i="15"/>
  <c r="I329" i="15"/>
  <c r="H329" i="15"/>
  <c r="J320" i="15"/>
  <c r="I320" i="15"/>
  <c r="H320" i="15"/>
  <c r="I319" i="15"/>
  <c r="J319" i="15"/>
  <c r="H319" i="15"/>
  <c r="H603" i="15"/>
  <c r="H596" i="15"/>
  <c r="H633" i="15"/>
  <c r="J632" i="15"/>
  <c r="I632" i="15"/>
  <c r="H632" i="15"/>
  <c r="J582" i="15"/>
  <c r="I582" i="15"/>
  <c r="H582" i="15"/>
  <c r="J581" i="15"/>
  <c r="I581" i="15"/>
  <c r="H581" i="15"/>
  <c r="J485" i="15"/>
  <c r="I485" i="15"/>
  <c r="J446" i="15"/>
  <c r="I446" i="15"/>
  <c r="H446" i="15"/>
  <c r="H636" i="15" l="1"/>
  <c r="J293" i="15" l="1"/>
  <c r="I293" i="15"/>
  <c r="H293" i="15"/>
  <c r="J275" i="15"/>
  <c r="I275" i="15"/>
  <c r="H275" i="15"/>
  <c r="J234" i="15" l="1"/>
  <c r="I234" i="15"/>
  <c r="H234" i="15"/>
  <c r="J211" i="15"/>
  <c r="I211" i="15"/>
  <c r="H211" i="15"/>
  <c r="J146" i="15" l="1"/>
  <c r="I146" i="15"/>
  <c r="H146" i="15"/>
  <c r="J119" i="15" l="1"/>
  <c r="I119" i="15"/>
  <c r="H119" i="15"/>
  <c r="J107" i="15"/>
  <c r="I107" i="15"/>
  <c r="H107" i="15"/>
  <c r="J65" i="15"/>
  <c r="I65" i="15"/>
  <c r="H65" i="15"/>
  <c r="J52" i="15"/>
  <c r="I52" i="15"/>
  <c r="H52" i="15"/>
  <c r="J51" i="15"/>
  <c r="I51" i="15"/>
  <c r="H51" i="15" l="1"/>
  <c r="J633" i="15" l="1"/>
  <c r="J636" i="15" s="1"/>
  <c r="I633" i="15"/>
  <c r="I636" i="15" s="1"/>
  <c r="J621" i="15"/>
  <c r="I621" i="15"/>
  <c r="H621" i="15"/>
  <c r="J618" i="15"/>
  <c r="I618" i="15"/>
  <c r="H618" i="15"/>
  <c r="J610" i="15"/>
  <c r="I610" i="15"/>
  <c r="H610" i="15"/>
  <c r="J603" i="15"/>
  <c r="I603" i="15"/>
  <c r="J596" i="15"/>
  <c r="I596" i="15"/>
  <c r="J546" i="15"/>
  <c r="I546" i="15"/>
  <c r="H546" i="15"/>
  <c r="J533" i="15"/>
  <c r="I533" i="15"/>
  <c r="H533" i="15"/>
  <c r="J522" i="15"/>
  <c r="I522" i="15"/>
  <c r="H522" i="15"/>
  <c r="J511" i="15"/>
  <c r="I511" i="15"/>
  <c r="H511" i="15"/>
  <c r="J634" i="15" l="1"/>
  <c r="I634" i="15"/>
  <c r="H634" i="15"/>
  <c r="J583" i="15"/>
  <c r="I583" i="15"/>
  <c r="H583" i="15"/>
  <c r="J472" i="15" l="1"/>
  <c r="I472" i="15"/>
  <c r="H472" i="15"/>
  <c r="J466" i="15"/>
  <c r="I466" i="15"/>
  <c r="H466" i="15"/>
  <c r="J455" i="15"/>
  <c r="I455" i="15"/>
  <c r="H455" i="15"/>
  <c r="H486" i="15" l="1"/>
  <c r="I486" i="15"/>
  <c r="J486" i="15"/>
  <c r="J435" i="15"/>
  <c r="I435" i="15"/>
  <c r="H435" i="15"/>
  <c r="J417" i="15" l="1"/>
  <c r="I417" i="15"/>
  <c r="H417" i="15"/>
  <c r="J408" i="15"/>
  <c r="I408" i="15"/>
  <c r="H408" i="15"/>
  <c r="J401" i="15"/>
  <c r="I401" i="15"/>
  <c r="H401" i="15"/>
  <c r="J394" i="15" l="1"/>
  <c r="I394" i="15"/>
  <c r="H394" i="15"/>
  <c r="J308" i="15"/>
  <c r="I308" i="15"/>
  <c r="H308" i="15"/>
  <c r="J303" i="15"/>
  <c r="I303" i="15"/>
  <c r="H303" i="15"/>
  <c r="J298" i="15"/>
  <c r="I298" i="15"/>
  <c r="H298" i="15"/>
  <c r="H363" i="15"/>
  <c r="I363" i="15"/>
  <c r="J363" i="15"/>
  <c r="J349" i="15"/>
  <c r="I349" i="15"/>
  <c r="H349" i="15"/>
  <c r="I365" i="15" l="1"/>
  <c r="H365" i="15"/>
  <c r="J365" i="15"/>
  <c r="J276" i="15"/>
  <c r="I276" i="15"/>
  <c r="H276" i="15"/>
  <c r="J258" i="15"/>
  <c r="I258" i="15"/>
  <c r="H258" i="15"/>
  <c r="J252" i="15"/>
  <c r="I252" i="15"/>
  <c r="H252" i="15"/>
  <c r="J243" i="15"/>
  <c r="I243" i="15"/>
  <c r="H243" i="15"/>
  <c r="J176" i="15"/>
  <c r="I176" i="15"/>
  <c r="H176" i="15"/>
  <c r="J168" i="15"/>
  <c r="I168" i="15"/>
  <c r="H168" i="15"/>
  <c r="J157" i="15"/>
  <c r="I157" i="15"/>
  <c r="H157" i="15"/>
  <c r="H277" i="15" l="1"/>
  <c r="H94" i="15"/>
  <c r="J94" i="15"/>
  <c r="I94" i="15"/>
  <c r="J89" i="15"/>
  <c r="I89" i="15"/>
  <c r="H89" i="15"/>
  <c r="J83" i="15"/>
  <c r="I83" i="15"/>
  <c r="H83" i="15"/>
  <c r="J74" i="15"/>
  <c r="I74" i="15"/>
  <c r="H74" i="15"/>
  <c r="J40" i="15"/>
  <c r="I40" i="15"/>
  <c r="H40" i="15"/>
  <c r="J33" i="15"/>
  <c r="I33" i="15"/>
  <c r="H33" i="15"/>
  <c r="J27" i="15"/>
  <c r="I27" i="15"/>
  <c r="H27" i="15"/>
  <c r="J21" i="15"/>
  <c r="I21" i="15"/>
  <c r="H21" i="15"/>
  <c r="H120" i="15" l="1"/>
  <c r="J120" i="15"/>
  <c r="I120" i="15"/>
  <c r="J202" i="15" l="1"/>
  <c r="J212" i="15" s="1"/>
  <c r="I202" i="15"/>
  <c r="I212" i="15" s="1"/>
  <c r="H202" i="15"/>
  <c r="H212" i="15" s="1"/>
  <c r="I53" i="15" l="1"/>
  <c r="J53" i="15"/>
  <c r="J321" i="15"/>
  <c r="I321" i="15"/>
  <c r="H321" i="15"/>
  <c r="J277" i="15"/>
  <c r="I277" i="15"/>
  <c r="H53" i="15" l="1"/>
  <c r="H635" i="15"/>
  <c r="H637" i="15" s="1"/>
  <c r="I635" i="15"/>
  <c r="I637" i="15" s="1"/>
  <c r="J635" i="15"/>
  <c r="J637" i="15" s="1"/>
  <c r="HP560" i="15"/>
  <c r="HO560" i="15"/>
  <c r="HN560" i="15"/>
  <c r="HM560" i="15"/>
  <c r="HL560" i="15"/>
  <c r="HK560" i="15"/>
  <c r="HJ560" i="15"/>
  <c r="HI560" i="15"/>
  <c r="HH560" i="15"/>
  <c r="HG560" i="15"/>
  <c r="HF560" i="15"/>
  <c r="HE560" i="15"/>
  <c r="HD560" i="15"/>
  <c r="HC560" i="15"/>
  <c r="HB560" i="15"/>
  <c r="HA560" i="15"/>
  <c r="GZ560" i="15"/>
  <c r="GY560" i="15"/>
  <c r="GX560" i="15"/>
  <c r="GW560" i="15"/>
  <c r="GV560" i="15"/>
  <c r="GU560" i="15"/>
  <c r="GT560" i="15"/>
  <c r="GS560" i="15"/>
  <c r="GR560" i="15"/>
  <c r="GQ560" i="15"/>
  <c r="GP560" i="15"/>
  <c r="GO560" i="15"/>
  <c r="GN560" i="15"/>
  <c r="GM560" i="15"/>
  <c r="GL560" i="15"/>
  <c r="GK560" i="15"/>
  <c r="GJ560" i="15"/>
  <c r="GI560" i="15"/>
  <c r="GH560" i="15"/>
  <c r="GG560" i="15"/>
  <c r="GF560" i="15"/>
  <c r="GE560" i="15"/>
  <c r="GD560" i="15"/>
  <c r="GC560" i="15"/>
  <c r="GB560" i="15"/>
  <c r="GA560" i="15"/>
  <c r="FZ560" i="15"/>
  <c r="FY560" i="15"/>
  <c r="FX560" i="15"/>
  <c r="FW560" i="15"/>
  <c r="FV560" i="15"/>
  <c r="FU560" i="15"/>
  <c r="FT560" i="15"/>
  <c r="FS560" i="15"/>
  <c r="FR560" i="15"/>
  <c r="FQ560" i="15"/>
  <c r="FP560" i="15"/>
  <c r="FO560" i="15"/>
  <c r="FN560" i="15"/>
  <c r="FM560" i="15"/>
  <c r="FL560" i="15"/>
  <c r="FK560" i="15"/>
  <c r="FJ560" i="15"/>
  <c r="FI560" i="15"/>
  <c r="FH560" i="15"/>
  <c r="FG560" i="15"/>
  <c r="FF560" i="15"/>
  <c r="FE560" i="15"/>
  <c r="FD560" i="15"/>
  <c r="FC560" i="15"/>
  <c r="FB560" i="15"/>
  <c r="FA560" i="15"/>
  <c r="EZ560" i="15"/>
  <c r="EY560" i="15"/>
  <c r="EX560" i="15"/>
  <c r="EW560" i="15"/>
  <c r="EV560" i="15"/>
  <c r="EU560" i="15"/>
  <c r="ET560" i="15"/>
  <c r="ES560" i="15"/>
  <c r="ER560" i="15"/>
  <c r="EQ560" i="15"/>
  <c r="EP560" i="15"/>
  <c r="EO560" i="15"/>
  <c r="EN560" i="15"/>
  <c r="EM560" i="15"/>
  <c r="EL560" i="15"/>
  <c r="EK560" i="15"/>
  <c r="EJ560" i="15"/>
  <c r="EI560" i="15"/>
  <c r="EH560" i="15"/>
  <c r="EG560" i="15"/>
  <c r="EF560" i="15"/>
  <c r="EE560" i="15"/>
  <c r="ED560" i="15"/>
  <c r="EC560" i="15"/>
  <c r="EB560" i="15"/>
  <c r="EA560" i="15"/>
  <c r="DZ560" i="15"/>
  <c r="DY560" i="15"/>
  <c r="DX560" i="15"/>
  <c r="DW560" i="15"/>
  <c r="DV560" i="15"/>
  <c r="DU560" i="15"/>
  <c r="DT560" i="15"/>
  <c r="DS560" i="15"/>
  <c r="DR560" i="15"/>
  <c r="DQ560" i="15"/>
  <c r="DP560" i="15"/>
  <c r="DO560" i="15"/>
  <c r="DN560" i="15"/>
  <c r="DM560" i="15"/>
  <c r="DL560" i="15"/>
  <c r="DK560" i="15"/>
  <c r="DJ560" i="15"/>
  <c r="DI560" i="15"/>
  <c r="DH560" i="15"/>
  <c r="DG560" i="15"/>
  <c r="DF560" i="15"/>
  <c r="DE560" i="15"/>
  <c r="DD560" i="15"/>
  <c r="DC560" i="15"/>
  <c r="DB560" i="15"/>
  <c r="DA560" i="15"/>
  <c r="CZ560" i="15"/>
  <c r="CY560" i="15"/>
  <c r="CX560" i="15"/>
  <c r="CW560" i="15"/>
  <c r="CV560" i="15"/>
  <c r="CU560" i="15"/>
  <c r="CT560" i="15"/>
  <c r="CS560" i="15"/>
  <c r="CR560" i="15"/>
  <c r="CQ560" i="15"/>
  <c r="CP560" i="15"/>
  <c r="CO560" i="15"/>
  <c r="CN560" i="15"/>
  <c r="CM560" i="15"/>
  <c r="CL560" i="15"/>
  <c r="CK560" i="15"/>
  <c r="CJ560" i="15"/>
  <c r="CI560" i="15"/>
  <c r="CH560" i="15"/>
  <c r="CG560" i="15"/>
  <c r="CF560" i="15"/>
  <c r="CE560" i="15"/>
  <c r="CD560" i="15"/>
  <c r="CC560" i="15"/>
  <c r="CB560" i="15"/>
  <c r="CA560" i="15"/>
  <c r="BZ560" i="15"/>
  <c r="BY560" i="15"/>
  <c r="BX560" i="15"/>
  <c r="BW560" i="15"/>
  <c r="BV560" i="15"/>
  <c r="BU560" i="15"/>
  <c r="BT560" i="15"/>
  <c r="BS560" i="15"/>
  <c r="BR560" i="15"/>
  <c r="BQ560" i="15"/>
  <c r="BP560" i="15"/>
  <c r="BO560" i="15"/>
  <c r="BN560" i="15"/>
  <c r="BM560" i="15"/>
  <c r="BL560" i="15"/>
  <c r="BK560" i="15"/>
  <c r="BJ560" i="15"/>
  <c r="BI560" i="15"/>
  <c r="BH560" i="15"/>
  <c r="BG560" i="15"/>
  <c r="BF560" i="15"/>
  <c r="BE560" i="15"/>
  <c r="BD560" i="15"/>
  <c r="BC560" i="15"/>
  <c r="BB560" i="15"/>
  <c r="BA560" i="15"/>
  <c r="AZ560" i="15"/>
  <c r="AY560" i="15"/>
  <c r="AX560" i="15"/>
  <c r="AW560" i="15"/>
  <c r="AV560" i="15"/>
  <c r="AU560" i="15"/>
  <c r="AT560" i="15"/>
  <c r="AS560" i="15"/>
  <c r="AR560" i="15"/>
  <c r="AQ560" i="15"/>
  <c r="AP560" i="15"/>
  <c r="AO560" i="15"/>
  <c r="AN560" i="15"/>
  <c r="AM560" i="15"/>
  <c r="AL560" i="15"/>
  <c r="AK560" i="15"/>
  <c r="AJ560" i="15"/>
  <c r="AI560" i="15"/>
  <c r="AH560" i="15"/>
  <c r="AG560" i="15"/>
  <c r="AF560" i="15"/>
  <c r="AE560" i="15"/>
  <c r="AD560" i="15"/>
  <c r="AC560" i="15"/>
  <c r="AB560" i="15"/>
  <c r="AA560" i="15"/>
  <c r="Z560" i="15"/>
  <c r="Y560" i="15"/>
  <c r="X560" i="15"/>
  <c r="W560" i="15"/>
  <c r="V560" i="15"/>
  <c r="U560" i="15"/>
  <c r="T560" i="15"/>
  <c r="S560" i="15"/>
  <c r="R560" i="15"/>
  <c r="Q560" i="15"/>
  <c r="P560" i="15"/>
  <c r="O560" i="15"/>
  <c r="N560" i="15"/>
  <c r="M560" i="15"/>
  <c r="L560" i="15"/>
  <c r="K560" i="15"/>
  <c r="HP498" i="15"/>
  <c r="HO498" i="15"/>
  <c r="HN498" i="15"/>
  <c r="HM498" i="15"/>
  <c r="HL498" i="15"/>
  <c r="HK498" i="15"/>
  <c r="HJ498" i="15"/>
  <c r="HI498" i="15"/>
  <c r="HH498" i="15"/>
  <c r="HG498" i="15"/>
  <c r="HF498" i="15"/>
  <c r="HE498" i="15"/>
  <c r="HD498" i="15"/>
  <c r="HC498" i="15"/>
  <c r="HB498" i="15"/>
  <c r="HA498" i="15"/>
  <c r="GZ498" i="15"/>
  <c r="GY498" i="15"/>
  <c r="GX498" i="15"/>
  <c r="GW498" i="15"/>
  <c r="GV498" i="15"/>
  <c r="GU498" i="15"/>
  <c r="GT498" i="15"/>
  <c r="GS498" i="15"/>
  <c r="GR498" i="15"/>
  <c r="GQ498" i="15"/>
  <c r="GP498" i="15"/>
  <c r="GO498" i="15"/>
  <c r="GN498" i="15"/>
  <c r="GM498" i="15"/>
  <c r="GL498" i="15"/>
  <c r="GK498" i="15"/>
  <c r="GJ498" i="15"/>
  <c r="GI498" i="15"/>
  <c r="GH498" i="15"/>
  <c r="GG498" i="15"/>
  <c r="GF498" i="15"/>
  <c r="GE498" i="15"/>
  <c r="GD498" i="15"/>
  <c r="GC498" i="15"/>
  <c r="GB498" i="15"/>
  <c r="GA498" i="15"/>
  <c r="FZ498" i="15"/>
  <c r="FY498" i="15"/>
  <c r="FX498" i="15"/>
  <c r="FW498" i="15"/>
  <c r="FV498" i="15"/>
  <c r="FU498" i="15"/>
  <c r="FT498" i="15"/>
  <c r="FS498" i="15"/>
  <c r="FR498" i="15"/>
  <c r="FQ498" i="15"/>
  <c r="FP498" i="15"/>
  <c r="FO498" i="15"/>
  <c r="FN498" i="15"/>
  <c r="FM498" i="15"/>
  <c r="FL498" i="15"/>
  <c r="FK498" i="15"/>
  <c r="FJ498" i="15"/>
  <c r="FI498" i="15"/>
  <c r="FH498" i="15"/>
  <c r="FG498" i="15"/>
  <c r="FF498" i="15"/>
  <c r="FE498" i="15"/>
  <c r="FD498" i="15"/>
  <c r="FC498" i="15"/>
  <c r="FB498" i="15"/>
  <c r="FA498" i="15"/>
  <c r="EZ498" i="15"/>
  <c r="EY498" i="15"/>
  <c r="EX498" i="15"/>
  <c r="EW498" i="15"/>
  <c r="EV498" i="15"/>
  <c r="EU498" i="15"/>
  <c r="ET498" i="15"/>
  <c r="ES498" i="15"/>
  <c r="ER498" i="15"/>
  <c r="EQ498" i="15"/>
  <c r="EP498" i="15"/>
  <c r="EO498" i="15"/>
  <c r="EN498" i="15"/>
  <c r="EM498" i="15"/>
  <c r="EL498" i="15"/>
  <c r="EK498" i="15"/>
  <c r="EJ498" i="15"/>
  <c r="EI498" i="15"/>
  <c r="EH498" i="15"/>
  <c r="EG498" i="15"/>
  <c r="EF498" i="15"/>
  <c r="EE498" i="15"/>
  <c r="ED498" i="15"/>
  <c r="EC498" i="15"/>
  <c r="EB498" i="15"/>
  <c r="EA498" i="15"/>
  <c r="DZ498" i="15"/>
  <c r="DY498" i="15"/>
  <c r="DX498" i="15"/>
  <c r="DW498" i="15"/>
  <c r="DV498" i="15"/>
  <c r="DU498" i="15"/>
  <c r="DT498" i="15"/>
  <c r="DS498" i="15"/>
  <c r="DR498" i="15"/>
  <c r="DQ498" i="15"/>
  <c r="DP498" i="15"/>
  <c r="DO498" i="15"/>
  <c r="DN498" i="15"/>
  <c r="DM498" i="15"/>
  <c r="DL498" i="15"/>
  <c r="DK498" i="15"/>
  <c r="DJ498" i="15"/>
  <c r="DI498" i="15"/>
  <c r="DH498" i="15"/>
  <c r="DG498" i="15"/>
  <c r="DF498" i="15"/>
  <c r="DE498" i="15"/>
  <c r="DD498" i="15"/>
  <c r="DC498" i="15"/>
  <c r="DB498" i="15"/>
  <c r="DA498" i="15"/>
  <c r="CZ498" i="15"/>
  <c r="CY498" i="15"/>
  <c r="CX498" i="15"/>
  <c r="CW498" i="15"/>
  <c r="CV498" i="15"/>
  <c r="CU498" i="15"/>
  <c r="CT498" i="15"/>
  <c r="CS498" i="15"/>
  <c r="CR498" i="15"/>
  <c r="CQ498" i="15"/>
  <c r="CP498" i="15"/>
  <c r="CO498" i="15"/>
  <c r="CN498" i="15"/>
  <c r="CM498" i="15"/>
  <c r="CL498" i="15"/>
  <c r="CK498" i="15"/>
  <c r="CJ498" i="15"/>
  <c r="CI498" i="15"/>
  <c r="CH498" i="15"/>
  <c r="CG498" i="15"/>
  <c r="CF498" i="15"/>
  <c r="CE498" i="15"/>
  <c r="CD498" i="15"/>
  <c r="CC498" i="15"/>
  <c r="CB498" i="15"/>
  <c r="CA498" i="15"/>
  <c r="BZ498" i="15"/>
  <c r="BY498" i="15"/>
  <c r="BX498" i="15"/>
  <c r="BW498" i="15"/>
  <c r="BV498" i="15"/>
  <c r="BU498" i="15"/>
  <c r="BT498" i="15"/>
  <c r="BS498" i="15"/>
  <c r="BR498" i="15"/>
  <c r="BQ498" i="15"/>
  <c r="BP498" i="15"/>
  <c r="BO498" i="15"/>
  <c r="BN498" i="15"/>
  <c r="BM498" i="15"/>
  <c r="BL498" i="15"/>
  <c r="BK498" i="15"/>
  <c r="BJ498" i="15"/>
  <c r="BI498" i="15"/>
  <c r="BH498" i="15"/>
  <c r="BG498" i="15"/>
  <c r="BF498" i="15"/>
  <c r="BE498" i="15"/>
  <c r="BD498" i="15"/>
  <c r="BC498" i="15"/>
  <c r="BB498" i="15"/>
  <c r="BA498" i="15"/>
  <c r="AZ498" i="15"/>
  <c r="AY498" i="15"/>
  <c r="AX498" i="15"/>
  <c r="AW498" i="15"/>
  <c r="AV498" i="15"/>
  <c r="AU498" i="15"/>
  <c r="AT498" i="15"/>
  <c r="AS498" i="15"/>
  <c r="AR498" i="15"/>
  <c r="AQ498" i="15"/>
  <c r="AP498" i="15"/>
  <c r="AO498" i="15"/>
  <c r="AN498" i="15"/>
  <c r="AM498" i="15"/>
  <c r="AL498" i="15"/>
  <c r="AK498" i="15"/>
  <c r="AJ498" i="15"/>
  <c r="AI498" i="15"/>
  <c r="AH498" i="15"/>
  <c r="AG498" i="15"/>
  <c r="AF498" i="15"/>
  <c r="AE498" i="15"/>
  <c r="AD498" i="15"/>
  <c r="AC498" i="15"/>
  <c r="AB498" i="15"/>
  <c r="AA498" i="15"/>
  <c r="Z498" i="15"/>
  <c r="Y498" i="15"/>
  <c r="X498" i="15"/>
  <c r="W498" i="15"/>
  <c r="V498" i="15"/>
  <c r="U498" i="15"/>
  <c r="T498" i="15"/>
  <c r="S498" i="15"/>
  <c r="R498" i="15"/>
  <c r="Q498" i="15"/>
  <c r="P498" i="15"/>
  <c r="O498" i="15"/>
  <c r="N498" i="15"/>
  <c r="M498" i="15"/>
  <c r="L498" i="15"/>
  <c r="K498" i="15"/>
  <c r="H432" i="15"/>
  <c r="HP419" i="15"/>
  <c r="HO419" i="15"/>
  <c r="HN419" i="15"/>
  <c r="HM419" i="15"/>
  <c r="HL419" i="15"/>
  <c r="HK419" i="15"/>
  <c r="HJ419" i="15"/>
  <c r="HI419" i="15"/>
  <c r="HH419" i="15"/>
  <c r="HG419" i="15"/>
  <c r="HF419" i="15"/>
  <c r="HE419" i="15"/>
  <c r="HD419" i="15"/>
  <c r="HC419" i="15"/>
  <c r="HB419" i="15"/>
  <c r="HA419" i="15"/>
  <c r="GZ419" i="15"/>
  <c r="GY419" i="15"/>
  <c r="GX419" i="15"/>
  <c r="GW419" i="15"/>
  <c r="GV419" i="15"/>
  <c r="GU419" i="15"/>
  <c r="GT419" i="15"/>
  <c r="GS419" i="15"/>
  <c r="GR419" i="15"/>
  <c r="GQ419" i="15"/>
  <c r="GP419" i="15"/>
  <c r="GO419" i="15"/>
  <c r="GN419" i="15"/>
  <c r="GM419" i="15"/>
  <c r="GL419" i="15"/>
  <c r="GK419" i="15"/>
  <c r="GJ419" i="15"/>
  <c r="GI419" i="15"/>
  <c r="GH419" i="15"/>
  <c r="GG419" i="15"/>
  <c r="GF419" i="15"/>
  <c r="GE419" i="15"/>
  <c r="GD419" i="15"/>
  <c r="GC419" i="15"/>
  <c r="GB419" i="15"/>
  <c r="GA419" i="15"/>
  <c r="FZ419" i="15"/>
  <c r="FY419" i="15"/>
  <c r="FX419" i="15"/>
  <c r="FW419" i="15"/>
  <c r="FV419" i="15"/>
  <c r="FU419" i="15"/>
  <c r="FT419" i="15"/>
  <c r="FS419" i="15"/>
  <c r="FR419" i="15"/>
  <c r="FQ419" i="15"/>
  <c r="FP419" i="15"/>
  <c r="FO419" i="15"/>
  <c r="FN419" i="15"/>
  <c r="FM419" i="15"/>
  <c r="FL419" i="15"/>
  <c r="FK419" i="15"/>
  <c r="FJ419" i="15"/>
  <c r="FI419" i="15"/>
  <c r="FH419" i="15"/>
  <c r="FG419" i="15"/>
  <c r="FF419" i="15"/>
  <c r="FE419" i="15"/>
  <c r="FD419" i="15"/>
  <c r="FC419" i="15"/>
  <c r="FB419" i="15"/>
  <c r="FA419" i="15"/>
  <c r="EZ419" i="15"/>
  <c r="EY419" i="15"/>
  <c r="EX419" i="15"/>
  <c r="EW419" i="15"/>
  <c r="EV419" i="15"/>
  <c r="EU419" i="15"/>
  <c r="ET419" i="15"/>
  <c r="ES419" i="15"/>
  <c r="ER419" i="15"/>
  <c r="EQ419" i="15"/>
  <c r="EP419" i="15"/>
  <c r="EO419" i="15"/>
  <c r="EN419" i="15"/>
  <c r="EM419" i="15"/>
  <c r="EL419" i="15"/>
  <c r="EK419" i="15"/>
  <c r="EJ419" i="15"/>
  <c r="EI419" i="15"/>
  <c r="EH419" i="15"/>
  <c r="EG419" i="15"/>
  <c r="EF419" i="15"/>
  <c r="EE419" i="15"/>
  <c r="ED419" i="15"/>
  <c r="EC419" i="15"/>
  <c r="EB419" i="15"/>
  <c r="EA419" i="15"/>
  <c r="DZ419" i="15"/>
  <c r="DY419" i="15"/>
  <c r="DX419" i="15"/>
  <c r="DW419" i="15"/>
  <c r="DV419" i="15"/>
  <c r="DU419" i="15"/>
  <c r="DT419" i="15"/>
  <c r="DS419" i="15"/>
  <c r="DR419" i="15"/>
  <c r="DQ419" i="15"/>
  <c r="DP419" i="15"/>
  <c r="DO419" i="15"/>
  <c r="DN419" i="15"/>
  <c r="DM419" i="15"/>
  <c r="DL419" i="15"/>
  <c r="DK419" i="15"/>
  <c r="DJ419" i="15"/>
  <c r="DI419" i="15"/>
  <c r="DH419" i="15"/>
  <c r="DG419" i="15"/>
  <c r="DF419" i="15"/>
  <c r="DE419" i="15"/>
  <c r="DD419" i="15"/>
  <c r="DC419" i="15"/>
  <c r="DB419" i="15"/>
  <c r="DA419" i="15"/>
  <c r="CZ419" i="15"/>
  <c r="CY419" i="15"/>
  <c r="CX419" i="15"/>
  <c r="CW419" i="15"/>
  <c r="CV419" i="15"/>
  <c r="CU419" i="15"/>
  <c r="CT419" i="15"/>
  <c r="CS419" i="15"/>
  <c r="CR419" i="15"/>
  <c r="CQ419" i="15"/>
  <c r="CP419" i="15"/>
  <c r="CO419" i="15"/>
  <c r="CN419" i="15"/>
  <c r="CM419" i="15"/>
  <c r="CL419" i="15"/>
  <c r="CK419" i="15"/>
  <c r="CJ419" i="15"/>
  <c r="CI419" i="15"/>
  <c r="CH419" i="15"/>
  <c r="CG419" i="15"/>
  <c r="CF419" i="15"/>
  <c r="CE419" i="15"/>
  <c r="CD419" i="15"/>
  <c r="CC419" i="15"/>
  <c r="CB419" i="15"/>
  <c r="CA419" i="15"/>
  <c r="BZ419" i="15"/>
  <c r="BY419" i="15"/>
  <c r="BX419" i="15"/>
  <c r="BW419" i="15"/>
  <c r="BV419" i="15"/>
  <c r="BU419" i="15"/>
  <c r="BT419" i="15"/>
  <c r="BS419" i="15"/>
  <c r="BR419" i="15"/>
  <c r="BQ419" i="15"/>
  <c r="BP419" i="15"/>
  <c r="BO419" i="15"/>
  <c r="BN419" i="15"/>
  <c r="BM419" i="15"/>
  <c r="BL419" i="15"/>
  <c r="BK419" i="15"/>
  <c r="BJ419" i="15"/>
  <c r="BI419" i="15"/>
  <c r="BH419" i="15"/>
  <c r="BG419" i="15"/>
  <c r="BF419" i="15"/>
  <c r="BE419" i="15"/>
  <c r="BD419" i="15"/>
  <c r="BC419" i="15"/>
  <c r="BB419" i="15"/>
  <c r="BA419" i="15"/>
  <c r="AZ419" i="15"/>
  <c r="AY419" i="15"/>
  <c r="AX419" i="15"/>
  <c r="AW419" i="15"/>
  <c r="AV419" i="15"/>
  <c r="AU419" i="15"/>
  <c r="AT419" i="15"/>
  <c r="AS419" i="15"/>
  <c r="AR419" i="15"/>
  <c r="AQ419" i="15"/>
  <c r="AP419" i="15"/>
  <c r="AO419" i="15"/>
  <c r="AN419" i="15"/>
  <c r="AM419" i="15"/>
  <c r="AL419" i="15"/>
  <c r="AK419" i="15"/>
  <c r="AJ419" i="15"/>
  <c r="AI419" i="15"/>
  <c r="AH419" i="15"/>
  <c r="AG419" i="15"/>
  <c r="AF419" i="15"/>
  <c r="AE419" i="15"/>
  <c r="AD419" i="15"/>
  <c r="AC419" i="15"/>
  <c r="AB419" i="15"/>
  <c r="AA419" i="15"/>
  <c r="Z419" i="15"/>
  <c r="Y419" i="15"/>
  <c r="X419" i="15"/>
  <c r="W419" i="15"/>
  <c r="V419" i="15"/>
  <c r="U419" i="15"/>
  <c r="T419" i="15"/>
  <c r="S419" i="15"/>
  <c r="R419" i="15"/>
  <c r="Q419" i="15"/>
  <c r="P419" i="15"/>
  <c r="O419" i="15"/>
  <c r="N419" i="15"/>
  <c r="M419" i="15"/>
  <c r="L419" i="15"/>
  <c r="K419" i="15"/>
  <c r="HP228" i="15"/>
  <c r="HO228" i="15"/>
  <c r="HN228" i="15"/>
  <c r="HM228" i="15"/>
  <c r="HL228" i="15"/>
  <c r="HK228" i="15"/>
  <c r="HJ228" i="15"/>
  <c r="HI228" i="15"/>
  <c r="HH228" i="15"/>
  <c r="HG228" i="15"/>
  <c r="HF228" i="15"/>
  <c r="HE228" i="15"/>
  <c r="HD228" i="15"/>
  <c r="HC228" i="15"/>
  <c r="HB228" i="15"/>
  <c r="HA228" i="15"/>
  <c r="GZ228" i="15"/>
  <c r="GY228" i="15"/>
  <c r="GX228" i="15"/>
  <c r="GW228" i="15"/>
  <c r="GV228" i="15"/>
  <c r="GU228" i="15"/>
  <c r="GT228" i="15"/>
  <c r="GS228" i="15"/>
  <c r="GR228" i="15"/>
  <c r="GQ228" i="15"/>
  <c r="GP228" i="15"/>
  <c r="GO228" i="15"/>
  <c r="GN228" i="15"/>
  <c r="GM228" i="15"/>
  <c r="GL228" i="15"/>
  <c r="GK228" i="15"/>
  <c r="GJ228" i="15"/>
  <c r="GI228" i="15"/>
  <c r="GH228" i="15"/>
  <c r="GG228" i="15"/>
  <c r="GF228" i="15"/>
  <c r="GE228" i="15"/>
  <c r="GD228" i="15"/>
  <c r="GC228" i="15"/>
  <c r="GB228" i="15"/>
  <c r="GA228" i="15"/>
  <c r="FZ228" i="15"/>
  <c r="FY228" i="15"/>
  <c r="FX228" i="15"/>
  <c r="FW228" i="15"/>
  <c r="FV228" i="15"/>
  <c r="FU228" i="15"/>
  <c r="FT228" i="15"/>
  <c r="FS228" i="15"/>
  <c r="FR228" i="15"/>
  <c r="FQ228" i="15"/>
  <c r="FP228" i="15"/>
  <c r="FO228" i="15"/>
  <c r="FN228" i="15"/>
  <c r="FM228" i="15"/>
  <c r="FL228" i="15"/>
  <c r="FK228" i="15"/>
  <c r="FJ228" i="15"/>
  <c r="FI228" i="15"/>
  <c r="FH228" i="15"/>
  <c r="FG228" i="15"/>
  <c r="FF228" i="15"/>
  <c r="FE228" i="15"/>
  <c r="FD228" i="15"/>
  <c r="FC228" i="15"/>
  <c r="FB228" i="15"/>
  <c r="FA228" i="15"/>
  <c r="EZ228" i="15"/>
  <c r="EY228" i="15"/>
  <c r="EX228" i="15"/>
  <c r="EW228" i="15"/>
  <c r="EV228" i="15"/>
  <c r="EU228" i="15"/>
  <c r="ET228" i="15"/>
  <c r="ES228" i="15"/>
  <c r="ER228" i="15"/>
  <c r="EQ228" i="15"/>
  <c r="EP228" i="15"/>
  <c r="EO228" i="15"/>
  <c r="EN228" i="15"/>
  <c r="EM228" i="15"/>
  <c r="EL228" i="15"/>
  <c r="EK228" i="15"/>
  <c r="EJ228" i="15"/>
  <c r="EI228" i="15"/>
  <c r="EH228" i="15"/>
  <c r="EG228" i="15"/>
  <c r="EF228" i="15"/>
  <c r="EE228" i="15"/>
  <c r="ED228" i="15"/>
  <c r="EC228" i="15"/>
  <c r="EB228" i="15"/>
  <c r="EA228" i="15"/>
  <c r="DZ228" i="15"/>
  <c r="DY228" i="15"/>
  <c r="DX228" i="15"/>
  <c r="DW228" i="15"/>
  <c r="DV228" i="15"/>
  <c r="DU228" i="15"/>
  <c r="DT228" i="15"/>
  <c r="DS228" i="15"/>
  <c r="DR228" i="15"/>
  <c r="DQ228" i="15"/>
  <c r="DP228" i="15"/>
  <c r="DO228" i="15"/>
  <c r="DN228" i="15"/>
  <c r="DM228" i="15"/>
  <c r="DL228" i="15"/>
  <c r="DK228" i="15"/>
  <c r="DJ228" i="15"/>
  <c r="DI228" i="15"/>
  <c r="DH228" i="15"/>
  <c r="DG228" i="15"/>
  <c r="DF228" i="15"/>
  <c r="DE228" i="15"/>
  <c r="DD228" i="15"/>
  <c r="DC228" i="15"/>
  <c r="DB228" i="15"/>
  <c r="DA228" i="15"/>
  <c r="CZ228" i="15"/>
  <c r="CY228" i="15"/>
  <c r="CX228" i="15"/>
  <c r="CW228" i="15"/>
  <c r="CV228" i="15"/>
  <c r="CU228" i="15"/>
  <c r="CT228" i="15"/>
  <c r="CS228" i="15"/>
  <c r="CR228" i="15"/>
  <c r="CQ228" i="15"/>
  <c r="CP228" i="15"/>
  <c r="CO228" i="15"/>
  <c r="CN228" i="15"/>
  <c r="CM228" i="15"/>
  <c r="CL228" i="15"/>
  <c r="CK228" i="15"/>
  <c r="CJ228" i="15"/>
  <c r="CI228" i="15"/>
  <c r="CH228" i="15"/>
  <c r="CG228" i="15"/>
  <c r="CF228" i="15"/>
  <c r="CE228" i="15"/>
  <c r="CD228" i="15"/>
  <c r="CC228" i="15"/>
  <c r="CB228" i="15"/>
  <c r="CA228" i="15"/>
  <c r="BZ228" i="15"/>
  <c r="BY228" i="15"/>
  <c r="BX228" i="15"/>
  <c r="BW228" i="15"/>
  <c r="BV228" i="15"/>
  <c r="BU228" i="15"/>
  <c r="BT228" i="15"/>
  <c r="BS228" i="15"/>
  <c r="BR228" i="15"/>
  <c r="BQ228" i="15"/>
  <c r="BP228" i="15"/>
  <c r="BO228" i="15"/>
  <c r="BN228" i="15"/>
  <c r="BM228" i="15"/>
  <c r="BL228" i="15"/>
  <c r="BK228" i="15"/>
  <c r="BJ228" i="15"/>
  <c r="BI228" i="15"/>
  <c r="BH228" i="15"/>
  <c r="BG228" i="15"/>
  <c r="BF228" i="15"/>
  <c r="BE228" i="15"/>
  <c r="BD228" i="15"/>
  <c r="BC228" i="15"/>
  <c r="BB228" i="15"/>
  <c r="BA228" i="15"/>
  <c r="AZ228" i="15"/>
  <c r="AY228" i="15"/>
  <c r="AX228" i="15"/>
  <c r="AW228" i="15"/>
  <c r="AV228" i="15"/>
  <c r="AU228" i="15"/>
  <c r="AT228" i="15"/>
  <c r="AS228" i="15"/>
  <c r="AR228" i="15"/>
  <c r="AQ228" i="15"/>
  <c r="AP228" i="15"/>
  <c r="AO228" i="15"/>
  <c r="AN228" i="15"/>
  <c r="AM228" i="15"/>
  <c r="AL228" i="15"/>
  <c r="AK228" i="15"/>
  <c r="AJ228" i="15"/>
  <c r="AI228" i="15"/>
  <c r="AH228" i="15"/>
  <c r="AG228" i="15"/>
  <c r="AF228" i="15"/>
  <c r="AE228" i="15"/>
  <c r="AD228" i="15"/>
  <c r="AC228" i="15"/>
  <c r="AB228" i="15"/>
  <c r="AA228" i="15"/>
  <c r="Z228" i="15"/>
  <c r="Y228" i="15"/>
  <c r="X228" i="15"/>
  <c r="W228" i="15"/>
  <c r="V228" i="15"/>
  <c r="U228" i="15"/>
  <c r="T228" i="15"/>
  <c r="S228" i="15"/>
  <c r="R228" i="15"/>
  <c r="Q228" i="15"/>
  <c r="P228" i="15"/>
  <c r="O228" i="15"/>
  <c r="N228" i="15"/>
  <c r="M228" i="15"/>
  <c r="L228" i="15"/>
  <c r="K228" i="15"/>
  <c r="J210" i="15"/>
  <c r="I210" i="15"/>
  <c r="H210" i="15"/>
  <c r="J209" i="15"/>
  <c r="I209" i="15"/>
  <c r="H209" i="15"/>
  <c r="I208" i="15"/>
  <c r="J207" i="15"/>
  <c r="I207" i="15"/>
  <c r="H207" i="15"/>
  <c r="J206" i="15"/>
  <c r="I206" i="15"/>
  <c r="H206" i="15"/>
  <c r="H205" i="15"/>
  <c r="HP204" i="15"/>
  <c r="HO204" i="15"/>
  <c r="HN204" i="15"/>
  <c r="HM204" i="15"/>
  <c r="HL204" i="15"/>
  <c r="HK204" i="15"/>
  <c r="HJ204" i="15"/>
  <c r="HI204" i="15"/>
  <c r="HH204" i="15"/>
  <c r="HG204" i="15"/>
  <c r="HF204" i="15"/>
  <c r="HE204" i="15"/>
  <c r="HD204" i="15"/>
  <c r="HC204" i="15"/>
  <c r="HB204" i="15"/>
  <c r="HA204" i="15"/>
  <c r="GZ204" i="15"/>
  <c r="GY204" i="15"/>
  <c r="GX204" i="15"/>
  <c r="GW204" i="15"/>
  <c r="GV204" i="15"/>
  <c r="GU204" i="15"/>
  <c r="GT204" i="15"/>
  <c r="GS204" i="15"/>
  <c r="GR204" i="15"/>
  <c r="GQ204" i="15"/>
  <c r="GP204" i="15"/>
  <c r="GO204" i="15"/>
  <c r="GN204" i="15"/>
  <c r="GM204" i="15"/>
  <c r="GL204" i="15"/>
  <c r="GK204" i="15"/>
  <c r="GJ204" i="15"/>
  <c r="GI204" i="15"/>
  <c r="GH204" i="15"/>
  <c r="GG204" i="15"/>
  <c r="GF204" i="15"/>
  <c r="GE204" i="15"/>
  <c r="GD204" i="15"/>
  <c r="GC204" i="15"/>
  <c r="GB204" i="15"/>
  <c r="GA204" i="15"/>
  <c r="FZ204" i="15"/>
  <c r="FY204" i="15"/>
  <c r="FX204" i="15"/>
  <c r="FW204" i="15"/>
  <c r="FV204" i="15"/>
  <c r="FU204" i="15"/>
  <c r="FT204" i="15"/>
  <c r="FS204" i="15"/>
  <c r="FR204" i="15"/>
  <c r="FQ204" i="15"/>
  <c r="FP204" i="15"/>
  <c r="FO204" i="15"/>
  <c r="FN204" i="15"/>
  <c r="FM204" i="15"/>
  <c r="FL204" i="15"/>
  <c r="FK204" i="15"/>
  <c r="FJ204" i="15"/>
  <c r="FI204" i="15"/>
  <c r="FH204" i="15"/>
  <c r="FG204" i="15"/>
  <c r="FF204" i="15"/>
  <c r="FE204" i="15"/>
  <c r="FD204" i="15"/>
  <c r="FC204" i="15"/>
  <c r="FB204" i="15"/>
  <c r="FA204" i="15"/>
  <c r="EZ204" i="15"/>
  <c r="EY204" i="15"/>
  <c r="EX204" i="15"/>
  <c r="EW204" i="15"/>
  <c r="EV204" i="15"/>
  <c r="EU204" i="15"/>
  <c r="ET204" i="15"/>
  <c r="ES204" i="15"/>
  <c r="ER204" i="15"/>
  <c r="EQ204" i="15"/>
  <c r="EP204" i="15"/>
  <c r="EO204" i="15"/>
  <c r="EN204" i="15"/>
  <c r="EM204" i="15"/>
  <c r="EL204" i="15"/>
  <c r="EK204" i="15"/>
  <c r="EJ204" i="15"/>
  <c r="EI204" i="15"/>
  <c r="EH204" i="15"/>
  <c r="EG204" i="15"/>
  <c r="EF204" i="15"/>
  <c r="EE204" i="15"/>
  <c r="ED204" i="15"/>
  <c r="EC204" i="15"/>
  <c r="EB204" i="15"/>
  <c r="EA204" i="15"/>
  <c r="DZ204" i="15"/>
  <c r="DY204" i="15"/>
  <c r="DX204" i="15"/>
  <c r="DW204" i="15"/>
  <c r="DV204" i="15"/>
  <c r="DU204" i="15"/>
  <c r="DT204" i="15"/>
  <c r="DS204" i="15"/>
  <c r="DR204" i="15"/>
  <c r="DQ204" i="15"/>
  <c r="DP204" i="15"/>
  <c r="DO204" i="15"/>
  <c r="DN204" i="15"/>
  <c r="DM204" i="15"/>
  <c r="DL204" i="15"/>
  <c r="DK204" i="15"/>
  <c r="DJ204" i="15"/>
  <c r="DI204" i="15"/>
  <c r="DH204" i="15"/>
  <c r="DG204" i="15"/>
  <c r="DF204" i="15"/>
  <c r="DE204" i="15"/>
  <c r="DD204" i="15"/>
  <c r="DC204" i="15"/>
  <c r="DB204" i="15"/>
  <c r="DA204" i="15"/>
  <c r="CZ204" i="15"/>
  <c r="CY204" i="15"/>
  <c r="CX204" i="15"/>
  <c r="CW204" i="15"/>
  <c r="CV204" i="15"/>
  <c r="CU204" i="15"/>
  <c r="CT204" i="15"/>
  <c r="CS204" i="15"/>
  <c r="CR204" i="15"/>
  <c r="CQ204" i="15"/>
  <c r="CP204" i="15"/>
  <c r="CO204" i="15"/>
  <c r="CN204" i="15"/>
  <c r="CM204" i="15"/>
  <c r="CL204" i="15"/>
  <c r="CK204" i="15"/>
  <c r="CJ204" i="15"/>
  <c r="CI204" i="15"/>
  <c r="CH204" i="15"/>
  <c r="CG204" i="15"/>
  <c r="CF204" i="15"/>
  <c r="CE204" i="15"/>
  <c r="CD204" i="15"/>
  <c r="CC204" i="15"/>
  <c r="CB204" i="15"/>
  <c r="CA204" i="15"/>
  <c r="BZ204" i="15"/>
  <c r="BY204" i="15"/>
  <c r="BX204" i="15"/>
  <c r="BW204" i="15"/>
  <c r="BV204" i="15"/>
  <c r="BU204" i="15"/>
  <c r="BT204" i="15"/>
  <c r="BS204" i="15"/>
  <c r="BR204" i="15"/>
  <c r="BQ204" i="15"/>
  <c r="BP204" i="15"/>
  <c r="BO204" i="15"/>
  <c r="BN204" i="15"/>
  <c r="BM204" i="15"/>
  <c r="BL204" i="15"/>
  <c r="BK204" i="15"/>
  <c r="BJ204" i="15"/>
  <c r="BI204" i="15"/>
  <c r="BH204" i="15"/>
  <c r="BG204" i="15"/>
  <c r="BF204" i="15"/>
  <c r="BE204" i="15"/>
  <c r="BD204" i="15"/>
  <c r="BC204" i="15"/>
  <c r="BB204" i="15"/>
  <c r="BA204" i="15"/>
  <c r="AZ204" i="15"/>
  <c r="AY204" i="15"/>
  <c r="AX204" i="15"/>
  <c r="AW204" i="15"/>
  <c r="AV204" i="15"/>
  <c r="AU204" i="15"/>
  <c r="AT204" i="15"/>
  <c r="AS204" i="15"/>
  <c r="AR204" i="15"/>
  <c r="AQ204" i="15"/>
  <c r="AP204" i="15"/>
  <c r="AO204" i="15"/>
  <c r="AN204" i="15"/>
  <c r="AM204" i="15"/>
  <c r="AL204" i="15"/>
  <c r="AK204" i="15"/>
  <c r="AJ204" i="15"/>
  <c r="AI204" i="15"/>
  <c r="AH204" i="15"/>
  <c r="AG204" i="15"/>
  <c r="AF204" i="15"/>
  <c r="AE204" i="15"/>
  <c r="AD204" i="15"/>
  <c r="AC204" i="15"/>
  <c r="AB204" i="15"/>
  <c r="AA204" i="15"/>
  <c r="Z204" i="15"/>
  <c r="Y204" i="15"/>
  <c r="X204" i="15"/>
  <c r="W204" i="15"/>
  <c r="V204" i="15"/>
  <c r="U204" i="15"/>
  <c r="T204" i="15"/>
  <c r="S204" i="15"/>
  <c r="R204" i="15"/>
  <c r="Q204" i="15"/>
  <c r="P204" i="15"/>
  <c r="O204" i="15"/>
  <c r="N204" i="15"/>
  <c r="M204" i="15"/>
  <c r="L204" i="15"/>
  <c r="K204" i="15"/>
  <c r="J204" i="15"/>
  <c r="I204" i="15"/>
  <c r="H204" i="15"/>
  <c r="HP118" i="15" l="1"/>
  <c r="HO118" i="15"/>
  <c r="HN118" i="15"/>
  <c r="HM118" i="15"/>
  <c r="HL118" i="15"/>
  <c r="HK118" i="15"/>
  <c r="HJ118" i="15"/>
  <c r="HI118" i="15"/>
  <c r="HH118" i="15"/>
  <c r="HG118" i="15"/>
  <c r="HF118" i="15"/>
  <c r="HE118" i="15"/>
  <c r="HD118" i="15"/>
  <c r="HC118" i="15"/>
  <c r="HB118" i="15"/>
  <c r="HA118" i="15"/>
  <c r="GZ118" i="15"/>
  <c r="GY118" i="15"/>
  <c r="GX118" i="15"/>
  <c r="GW118" i="15"/>
  <c r="GV118" i="15"/>
  <c r="GU118" i="15"/>
  <c r="GT118" i="15"/>
  <c r="GS118" i="15"/>
  <c r="GR118" i="15"/>
  <c r="GQ118" i="15"/>
  <c r="GP118" i="15"/>
  <c r="GO118" i="15"/>
  <c r="GN118" i="15"/>
  <c r="GM118" i="15"/>
  <c r="GL118" i="15"/>
  <c r="GK118" i="15"/>
  <c r="GJ118" i="15"/>
  <c r="GI118" i="15"/>
  <c r="GH118" i="15"/>
  <c r="GG118" i="15"/>
  <c r="GF118" i="15"/>
  <c r="GE118" i="15"/>
  <c r="GD118" i="15"/>
  <c r="GC118" i="15"/>
  <c r="GB118" i="15"/>
  <c r="GA118" i="15"/>
  <c r="FZ118" i="15"/>
  <c r="FY118" i="15"/>
  <c r="FX118" i="15"/>
  <c r="FW118" i="15"/>
  <c r="FV118" i="15"/>
  <c r="FU118" i="15"/>
  <c r="FT118" i="15"/>
  <c r="FS118" i="15"/>
  <c r="FR118" i="15"/>
  <c r="FQ118" i="15"/>
  <c r="FP118" i="15"/>
  <c r="FO118" i="15"/>
  <c r="FN118" i="15"/>
  <c r="FM118" i="15"/>
  <c r="FL118" i="15"/>
  <c r="FK118" i="15"/>
  <c r="FJ118" i="15"/>
  <c r="FI118" i="15"/>
  <c r="FH118" i="15"/>
  <c r="FG118" i="15"/>
  <c r="FF118" i="15"/>
  <c r="FE118" i="15"/>
  <c r="FD118" i="15"/>
  <c r="FC118" i="15"/>
  <c r="FB118" i="15"/>
  <c r="FA118" i="15"/>
  <c r="EZ118" i="15"/>
  <c r="EY118" i="15"/>
  <c r="EX118" i="15"/>
  <c r="EW118" i="15"/>
  <c r="EV118" i="15"/>
  <c r="EU118" i="15"/>
  <c r="ET118" i="15"/>
  <c r="ES118" i="15"/>
  <c r="ER118" i="15"/>
  <c r="EQ118" i="15"/>
  <c r="EP118" i="15"/>
  <c r="EO118" i="15"/>
  <c r="EN118" i="15"/>
  <c r="EM118" i="15"/>
  <c r="EL118" i="15"/>
  <c r="EK118" i="15"/>
  <c r="EJ118" i="15"/>
  <c r="EI118" i="15"/>
  <c r="EH118" i="15"/>
  <c r="EG118" i="15"/>
  <c r="EF118" i="15"/>
  <c r="EE118" i="15"/>
  <c r="ED118" i="15"/>
  <c r="EC118" i="15"/>
  <c r="EB118" i="15"/>
  <c r="EA118" i="15"/>
  <c r="DZ118" i="15"/>
  <c r="DY118" i="15"/>
  <c r="DX118" i="15"/>
  <c r="DW118" i="15"/>
  <c r="DV118" i="15"/>
  <c r="DU118" i="15"/>
  <c r="DT118" i="15"/>
  <c r="DS118" i="15"/>
  <c r="DR118" i="15"/>
  <c r="DQ118" i="15"/>
  <c r="DP118" i="15"/>
  <c r="DO118" i="15"/>
  <c r="DN118" i="15"/>
  <c r="DM118" i="15"/>
  <c r="DL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J116" i="15"/>
  <c r="I116" i="15"/>
  <c r="H116" i="15"/>
  <c r="I114" i="15"/>
  <c r="J112" i="15"/>
  <c r="I112" i="15"/>
  <c r="H112" i="15"/>
  <c r="J111" i="15"/>
  <c r="I111" i="15"/>
  <c r="H111" i="15"/>
  <c r="J110" i="15"/>
  <c r="I110" i="15"/>
  <c r="H110" i="15"/>
  <c r="HP109" i="15"/>
  <c r="HO109" i="15"/>
  <c r="HN109" i="15"/>
  <c r="HM109" i="15"/>
  <c r="HL109" i="15"/>
  <c r="HK109" i="15"/>
  <c r="HJ109" i="15"/>
  <c r="HI109" i="15"/>
  <c r="HH109" i="15"/>
  <c r="HG109" i="15"/>
  <c r="HF109" i="15"/>
  <c r="HE109" i="15"/>
  <c r="HD109" i="15"/>
  <c r="HC109" i="15"/>
  <c r="HB109" i="15"/>
  <c r="HA109" i="15"/>
  <c r="GZ109" i="15"/>
  <c r="GY109" i="15"/>
  <c r="GX109" i="15"/>
  <c r="GW109" i="15"/>
  <c r="GV109" i="15"/>
  <c r="GU109" i="15"/>
  <c r="GT109" i="15"/>
  <c r="GS109" i="15"/>
  <c r="GR109" i="15"/>
  <c r="GQ109" i="15"/>
  <c r="GP109" i="15"/>
  <c r="GO109" i="15"/>
  <c r="GN109" i="15"/>
  <c r="GM109" i="15"/>
  <c r="GL109" i="15"/>
  <c r="GK109" i="15"/>
  <c r="GJ109" i="15"/>
  <c r="GI109" i="15"/>
  <c r="GH109" i="15"/>
  <c r="GG109" i="15"/>
  <c r="GF109" i="15"/>
  <c r="GE109" i="15"/>
  <c r="GD109" i="15"/>
  <c r="GC109" i="15"/>
  <c r="GB109" i="15"/>
  <c r="GA109" i="15"/>
  <c r="FZ109" i="15"/>
  <c r="FY109" i="15"/>
  <c r="FX109" i="15"/>
  <c r="FW109" i="15"/>
  <c r="FV109" i="15"/>
  <c r="FU109" i="15"/>
  <c r="FT109" i="15"/>
  <c r="FS109" i="15"/>
  <c r="FR109" i="15"/>
  <c r="FQ109" i="15"/>
  <c r="FP109" i="15"/>
  <c r="FO109" i="15"/>
  <c r="FN109" i="15"/>
  <c r="FM109" i="15"/>
  <c r="FL109" i="15"/>
  <c r="FK109" i="15"/>
  <c r="FJ109" i="15"/>
  <c r="FI109" i="15"/>
  <c r="FH109" i="15"/>
  <c r="FG109" i="15"/>
  <c r="FF109" i="15"/>
  <c r="FE109" i="15"/>
  <c r="FD109" i="15"/>
  <c r="FC109" i="15"/>
  <c r="FB109" i="15"/>
  <c r="FA109" i="15"/>
  <c r="EZ109" i="15"/>
  <c r="EY109" i="15"/>
  <c r="EX109" i="15"/>
  <c r="EW109" i="15"/>
  <c r="EV109" i="15"/>
  <c r="EU109" i="15"/>
  <c r="ET109" i="15"/>
  <c r="ES109" i="15"/>
  <c r="ER109" i="15"/>
  <c r="EQ109" i="15"/>
  <c r="EP109" i="15"/>
  <c r="EO109" i="15"/>
  <c r="EN109" i="15"/>
  <c r="EM109" i="15"/>
  <c r="EL109" i="15"/>
  <c r="EK109" i="15"/>
  <c r="EJ109" i="15"/>
  <c r="EI109" i="15"/>
  <c r="EH109" i="15"/>
  <c r="EG109" i="15"/>
  <c r="EF109" i="15"/>
  <c r="EE109" i="15"/>
  <c r="ED109" i="15"/>
  <c r="EC109" i="15"/>
  <c r="EB109" i="15"/>
  <c r="EA109" i="15"/>
  <c r="DZ109" i="15"/>
  <c r="DY109" i="15"/>
  <c r="DX109" i="15"/>
  <c r="DW109" i="15"/>
  <c r="DV109" i="15"/>
  <c r="DU109" i="15"/>
  <c r="DT109" i="15"/>
  <c r="DS109" i="15"/>
  <c r="DR109" i="15"/>
  <c r="DQ109" i="15"/>
  <c r="DP109" i="15"/>
  <c r="DO109" i="15"/>
  <c r="DN109" i="15"/>
  <c r="DM109" i="15"/>
  <c r="DL109" i="15"/>
  <c r="DK109" i="15"/>
  <c r="DJ109" i="15"/>
  <c r="DI109" i="15"/>
  <c r="DH109" i="15"/>
  <c r="DG109" i="15"/>
  <c r="DF109" i="15"/>
  <c r="DE109" i="15"/>
  <c r="DD109" i="15"/>
  <c r="DC109" i="15"/>
  <c r="DB109" i="15"/>
  <c r="DA109" i="15"/>
  <c r="CZ109" i="15"/>
  <c r="CY109" i="15"/>
  <c r="CX109" i="15"/>
  <c r="CW109" i="15"/>
  <c r="CV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K39" i="12" l="1"/>
  <c r="K38" i="12"/>
  <c r="K37" i="12"/>
  <c r="K36" i="12"/>
  <c r="K35" i="12" s="1"/>
  <c r="K34" i="12"/>
  <c r="K33" i="12"/>
  <c r="K32" i="12"/>
  <c r="K31" i="12"/>
  <c r="K30" i="12"/>
  <c r="X20" i="12"/>
  <c r="X21" i="12" s="1"/>
  <c r="X22" i="12" s="1"/>
  <c r="X23" i="12" s="1"/>
  <c r="W20" i="12"/>
  <c r="W21" i="12" s="1"/>
  <c r="W22" i="12" s="1"/>
  <c r="W23" i="12" s="1"/>
  <c r="V20" i="12"/>
  <c r="V21" i="12" s="1"/>
  <c r="V22" i="12" s="1"/>
  <c r="V23" i="12" s="1"/>
  <c r="U20" i="12"/>
  <c r="U21" i="12" s="1"/>
  <c r="U22" i="12" s="1"/>
  <c r="U23" i="12" s="1"/>
  <c r="T20" i="12"/>
  <c r="T21" i="12" s="1"/>
  <c r="T22" i="12" s="1"/>
  <c r="T23" i="12" s="1"/>
  <c r="S20" i="12"/>
  <c r="S21" i="12" s="1"/>
  <c r="S22" i="12" s="1"/>
  <c r="S23" i="12" s="1"/>
  <c r="R20" i="12"/>
  <c r="R21" i="12" s="1"/>
  <c r="Q20" i="12"/>
  <c r="Q21" i="12" s="1"/>
  <c r="Q22" i="12" s="1"/>
  <c r="Q23" i="12" s="1"/>
  <c r="P20" i="12"/>
  <c r="P21" i="12" s="1"/>
  <c r="P22" i="12" s="1"/>
  <c r="P23" i="12" s="1"/>
  <c r="N20" i="12"/>
  <c r="N21" i="12" s="1"/>
  <c r="N22" i="12" s="1"/>
  <c r="N23" i="12" s="1"/>
  <c r="M20" i="12"/>
  <c r="M21" i="12" s="1"/>
  <c r="M22" i="12" s="1"/>
  <c r="M23" i="12" s="1"/>
  <c r="L20" i="12"/>
  <c r="L21" i="12" s="1"/>
  <c r="L22" i="12" s="1"/>
  <c r="L23" i="12" s="1"/>
  <c r="O19" i="12"/>
  <c r="O18" i="12"/>
  <c r="K17" i="12"/>
  <c r="O16" i="12"/>
  <c r="K16" i="12"/>
  <c r="O15" i="12"/>
  <c r="K15" i="12"/>
  <c r="O14" i="12"/>
  <c r="K14" i="12"/>
  <c r="K29" i="12" s="1"/>
  <c r="K28" i="12" l="1"/>
  <c r="O29" i="12"/>
  <c r="K20" i="12"/>
  <c r="K21" i="12" s="1"/>
  <c r="K22" i="12" s="1"/>
  <c r="K23" i="12" s="1"/>
  <c r="O39" i="12"/>
  <c r="K40" i="12"/>
  <c r="S29" i="12"/>
  <c r="R22" i="12"/>
  <c r="R23" i="12" s="1"/>
  <c r="S36" i="12" s="1"/>
  <c r="O30" i="12"/>
  <c r="S31" i="12"/>
  <c r="O34" i="12"/>
  <c r="O38" i="12"/>
  <c r="S39" i="12"/>
  <c r="O20" i="12"/>
  <c r="O21" i="12" s="1"/>
  <c r="O22" i="12" s="1"/>
  <c r="O23" i="12" s="1"/>
  <c r="S30" i="12"/>
  <c r="O33" i="12"/>
  <c r="S34" i="12"/>
  <c r="O37" i="12"/>
  <c r="S38" i="12"/>
  <c r="O32" i="12"/>
  <c r="S33" i="12"/>
  <c r="O36" i="12"/>
  <c r="O35" i="12" s="1"/>
  <c r="S37" i="12"/>
  <c r="O31" i="12"/>
  <c r="S32" i="12"/>
  <c r="O28" i="12" l="1"/>
  <c r="O40" i="12" s="1"/>
  <c r="S28" i="12"/>
  <c r="S35" i="12"/>
  <c r="S40" i="12" l="1"/>
  <c r="H39" i="11"/>
  <c r="I39" i="11"/>
  <c r="J39" i="11"/>
  <c r="H40" i="11"/>
  <c r="I40" i="11"/>
  <c r="J40" i="11"/>
  <c r="H41" i="11"/>
  <c r="I41" i="11"/>
  <c r="J41" i="11"/>
  <c r="J13" i="11"/>
  <c r="I13" i="11"/>
  <c r="H13" i="11"/>
  <c r="H83" i="11" l="1"/>
  <c r="H82" i="11"/>
  <c r="H81" i="11"/>
  <c r="H84" i="11" s="1"/>
  <c r="H76" i="11" l="1"/>
  <c r="J95" i="11" l="1"/>
  <c r="I95" i="11"/>
  <c r="H95" i="11"/>
  <c r="H96" i="11" s="1"/>
  <c r="J51" i="11" l="1"/>
  <c r="J85" i="11"/>
  <c r="I68" i="11"/>
  <c r="I121" i="11"/>
  <c r="I123" i="11" s="1"/>
  <c r="I126" i="11"/>
  <c r="I132" i="11" s="1"/>
  <c r="I133" i="11" s="1"/>
  <c r="I99" i="11"/>
  <c r="J68" i="11" l="1"/>
  <c r="J126" i="11" l="1"/>
  <c r="H126" i="11"/>
  <c r="J121" i="11"/>
  <c r="H121" i="11"/>
  <c r="H123" i="11" s="1"/>
  <c r="I119" i="11"/>
  <c r="I120" i="11" s="1"/>
  <c r="J119" i="11"/>
  <c r="J120" i="11" s="1"/>
  <c r="H119" i="11"/>
  <c r="H120" i="11" s="1"/>
  <c r="J114" i="11"/>
  <c r="I114" i="11"/>
  <c r="H114" i="11"/>
  <c r="H116" i="11" s="1"/>
  <c r="J99" i="11"/>
  <c r="H99" i="11"/>
  <c r="H93" i="11"/>
  <c r="H94" i="11" s="1"/>
  <c r="H86" i="11"/>
  <c r="I85" i="11"/>
  <c r="H85" i="11"/>
  <c r="J78" i="11"/>
  <c r="I78" i="11"/>
  <c r="I80" i="11" s="1"/>
  <c r="H78" i="11"/>
  <c r="H80" i="11" s="1"/>
  <c r="J75" i="11"/>
  <c r="I75" i="11"/>
  <c r="I77" i="11" s="1"/>
  <c r="H68" i="11"/>
  <c r="H77" i="11" s="1"/>
  <c r="J52" i="11"/>
  <c r="J67" i="11" s="1"/>
  <c r="I52" i="11"/>
  <c r="H52" i="11"/>
  <c r="I51" i="11"/>
  <c r="I67" i="11" s="1"/>
  <c r="H51" i="11"/>
  <c r="J50" i="11"/>
  <c r="I50" i="11"/>
  <c r="J37" i="11"/>
  <c r="I37" i="11"/>
  <c r="J36" i="11"/>
  <c r="I36" i="11"/>
  <c r="J35" i="11"/>
  <c r="I35" i="11"/>
  <c r="J34" i="11"/>
  <c r="H33" i="11"/>
  <c r="H32" i="11"/>
  <c r="I31" i="11"/>
  <c r="H30" i="11"/>
  <c r="I25" i="11"/>
  <c r="H25" i="11"/>
  <c r="J38" i="11" l="1"/>
  <c r="I38" i="11"/>
  <c r="H92" i="11"/>
  <c r="H50" i="11"/>
  <c r="J77" i="11"/>
  <c r="I141" i="11"/>
  <c r="J141" i="11"/>
  <c r="H141" i="11"/>
  <c r="H38" i="11"/>
  <c r="I92" i="11"/>
  <c r="I111" i="11"/>
  <c r="I112" i="11" s="1"/>
  <c r="I151" i="11"/>
  <c r="I144" i="11"/>
  <c r="M85" i="11" l="1"/>
  <c r="N85" i="11"/>
  <c r="L85" i="11"/>
  <c r="H67" i="11"/>
  <c r="J92" i="11" l="1"/>
  <c r="J145" i="11" l="1"/>
  <c r="J150" i="11" l="1"/>
  <c r="J142" i="11"/>
  <c r="J143" i="11"/>
  <c r="J144" i="11"/>
  <c r="H144" i="11"/>
  <c r="H148" i="11"/>
  <c r="H150" i="11"/>
  <c r="H151" i="11"/>
  <c r="H111" i="11"/>
  <c r="H112" i="11" s="1"/>
  <c r="J111" i="11"/>
  <c r="J112" i="11" s="1"/>
  <c r="H149" i="11"/>
  <c r="H146" i="11"/>
  <c r="H145" i="11"/>
  <c r="H143" i="11"/>
  <c r="H142" i="11"/>
  <c r="H132" i="11"/>
  <c r="H133" i="11" s="1"/>
  <c r="H117" i="11"/>
  <c r="H124" i="11" l="1"/>
  <c r="H147" i="11"/>
  <c r="H140" i="11"/>
  <c r="J151" i="11"/>
  <c r="I150" i="11"/>
  <c r="J149" i="11"/>
  <c r="I149" i="11"/>
  <c r="J148" i="11"/>
  <c r="I148" i="11"/>
  <c r="I147" i="11" s="1"/>
  <c r="J146" i="11"/>
  <c r="I146" i="11"/>
  <c r="I145" i="11"/>
  <c r="I143" i="11"/>
  <c r="I142" i="11"/>
  <c r="J132" i="11"/>
  <c r="J133" i="11" s="1"/>
  <c r="J123" i="11"/>
  <c r="J116" i="11"/>
  <c r="J117" i="11" s="1"/>
  <c r="I116" i="11"/>
  <c r="I117" i="11" s="1"/>
  <c r="J96" i="11"/>
  <c r="I96" i="11"/>
  <c r="J94" i="11"/>
  <c r="I94" i="11"/>
  <c r="J84" i="11"/>
  <c r="I84" i="11"/>
  <c r="J140" i="11" l="1"/>
  <c r="I140" i="11"/>
  <c r="I152" i="11" s="1"/>
  <c r="H97" i="11"/>
  <c r="H152" i="11"/>
  <c r="J147" i="11"/>
  <c r="J152" i="11" s="1"/>
  <c r="J124" i="11"/>
  <c r="J80" i="11"/>
  <c r="I124" i="11"/>
  <c r="I97" i="11"/>
  <c r="J97" i="11" l="1"/>
  <c r="J134" i="11" s="1"/>
  <c r="J135" i="11" s="1"/>
  <c r="H134" i="11"/>
  <c r="H135" i="11" s="1"/>
  <c r="I179" i="9" l="1"/>
  <c r="N176" i="9"/>
  <c r="M176" i="9"/>
  <c r="L176" i="9"/>
  <c r="J176" i="9"/>
  <c r="I174" i="9"/>
  <c r="I176" i="9" s="1"/>
  <c r="N173" i="9"/>
  <c r="M173" i="9"/>
  <c r="L173" i="9"/>
  <c r="K173" i="9"/>
  <c r="J173" i="9"/>
  <c r="I171" i="9"/>
  <c r="I173" i="9" s="1"/>
  <c r="N170" i="9"/>
  <c r="M170" i="9"/>
  <c r="L170" i="9"/>
  <c r="K170" i="9"/>
  <c r="J170" i="9"/>
  <c r="I164" i="9"/>
  <c r="I170" i="9" s="1"/>
  <c r="N161" i="9"/>
  <c r="M161" i="9"/>
  <c r="L161" i="9"/>
  <c r="K161" i="9"/>
  <c r="J161" i="9"/>
  <c r="J162" i="9" s="1"/>
  <c r="I159" i="9"/>
  <c r="I161" i="9" s="1"/>
  <c r="N158" i="9"/>
  <c r="K158" i="9"/>
  <c r="I156" i="9"/>
  <c r="N149" i="9"/>
  <c r="M149" i="9"/>
  <c r="L149" i="9"/>
  <c r="J149" i="9"/>
  <c r="I148" i="9"/>
  <c r="N147" i="9"/>
  <c r="M147" i="9"/>
  <c r="L147" i="9"/>
  <c r="K147" i="9"/>
  <c r="J147" i="9"/>
  <c r="I146" i="9"/>
  <c r="I145" i="9"/>
  <c r="N144" i="9"/>
  <c r="M144" i="9"/>
  <c r="L144" i="9"/>
  <c r="K144" i="9"/>
  <c r="J144" i="9"/>
  <c r="I143" i="9"/>
  <c r="I142" i="9"/>
  <c r="N141" i="9"/>
  <c r="M141" i="9"/>
  <c r="L141" i="9"/>
  <c r="K141" i="9"/>
  <c r="J141" i="9"/>
  <c r="I140" i="9"/>
  <c r="I139" i="9"/>
  <c r="I138" i="9"/>
  <c r="N135" i="9"/>
  <c r="M135" i="9"/>
  <c r="L135" i="9"/>
  <c r="K135" i="9"/>
  <c r="J135" i="9"/>
  <c r="I134" i="9"/>
  <c r="I133" i="9"/>
  <c r="N132" i="9"/>
  <c r="M132" i="9"/>
  <c r="L132" i="9"/>
  <c r="K132" i="9"/>
  <c r="J132" i="9"/>
  <c r="I131" i="9"/>
  <c r="I130" i="9"/>
  <c r="N129" i="9"/>
  <c r="M129" i="9"/>
  <c r="L129" i="9"/>
  <c r="K129" i="9"/>
  <c r="J129" i="9"/>
  <c r="I128" i="9"/>
  <c r="I127" i="9"/>
  <c r="I129" i="9" s="1"/>
  <c r="N126" i="9"/>
  <c r="M126" i="9"/>
  <c r="L126" i="9"/>
  <c r="K126" i="9"/>
  <c r="J126" i="9"/>
  <c r="I125" i="9"/>
  <c r="I124" i="9"/>
  <c r="N123" i="9"/>
  <c r="M123" i="9"/>
  <c r="L123" i="9"/>
  <c r="K123" i="9"/>
  <c r="J123" i="9"/>
  <c r="I119" i="9"/>
  <c r="I123" i="9" s="1"/>
  <c r="N118" i="9"/>
  <c r="M118" i="9"/>
  <c r="L118" i="9"/>
  <c r="K118" i="9"/>
  <c r="J118" i="9"/>
  <c r="I116" i="9"/>
  <c r="I118" i="9" s="1"/>
  <c r="N115" i="9"/>
  <c r="M115" i="9"/>
  <c r="L115" i="9"/>
  <c r="K115" i="9"/>
  <c r="J115" i="9"/>
  <c r="I114" i="9"/>
  <c r="I113" i="9"/>
  <c r="I112" i="9"/>
  <c r="N109" i="9"/>
  <c r="M109" i="9"/>
  <c r="L109" i="9"/>
  <c r="K109" i="9"/>
  <c r="J109" i="9"/>
  <c r="I97" i="9"/>
  <c r="I109" i="9" s="1"/>
  <c r="P95" i="9"/>
  <c r="I95" i="9"/>
  <c r="N94" i="9"/>
  <c r="M94" i="9"/>
  <c r="L94" i="9"/>
  <c r="K94" i="9"/>
  <c r="J94" i="9"/>
  <c r="I93" i="9"/>
  <c r="I92" i="9"/>
  <c r="I91" i="9"/>
  <c r="N90" i="9"/>
  <c r="M90" i="9"/>
  <c r="L90" i="9"/>
  <c r="K90" i="9"/>
  <c r="J90" i="9"/>
  <c r="I88" i="9"/>
  <c r="I90" i="9" s="1"/>
  <c r="N87" i="9"/>
  <c r="M87" i="9"/>
  <c r="L87" i="9"/>
  <c r="K87" i="9"/>
  <c r="I85" i="9"/>
  <c r="I84" i="9"/>
  <c r="I83" i="9"/>
  <c r="J82" i="9"/>
  <c r="J87" i="9" s="1"/>
  <c r="L81" i="9"/>
  <c r="K81" i="9"/>
  <c r="J81" i="9"/>
  <c r="I80" i="9"/>
  <c r="I79" i="9"/>
  <c r="R78" i="9"/>
  <c r="Q78" i="9"/>
  <c r="P78" i="9"/>
  <c r="N78" i="9"/>
  <c r="N81" i="9" s="1"/>
  <c r="M78" i="9"/>
  <c r="M81" i="9" s="1"/>
  <c r="I78" i="9"/>
  <c r="I81" i="9" s="1"/>
  <c r="N77" i="9"/>
  <c r="M77" i="9"/>
  <c r="L77" i="9"/>
  <c r="K77" i="9"/>
  <c r="J77" i="9"/>
  <c r="I73" i="9"/>
  <c r="L62" i="9"/>
  <c r="K62" i="9"/>
  <c r="I62" i="9"/>
  <c r="N61" i="9"/>
  <c r="M61" i="9"/>
  <c r="K61" i="9"/>
  <c r="L46" i="9"/>
  <c r="I46" i="9" s="1"/>
  <c r="L45" i="9"/>
  <c r="J45" i="9"/>
  <c r="L44" i="9"/>
  <c r="K44" i="9"/>
  <c r="J44" i="9"/>
  <c r="I43" i="9"/>
  <c r="I42" i="9"/>
  <c r="I34" i="9"/>
  <c r="N33" i="9"/>
  <c r="N44" i="9" s="1"/>
  <c r="M33" i="9"/>
  <c r="M44" i="9" s="1"/>
  <c r="I33" i="9"/>
  <c r="N32" i="9"/>
  <c r="M32" i="9"/>
  <c r="K32" i="9"/>
  <c r="I30" i="9"/>
  <c r="I28" i="9"/>
  <c r="L13" i="9"/>
  <c r="L32" i="9" s="1"/>
  <c r="J13" i="9"/>
  <c r="I13" i="9" l="1"/>
  <c r="I45" i="9"/>
  <c r="I61" i="9" s="1"/>
  <c r="I147" i="9"/>
  <c r="K162" i="9"/>
  <c r="I77" i="9"/>
  <c r="I44" i="9"/>
  <c r="J136" i="9"/>
  <c r="N136" i="9"/>
  <c r="I135" i="9"/>
  <c r="I136" i="9" s="1"/>
  <c r="I144" i="9"/>
  <c r="M150" i="9"/>
  <c r="I149" i="9"/>
  <c r="J177" i="9"/>
  <c r="N177" i="9"/>
  <c r="K136" i="9"/>
  <c r="J150" i="9"/>
  <c r="N150" i="9"/>
  <c r="K177" i="9"/>
  <c r="L61" i="9"/>
  <c r="L110" i="9" s="1"/>
  <c r="L136" i="9"/>
  <c r="I132" i="9"/>
  <c r="K150" i="9"/>
  <c r="L177" i="9"/>
  <c r="I82" i="9"/>
  <c r="I87" i="9" s="1"/>
  <c r="I94" i="9"/>
  <c r="K110" i="9"/>
  <c r="I115" i="9"/>
  <c r="I126" i="9"/>
  <c r="M136" i="9"/>
  <c r="I141" i="9"/>
  <c r="L150" i="9"/>
  <c r="N162" i="9"/>
  <c r="M177" i="9"/>
  <c r="N110" i="9"/>
  <c r="K178" i="9"/>
  <c r="K179" i="9" s="1"/>
  <c r="I177" i="9"/>
  <c r="I150" i="9"/>
  <c r="M110" i="9"/>
  <c r="J61" i="9"/>
  <c r="N178" i="9" l="1"/>
  <c r="N179" i="9" s="1"/>
  <c r="I30" i="6"/>
  <c r="J44" i="6" l="1"/>
  <c r="I43" i="6" l="1"/>
  <c r="M32" i="6" l="1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M150" i="6" l="1"/>
  <c r="I87" i="6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  <c r="I134" i="11"/>
  <c r="I135" i="11" s="1"/>
</calcChain>
</file>

<file path=xl/comments1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Indre Buteniene</author>
  </authors>
  <commentList>
    <comment ref="E14" author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J34" authorId="1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41" author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K47" author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K48" author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E51" author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K5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Viešieji tualetai Stovyklų g. 4 –21,79 m2
Viešieji tualetai I Melnragė Kopų g. 1A – 87,25 m2
;</t>
        </r>
      </text>
    </comment>
    <comment ref="E68" author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5" author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E8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7" author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88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sharedStrings.xml><?xml version="1.0" encoding="utf-8"?>
<sst xmlns="http://schemas.openxmlformats.org/spreadsheetml/2006/main" count="2542" uniqueCount="1132">
  <si>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</si>
  <si>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</si>
  <si>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</si>
  <si>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</si>
  <si>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</si>
  <si>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</si>
  <si>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</si>
  <si>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</si>
  <si>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</si>
  <si>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</si>
  <si>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</si>
  <si>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</si>
  <si>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</si>
  <si>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</si>
  <si>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</si>
  <si>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</si>
  <si>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</si>
  <si>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</si>
  <si>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</si>
  <si>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</si>
  <si>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</si>
  <si>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</si>
  <si>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</si>
  <si>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</si>
  <si>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</si>
  <si>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</si>
  <si>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</si>
  <si>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</si>
  <si>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</si>
  <si>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</si>
  <si>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</si>
  <si>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</si>
  <si>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</si>
  <si>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</si>
  <si>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</si>
  <si>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</si>
  <si>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</si>
  <si>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</si>
  <si>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</si>
  <si>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</si>
  <si>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</si>
  <si>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</si>
  <si>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</si>
  <si>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</si>
  <si>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</si>
  <si>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</si>
  <si>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</si>
  <si>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</si>
  <si>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</si>
  <si>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</si>
  <si>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</si>
  <si>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</si>
  <si>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</si>
  <si>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</si>
  <si>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</si>
  <si>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</si>
  <si>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</si>
  <si>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</si>
  <si>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</si>
  <si>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</si>
  <si>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</si>
  <si>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</si>
  <si>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</si>
  <si>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</si>
  <si>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</si>
  <si>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</si>
  <si>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</si>
  <si>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</si>
  <si>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</si>
  <si>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</si>
  <si>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</si>
  <si>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</si>
  <si>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</si>
  <si>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</si>
  <si>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</si>
  <si>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</si>
  <si>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</si>
  <si>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</si>
  <si>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</si>
  <si>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</si>
  <si>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</si>
  <si>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</si>
  <si>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</si>
  <si>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</si>
  <si>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</si>
  <si>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</si>
  <si>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</si>
  <si>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</si>
  <si>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</si>
  <si>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</si>
  <si>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</si>
  <si>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</si>
  <si>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</si>
  <si>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</si>
  <si>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</si>
  <si>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</si>
  <si>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</si>
  <si>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</si>
  <si>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</si>
  <si>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</si>
  <si>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</si>
  <si>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</si>
  <si>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</si>
  <si>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</si>
  <si>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</si>
  <si>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</si>
  <si>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</si>
  <si>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</si>
  <si>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</si>
  <si>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</si>
  <si>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</si>
  <si>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</si>
  <si>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</si>
  <si>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</si>
  <si>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</si>
  <si>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</si>
  <si>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</si>
  <si>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</si>
  <si>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</si>
  <si>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</si>
  <si>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</si>
  <si>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</si>
  <si>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</si>
  <si>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</si>
  <si>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</si>
  <si>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</si>
  <si>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</si>
  <si>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</si>
  <si>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</si>
  <si>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</si>
  <si>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</si>
  <si>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</si>
  <si>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</si>
  <si>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</si>
  <si>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</si>
  <si>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</si>
  <si>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</si>
  <si>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</si>
  <si>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</si>
  <si>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</si>
  <si>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</si>
  <si>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</si>
  <si>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</si>
  <si>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</si>
  <si>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</si>
  <si>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</si>
  <si>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</si>
  <si>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</si>
  <si>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</si>
  <si>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</si>
  <si>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</si>
  <si>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</si>
  <si>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</si>
  <si>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</si>
  <si>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</si>
  <si>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</si>
  <si>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</si>
  <si>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</si>
  <si>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</si>
  <si>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</si>
  <si>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</si>
  <si>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</si>
  <si>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</si>
  <si>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</si>
  <si>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</si>
  <si>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</si>
  <si>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</si>
  <si>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</si>
  <si>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</si>
  <si>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</si>
  <si>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</si>
  <si>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</si>
  <si>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</si>
  <si>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</si>
  <si>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</si>
  <si>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</si>
  <si>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</si>
  <si>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</si>
  <si>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</si>
  <si>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</si>
  <si>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</si>
  <si>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</si>
  <si>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</si>
  <si>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</si>
  <si>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</si>
  <si>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</si>
  <si>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</si>
  <si>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</si>
  <si>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</si>
  <si>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</si>
  <si>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</si>
  <si>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</si>
  <si>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</si>
  <si>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</si>
  <si>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</si>
  <si>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</si>
  <si>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</si>
  <si>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</si>
  <si>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</si>
  <si>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</si>
  <si>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</si>
  <si>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</si>
  <si>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</si>
  <si>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</si>
  <si>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</si>
  <si>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</si>
  <si>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</si>
  <si>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</si>
  <si>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</si>
  <si>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</si>
  <si>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</si>
  <si>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</si>
  <si>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</si>
  <si>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</si>
  <si>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</si>
  <si>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</si>
  <si>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</si>
  <si>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</si>
  <si>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</si>
  <si>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</si>
  <si>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</si>
  <si>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Papriemonės kodas</t>
  </si>
  <si>
    <t>Vykdytojas (skyrius / asmuo)</t>
  </si>
  <si>
    <r>
      <t>Prižiūrima želdynų,  km</t>
    </r>
    <r>
      <rPr>
        <vertAlign val="superscript"/>
        <sz val="10"/>
        <rFont val="Times New Roman"/>
        <family val="1"/>
        <charset val="186"/>
      </rPr>
      <t>2</t>
    </r>
  </si>
  <si>
    <t>Viešosios tvarkos skyrius</t>
  </si>
  <si>
    <t>Pakeista laidų ar kabelių, m</t>
  </si>
  <si>
    <t>2015-ųjų metų asignavimų planas</t>
  </si>
  <si>
    <t>2017-ųjų metų lėšų projektas</t>
  </si>
  <si>
    <t>2017-ieji metai</t>
  </si>
  <si>
    <t>2016-ųjų m. lėšų poreikis</t>
  </si>
  <si>
    <t>2017-ųjų m. lėšų poreikis</t>
  </si>
  <si>
    <t xml:space="preserve">Debreceno aikštės atnaujinimas </t>
  </si>
  <si>
    <t>Pempininkų aikštės atnaujinimas</t>
  </si>
  <si>
    <t>Atliktas fontano remontas, proc.</t>
  </si>
  <si>
    <t xml:space="preserve">Suremontuota Danės upės krantinė nuo Biržos tilto iki įplaukos prie Jono kalnelio – 310 m, proc. 
</t>
  </si>
  <si>
    <t>Dušų įrengimas paplūdimiuose</t>
  </si>
  <si>
    <t>Atlikta Garažų g. 6 rekonstrukcijos darbų, proc.</t>
  </si>
  <si>
    <t>Atskiro nulinio laido įrengimas pagal LESTO reikalavimą gatvių apšvietimo tinklams</t>
  </si>
  <si>
    <t>Įrengtas atskiras nulinis laidas, vnt.</t>
  </si>
  <si>
    <t>Prižiūrima kapinių 2 vnt. ir senųjų kapinaičių 16 vnt.</t>
  </si>
  <si>
    <t>Nudažyta Kopgalio kapinių tvora, proc.</t>
  </si>
  <si>
    <t xml:space="preserve">Parengta galimybių studija, vnt. </t>
  </si>
  <si>
    <t>Laidojimo paslaugų teikimas ir kapinių priežiūros organizavimas:</t>
  </si>
  <si>
    <t>Atgimimo aikštės sutvarkymas, didinant patrauklumą investicijoms, skatinant lankytojų srautus</t>
  </si>
  <si>
    <t>P2.4.2.6</t>
  </si>
  <si>
    <t>P2.4.2.4</t>
  </si>
  <si>
    <t>P2.4.2.5</t>
  </si>
  <si>
    <t>Rekonstruotas paminklas, proc.</t>
  </si>
  <si>
    <t>Atnaujinta aikštė, proc.</t>
  </si>
  <si>
    <t>69/500</t>
  </si>
  <si>
    <t>70/500</t>
  </si>
  <si>
    <t>80</t>
  </si>
  <si>
    <t>Suremontuota šiukšliadėžių, vnt.</t>
  </si>
  <si>
    <t>Suremontuota suoliukų, vnt./m</t>
  </si>
  <si>
    <t>Projekto „Danės upės krantinės pritaikymas centrinėje Klaipėdos miesto dalyje“ įgyvendinimas</t>
  </si>
  <si>
    <t>Mėlynosios vėliavos programos koordinavimas ir įgyvendinimas</t>
  </si>
  <si>
    <t>Įgyvendinta programa, proc.</t>
  </si>
  <si>
    <t>Įsigyta suoliukų, vnt.</t>
  </si>
  <si>
    <t>55</t>
  </si>
  <si>
    <t>Įrengta automobilių laikymo aikštelė. Užbaigtumas proc.</t>
  </si>
  <si>
    <t xml:space="preserve">Integruotos stebėjimo sistemos viešose vietose nuoma ir retransliuojamo vaizdo stebėjimo paslaugos pirkimas </t>
  </si>
  <si>
    <t>Neefektyvių vaizdo stebėjimo kamerų perkėlimas į naujas vietas</t>
  </si>
  <si>
    <t>Perkeltos vaizdo stebėjimo kameros, vnt.</t>
  </si>
  <si>
    <t>Žardininkų gyvenamojo kvartalo viešosios erdvės (aikštės) šalia Taikos pr. atnaujinimas</t>
  </si>
  <si>
    <t>Parengtas tvarkybos projektas, vnt.</t>
  </si>
  <si>
    <t>Viešųjų tualetų paslaugų teikimas</t>
  </si>
  <si>
    <t>Stendų įrengimas paplūdimiuose</t>
  </si>
  <si>
    <t>Technikos įsigijimas paplūdimių tvarkymo funkcijoms atlikti</t>
  </si>
  <si>
    <t>Prižiūrima gertuvių Poilsio parke, vnt.</t>
  </si>
  <si>
    <t>Prižiūrima informacinės sistemos objektų, vnt.</t>
  </si>
  <si>
    <t>Atnaujintas Debreceno gyvenamojo rajono ženklas, proc.</t>
  </si>
  <si>
    <t>Atlikti I etapo (stotelės ir fontanų skvero atnaujinimo)  darbai, proc.</t>
  </si>
  <si>
    <t xml:space="preserve">Atlikti II etapo (centrinio tako ir teritorijos link tako į Gedminų g. atnaujinimo) darbai, proc. </t>
  </si>
  <si>
    <t xml:space="preserve">Atlikti III etapo (teritorijos šalia automobilių stovėjimo aikštelės iki Naujakiemio g. atnaujinimo) darbai, proc. </t>
  </si>
  <si>
    <r>
      <t>Valomos teritorijos plotas, km</t>
    </r>
    <r>
      <rPr>
        <vertAlign val="superscript"/>
        <sz val="10"/>
        <rFont val="Times New Roman"/>
        <family val="1"/>
        <charset val="186"/>
      </rPr>
      <t>2</t>
    </r>
  </si>
  <si>
    <t>Prižūrima gyvūnų ekskrementų dėžių, vnt.</t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</si>
  <si>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proc.</t>
    </r>
  </si>
  <si>
    <t>Tikslinės teritorijos gyvenamųjų teritorijų ir gretimų visuomeninių erdvių tvarkymo galimybių studijos parengimas</t>
  </si>
  <si>
    <t xml:space="preserve">Gyvenamųjų namų kiemų kompleksinio tvarkymo tikslinėje teritorijoje  techninio projekto parengimas </t>
  </si>
  <si>
    <t xml:space="preserve">Viešosios erdvės prie buvusio „Vaidilos“ kino teatro konversijjos techninio projekto parengimas </t>
  </si>
  <si>
    <r>
      <t>Atnaujinta sienos, m</t>
    </r>
    <r>
      <rPr>
        <vertAlign val="superscript"/>
        <sz val="10"/>
        <rFont val="Times New Roman"/>
        <family val="1"/>
        <charset val="186"/>
      </rPr>
      <t>2</t>
    </r>
  </si>
  <si>
    <r>
      <t>Prižiūrimas daugiabučių kiemų plotas (atliekami 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</si>
  <si>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Karlskronos aikštės atnaujinimas</t>
  </si>
  <si>
    <t xml:space="preserve">Paminklo 1923 m. sukilėliams senosiose miesto kapinėse (Skulptūrų parke) restauravimas </t>
  </si>
  <si>
    <t xml:space="preserve">Paimtų ir sugautų gyvūnų, vnt. </t>
  </si>
  <si>
    <t>1015</t>
  </si>
  <si>
    <t>395/110</t>
  </si>
  <si>
    <t>1005</t>
  </si>
  <si>
    <t>1000</t>
  </si>
  <si>
    <t>1010</t>
  </si>
  <si>
    <t>Prižiūrėtų 3 paras sveikų gyvūnų, vnt.</t>
  </si>
  <si>
    <t>Prižiūrima autobusų stotelių paviljonų, vnt.</t>
  </si>
  <si>
    <t>P1.6.3.3</t>
  </si>
  <si>
    <t>2.3.2.5</t>
  </si>
  <si>
    <t xml:space="preserve">2.3.2.1 </t>
  </si>
  <si>
    <t>Klaipėdos miesto integruotos tikslinės teritorijos vystymo programos bei joje esančių kultūros objektų rinkodaros planų parengimas</t>
  </si>
  <si>
    <t>Parengta programa, vnt.</t>
  </si>
  <si>
    <t>Parengta rinkodaros planų, vnt.</t>
  </si>
  <si>
    <t>Eur</t>
  </si>
  <si>
    <t>Planas</t>
  </si>
  <si>
    <t>2015–2017 M. KLAIPĖDOS MIESTO SAVIVALDYBĖS</t>
  </si>
  <si>
    <t>BĮ „Klaipėdos paplūdimiai“ veiklos organizavimas:</t>
  </si>
  <si>
    <t>Pastato Garažų g. 6 remontas pritaikant BĮ „Klaipėdos paplūdimiai“ veiklai</t>
  </si>
  <si>
    <t xml:space="preserve"> Herkaus Manto gatvėje esančios mūrinės sienos remontas</t>
  </si>
  <si>
    <t>Joniškės kapinių takų ir tvoros remontas</t>
  </si>
  <si>
    <t xml:space="preserve">Šîldoma įstaigų, skaičius </t>
  </si>
  <si>
    <t xml:space="preserve">Šîldoma įstaigų, skaičius  </t>
  </si>
  <si>
    <t>Atlikti  fontano „Anikė“ hidroizoliacijos darbai, proc.</t>
  </si>
  <si>
    <t>Įrengta kalėdinė eglė ir miesto papuošimo elementai, vnt.</t>
  </si>
  <si>
    <t xml:space="preserve">Įrengta dušų (Smiltynės ir II Melnragės paplūdimiuose), skaičius </t>
  </si>
  <si>
    <t xml:space="preserve">Prižiūrima stacionarių tualetų, skaičius </t>
  </si>
  <si>
    <t xml:space="preserve">Prižiūrima konteinerinių tualetų, skaičius </t>
  </si>
  <si>
    <t xml:space="preserve">Įrengta vaikų žaidimų ir sveikatingumo aikštelių, skaičius </t>
  </si>
  <si>
    <t xml:space="preserve">Įsigytas traktorius (a. g. 114), skaičius </t>
  </si>
  <si>
    <t xml:space="preserve">Įsigyta keturračių, skaičius </t>
  </si>
  <si>
    <t xml:space="preserve">Įsigytas smėlio valymo įrenginys, skaičius  </t>
  </si>
  <si>
    <t xml:space="preserve">Įsigyta stendų, skaičius </t>
  </si>
  <si>
    <t xml:space="preserve">Eksploatuojama kamerų, skaičius </t>
  </si>
  <si>
    <t>Parengtų galimybių studijų, vnt.</t>
  </si>
  <si>
    <t xml:space="preserve">Parengta techninių projektų, skaičius </t>
  </si>
  <si>
    <t xml:space="preserve">Palaidota mirusiųjų, skaičius </t>
  </si>
  <si>
    <t>Suremontuota takų, m / tvora, vnt.</t>
  </si>
  <si>
    <t>Galimybių studijos, pritaikant II vandenvietę švietimo, sporto, saviraiškos reikmėms, parengimas</t>
  </si>
  <si>
    <t>Parengta projektų, skaičius</t>
  </si>
  <si>
    <t>Pakeista aikštės dangos, m²</t>
  </si>
  <si>
    <t>Parengta techn. projektų, skaičius</t>
  </si>
  <si>
    <t>Parengtos dokumentacijos skaičius</t>
  </si>
  <si>
    <t>Gyvūnų (šunų, kačių) indentifikavimas, beglobių  gyvūnų gaudymas, surinkimas, karantinavimas, eutanazija ir utilizavimas</t>
  </si>
  <si>
    <t xml:space="preserve">Atliktų gyvūnų eutanazijų / gaišenų surinkimo skaičius, vnt. </t>
  </si>
  <si>
    <t>2018-ųjų metų lėšų projektas</t>
  </si>
  <si>
    <t>2018-ieji metai</t>
  </si>
  <si>
    <t>PATVIRTINTA
Klaipėdos miesto savivaldybės 
administracijos direktoriaus 2014 m. rugpjūčio 4 d. įsakymu AD1-2328</t>
  </si>
  <si>
    <r>
      <t xml:space="preserve"> 2015-2018 M. KLAIPĖDOS MIESTO SAVIVALDYBĖS ADMINISTRACIJOS </t>
    </r>
    <r>
      <rPr>
        <sz val="12"/>
        <color rgb="FFFF0000"/>
        <rFont val="Times New Roman"/>
        <family val="1"/>
        <charset val="186"/>
      </rPr>
      <t>VIEŠOSIOS TVARKOS SKYRIUS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</si>
  <si>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</si>
  <si>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Lėšų poreikis biudžetiniams 2016-iesiems metams</t>
  </si>
  <si>
    <t>2016-ųjų metų asignavimų planas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</si>
  <si>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</si>
  <si>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** pagal Klaipėdos miesto savivaldybės tarybos 2014-07-31 sprendimą Nr. T2-145</t>
  </si>
  <si>
    <r>
      <t xml:space="preserve">Specialiosios programos apyvartinių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</si>
  <si>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r>
      <t xml:space="preserve">Savivaldybės biudžeto apyvartinių lėšų likučio lėšos </t>
    </r>
    <r>
      <rPr>
        <b/>
        <sz val="10"/>
        <rFont val="Times New Roman"/>
        <family val="1"/>
        <charset val="186"/>
      </rPr>
      <t>SB(L)</t>
    </r>
  </si>
  <si>
    <t>stebėjimas</t>
  </si>
  <si>
    <t xml:space="preserve">57 turi nuosavybė, 23 </t>
  </si>
  <si>
    <t xml:space="preserve">nauja sutartis + 15 naujų kamerų (nuoma) </t>
  </si>
  <si>
    <t>2 naujų kamerų priežiūra Minijos g. ir Baltijos prospekt. sankryžoje</t>
  </si>
  <si>
    <t>UAB "Fima" dabartinė sutartis + 57 turi nuosavybė</t>
  </si>
  <si>
    <t>TEO LT AB, 8 kamerų priežiūra</t>
  </si>
  <si>
    <t>UAB "Eurointegracijos projektai + stebėjimai</t>
  </si>
  <si>
    <t>Eil. Nr.</t>
  </si>
  <si>
    <t>Priemonė</t>
  </si>
  <si>
    <t>Rezultatas</t>
  </si>
  <si>
    <t>Įgyvendinimo laikotarpis</t>
  </si>
  <si>
    <t xml:space="preserve">Vykdytojas* </t>
  </si>
  <si>
    <t>Lėšų poreikis, Eur</t>
  </si>
  <si>
    <t xml:space="preserve">Pradžia </t>
  </si>
  <si>
    <t>Pabaiga</t>
  </si>
  <si>
    <t>1.1.1.</t>
  </si>
  <si>
    <t>MŪD AKS</t>
  </si>
  <si>
    <t>MŪD MTS</t>
  </si>
  <si>
    <t>1.2.3.</t>
  </si>
  <si>
    <t>SB (AA)</t>
  </si>
  <si>
    <t>SB (VR)</t>
  </si>
  <si>
    <t>BĮ "Klaipėdos paplūdimiai"</t>
  </si>
  <si>
    <t>2.1.2.</t>
  </si>
  <si>
    <t>2.1.3.</t>
  </si>
  <si>
    <t>2.1.4.</t>
  </si>
  <si>
    <t>2.1.5.</t>
  </si>
  <si>
    <t>2.2.7.</t>
  </si>
  <si>
    <t>2.6. Atnaujinti BĮ "Klaipėdos paplūdimiai" eksploatuojamus  pastatus ir inventorių</t>
  </si>
  <si>
    <t>2.6.1.</t>
  </si>
  <si>
    <t>Įsigyti smėlio valymo įrenginį</t>
  </si>
  <si>
    <t>2.6.2.</t>
  </si>
  <si>
    <t>Įrengti paplūdimio statinių ir kito turto apsaugą užtikrinančias priemonių projektavimas ir darbai</t>
  </si>
  <si>
    <t>2.6.3.</t>
  </si>
  <si>
    <t>Gelbėtojų postų namelių pirkimas 9 vnt.    (1 vnt. 12100 eurų)</t>
  </si>
  <si>
    <t>2.6.4.</t>
  </si>
  <si>
    <t>Smėlio keturračių motociklų su priekabomis pirkimas 2 vnt. (1 vnt. 1745 eurų)</t>
  </si>
  <si>
    <t>2.6.5.</t>
  </si>
  <si>
    <t>Vandens motociklų su priekabomis pirkimas 1 vnt.</t>
  </si>
  <si>
    <t>2.6.6.</t>
  </si>
  <si>
    <t xml:space="preserve">Apžvalgos bokštelių gamyba 6 vnt.            (1 vnt. 3388 eurų) </t>
  </si>
  <si>
    <t xml:space="preserve">Finansa-vimo šaltinis </t>
  </si>
  <si>
    <t>BĮ „Klaipėdos paplūdimiai“</t>
  </si>
  <si>
    <t>Iš jų:</t>
  </si>
  <si>
    <t>SB (turtas)</t>
  </si>
  <si>
    <t>Kitoje programoje</t>
  </si>
  <si>
    <t>2.1.9.</t>
  </si>
  <si>
    <t xml:space="preserve">PATVIRTINTA                                                     Klaipėdos miesto savivaldybės administracijos                        direktoriaus 2015 m.                                     d.    įsakymu  Nr.                                                          </t>
  </si>
  <si>
    <t>2.1.1.</t>
  </si>
  <si>
    <t>2.1.6.</t>
  </si>
  <si>
    <t>2.1.7.</t>
  </si>
  <si>
    <t>2.1.8.</t>
  </si>
  <si>
    <t>2.2.1.</t>
  </si>
  <si>
    <t>2.3.1.</t>
  </si>
  <si>
    <t>2.4.1.</t>
  </si>
  <si>
    <t>2.5. Uždavinys: Esančių lietaus nuotekų sistemos sutvarkymas</t>
  </si>
  <si>
    <t>2.6. Uždavinys: Vaikų žaidimo aikštelių atnaujinimas/įrengimas</t>
  </si>
  <si>
    <t>sutvarkytos lietaus nuotekų sistemos</t>
  </si>
  <si>
    <t>5.1.1.</t>
  </si>
  <si>
    <t>5.1.2.</t>
  </si>
  <si>
    <t>5.1.3.</t>
  </si>
  <si>
    <t>5.2. Uždavinys: Automobilių stovėjimo aikštelių projektų parengimas</t>
  </si>
  <si>
    <t>5.2.1.</t>
  </si>
  <si>
    <t>5.3. Uždavinys: Automobilių stovėjimo aikštelių įrengimas/praplėtimas</t>
  </si>
  <si>
    <t>5.3.1.</t>
  </si>
  <si>
    <t>5.5. Uždavinys: Esančių lietaus nuotekų sistemos sutvarkymas</t>
  </si>
  <si>
    <t>6.1.1.</t>
  </si>
  <si>
    <t>6.1.2.</t>
  </si>
  <si>
    <t>6.1.3.</t>
  </si>
  <si>
    <t>6.2.1.</t>
  </si>
  <si>
    <t>6.3.1.</t>
  </si>
  <si>
    <t>6.4.1.</t>
  </si>
  <si>
    <t>6.6. Uždavinys: Vaikų žaidimo aikštelių atnaujinimas/įrengimas</t>
  </si>
  <si>
    <t>8.1.1.</t>
  </si>
  <si>
    <t>8.1.2.</t>
  </si>
  <si>
    <t>8.1.3.</t>
  </si>
  <si>
    <t>8.1.4.</t>
  </si>
  <si>
    <t>8.2.1.</t>
  </si>
  <si>
    <t>8.3.1.</t>
  </si>
  <si>
    <t>8.3.2.</t>
  </si>
  <si>
    <t>10.1.1.</t>
  </si>
  <si>
    <t>10.1.2.</t>
  </si>
  <si>
    <t>10.1.3.</t>
  </si>
  <si>
    <t>10.1.4.</t>
  </si>
  <si>
    <t>10.2.1.</t>
  </si>
  <si>
    <t>10.3.1.</t>
  </si>
  <si>
    <t>10.4.1.</t>
  </si>
  <si>
    <t>Nurodytose vietose įrengtas apšvietimas</t>
  </si>
  <si>
    <t>1.2.1.</t>
  </si>
  <si>
    <t>Suprojektuotos automobilių stovėjimo aikštelės</t>
  </si>
  <si>
    <t>1.3.1.</t>
  </si>
  <si>
    <t>Įrengtos automobilių stovėjimo aikštelės</t>
  </si>
  <si>
    <t>Sutvarkyti šaligatviai ir pėsčiųjų takai</t>
  </si>
  <si>
    <t>Sutvarkytos lietaus nuotekų sistemas</t>
  </si>
  <si>
    <t>Įrengtos ir atnaujintos vaikų žaidimų aikšteles</t>
  </si>
  <si>
    <t>Įrengtos ir atnaujintos sporto aikštelės</t>
  </si>
  <si>
    <t>Sutvarkyti želdiniai</t>
  </si>
  <si>
    <t>3.1.1.</t>
  </si>
  <si>
    <t>3.1.2.</t>
  </si>
  <si>
    <t>3.1.3.</t>
  </si>
  <si>
    <t>3.1.4.</t>
  </si>
  <si>
    <t>3.2.1.</t>
  </si>
  <si>
    <t>3.3.1.</t>
  </si>
  <si>
    <t xml:space="preserve">SB </t>
  </si>
  <si>
    <t>3.7. Uždavinys: Sporto aikštelių įrengimas/atnaujinimas</t>
  </si>
  <si>
    <t>4.1.1.</t>
  </si>
  <si>
    <t>4.1.2.</t>
  </si>
  <si>
    <t>4.1.3.</t>
  </si>
  <si>
    <t>4.1.4.</t>
  </si>
  <si>
    <t>4.1.5.</t>
  </si>
  <si>
    <t>4.2.1.</t>
  </si>
  <si>
    <t>4.3.1.</t>
  </si>
  <si>
    <t>7.1.1.</t>
  </si>
  <si>
    <t>7.1.2.</t>
  </si>
  <si>
    <t>7.1.3.</t>
  </si>
  <si>
    <t>7.2. Uždavinys: Automobilių stovėjimo aikštelių projektų parengimas</t>
  </si>
  <si>
    <t>7.2.1.</t>
  </si>
  <si>
    <t>7.3. Uždavinys: Automobilių stovėjimo aikštelių įrengimas/praplėtimas</t>
  </si>
  <si>
    <t>9.1.1.</t>
  </si>
  <si>
    <t>9.1.2.</t>
  </si>
  <si>
    <t>9.1.3.</t>
  </si>
  <si>
    <t>9.1.4.</t>
  </si>
  <si>
    <t>9.1.5.</t>
  </si>
  <si>
    <t>9.1.6.</t>
  </si>
  <si>
    <t>9.1.7.</t>
  </si>
  <si>
    <t>Sausio 15-osios g. 15, Rumpiškės g. 14; 100m. (dideli gyventojų srautai į viešojo transporto stoteles, mokyklas, prekybos vietas)</t>
  </si>
  <si>
    <t>9.2.1.</t>
  </si>
  <si>
    <t>1.4.1.</t>
  </si>
  <si>
    <t>Sutvarkytos lietaus nuotekų sistemos</t>
  </si>
  <si>
    <t>1. UAB "Pempininkų valda" teritorijoje programos uždaviniai 68200 EUR (34100 1/2)</t>
  </si>
  <si>
    <t>2. UAB "Laukininkų valda" teritorijoje programos uždaviniai 151500 EUR (75750 1/2)</t>
  </si>
  <si>
    <t>3. UAB "Žardės būstas" teritorijoje programos uždaviniai 53026 EUR (26513 1/2)</t>
  </si>
  <si>
    <t>5. UAB "Jūros būstas" programos uždaviniai 68200 (34100 1/2)</t>
  </si>
  <si>
    <t>8. UAB "Vitės valdos" teritorijoje programos uždaviniai 53014 EUR (26507 1/2)</t>
  </si>
  <si>
    <t>9. UAB "Paslaugos būstui" teritorijoje programos uždaviniai 151500 EUR (75750 1/2)</t>
  </si>
  <si>
    <t>10. UAB "Debreceno valdos" teritorijoje programos uždaviniai 68200 EUR (34100 1/2)</t>
  </si>
  <si>
    <t>7. UAB "Danės būstas" teritorijoje programos uždaviniai 37880 EUR (18940 1/2)</t>
  </si>
  <si>
    <t>4. UAB "Vingio būstas" teritorijoje programos uždaviniai 37880 (18940 1/2)</t>
  </si>
  <si>
    <t>8.4.1.</t>
  </si>
  <si>
    <t>1.1.2.</t>
  </si>
  <si>
    <t>1.1.3.</t>
  </si>
  <si>
    <t>1.2.2.</t>
  </si>
  <si>
    <t>1.3.2.</t>
  </si>
  <si>
    <t>1.4. Uždavinys: Želdinių tvarkymas</t>
  </si>
  <si>
    <t>1.5. Uždavinys: Šaligatvių, pėsčiųjų takų sutvarkymas</t>
  </si>
  <si>
    <t>1.6. Uždavinys: Esančių lietaus nuotekų sistemos sutvarkymas</t>
  </si>
  <si>
    <t>1.7. Uždavinys: Vaikų žaidimo aikštelių atnaujinimas/įrengimas</t>
  </si>
  <si>
    <t>1.8. Uždavinys: Sporto aikštelių įrengimas/atnaujinimas</t>
  </si>
  <si>
    <t>1.4.2.</t>
  </si>
  <si>
    <t>1.4.3.</t>
  </si>
  <si>
    <t>Parengtas automobilių stovėjimo aikštelių projektas</t>
  </si>
  <si>
    <t>2.2.2.</t>
  </si>
  <si>
    <t>2.2.3.</t>
  </si>
  <si>
    <t>2.3.2.</t>
  </si>
  <si>
    <t>2.4. Uždavinys: Želdinių tvarkymas</t>
  </si>
  <si>
    <t>2.4.2.</t>
  </si>
  <si>
    <t>2.4.3.</t>
  </si>
  <si>
    <t>2.5. Uždavinys: Šaligatvių, pėsčiųjų takų sutvarkymas</t>
  </si>
  <si>
    <t>3.4. Uždavinys: Želdinių tvarkymas</t>
  </si>
  <si>
    <t>3.4.1.</t>
  </si>
  <si>
    <t>3.4.2.</t>
  </si>
  <si>
    <t>3.4.3.</t>
  </si>
  <si>
    <t>3.2.2.</t>
  </si>
  <si>
    <t>3.2.3.</t>
  </si>
  <si>
    <t>3.3.2.</t>
  </si>
  <si>
    <t>4.2.2.</t>
  </si>
  <si>
    <t xml:space="preserve">4.2.3. </t>
  </si>
  <si>
    <t>4.3.2.</t>
  </si>
  <si>
    <t>4.4. Uždavinys: Želdinių tvarkymas</t>
  </si>
  <si>
    <t>4.5. Uždavinys: Šaligatvių, pėsčiųjų takų sutvarkymas</t>
  </si>
  <si>
    <t>4.6. Uždavinys: Esančių lietaus nuotekų sistemos sutvarkymas</t>
  </si>
  <si>
    <t>4.7. Uždavinys: Vaikų žaidimo aikštelių atnaujinimas/įrengimas</t>
  </si>
  <si>
    <t>4.8. Uždavinys: Sporto aikštelių įrengimas/atnaujinimas</t>
  </si>
  <si>
    <t>3.5. Uždavinys: Šaligatvių, pėsčiųjų takų sutvarkymas</t>
  </si>
  <si>
    <t>3.6. Uždavinys: Esančių lietaus nuotekų sistemos sutvarkymas</t>
  </si>
  <si>
    <t>3.7. Uždavinys: Vaikų žaidimo aikštelių atnaujinimas/įrengimas</t>
  </si>
  <si>
    <t>3.8. Uždavinys: Sporto aikštelių įrengimas/atnaujinimas</t>
  </si>
  <si>
    <t>Sutvarkyti pėsčiųjų takai šaligatviai</t>
  </si>
  <si>
    <t>Įrengtos ir atnaujintos vaikų žaidimo aikštelės</t>
  </si>
  <si>
    <t>Įrengtas apšvietimas</t>
  </si>
  <si>
    <t>5.2.2.</t>
  </si>
  <si>
    <t>5.2.3.</t>
  </si>
  <si>
    <t>5.3.2.</t>
  </si>
  <si>
    <t>5.8. Uždavinys: Sporto aikštelių įrengimas/atnaujinimas</t>
  </si>
  <si>
    <t>5.4. Uždavinys: Želdinių tvarkymas</t>
  </si>
  <si>
    <t>5.5. Uždavinys: Šaligatvių, pėsčiųjų takų sutvarkymas</t>
  </si>
  <si>
    <t>5.6. Uždavinys: Esančių lietaus nuotekų sistemos sutvarkymas</t>
  </si>
  <si>
    <t>5.7. Uždavinys: Vaikų žaidimo aikštelių atnaujinimas/įrengimas</t>
  </si>
  <si>
    <t>6.2.2.</t>
  </si>
  <si>
    <t>6.2.3.</t>
  </si>
  <si>
    <t>6.3.2.</t>
  </si>
  <si>
    <t>6.4. Uždavinys: Želdinių tvarkymas</t>
  </si>
  <si>
    <t>6.5. Uždavinys: Šaligatvių, pėsčiųjų takų sutvarkymas</t>
  </si>
  <si>
    <t>6.6. Uždavinys: Esančių lietaus nuotekų sistemos sutvarkymas</t>
  </si>
  <si>
    <t>6.7. Uždavinys: Vaikų žaidimo aikštelių atnaujinimas/įrengimas</t>
  </si>
  <si>
    <t>6.8. Uždavinys: Sporto aikštelių įrengimas/atnaujinimas</t>
  </si>
  <si>
    <t>7.2.2.</t>
  </si>
  <si>
    <t>7.2.3.</t>
  </si>
  <si>
    <t>7.3.1.</t>
  </si>
  <si>
    <t>7.3.2.</t>
  </si>
  <si>
    <t>7.4. Uždavinys: Želdinių tvarkymas</t>
  </si>
  <si>
    <t>8.2.2.</t>
  </si>
  <si>
    <t>8.2.3.</t>
  </si>
  <si>
    <t>8.4. Uždavinys: Želdinių tvarkymas</t>
  </si>
  <si>
    <t>8.4.2.</t>
  </si>
  <si>
    <t>8.4.3.</t>
  </si>
  <si>
    <t>8.8. Uždavinys: Sporto aikštelių įrengimas/atnaujinimas</t>
  </si>
  <si>
    <t>8.7. Uždavinys: Vaikų žaidimo aikštelių atnaujinimas/įrengimas</t>
  </si>
  <si>
    <t>8.5. Uždavinys: Šaligatvių, pėsčiųjų takų sutvarkymas</t>
  </si>
  <si>
    <t>8.6. Uždavinys: Esančių lietaus nuotekų sistemos sutvarkymas</t>
  </si>
  <si>
    <t>9.2.2.</t>
  </si>
  <si>
    <t>9.2.3.</t>
  </si>
  <si>
    <t>9.3.1.</t>
  </si>
  <si>
    <t>9.3.2.</t>
  </si>
  <si>
    <t>9.4. Uždavinys: Želdinių tvarkymas</t>
  </si>
  <si>
    <t>9.4.1.</t>
  </si>
  <si>
    <t>9.4.2.</t>
  </si>
  <si>
    <t>9.4.3.</t>
  </si>
  <si>
    <t>9.5. Uždavinys: Šaligatvių, pėsčiųjų takų sutvarkymas</t>
  </si>
  <si>
    <t>9.6. Uždavinys: Esančių lietaus nuotekų sistemos sutvarkymas</t>
  </si>
  <si>
    <t>9.7. Uždavinys: Vaikų žaidimo aikštelių atnaujinimas/įrengimas</t>
  </si>
  <si>
    <t>9.8. Uždavinys: Sporto aikštelių įrengimas/atnaujinimas</t>
  </si>
  <si>
    <t>10.2.2.</t>
  </si>
  <si>
    <t>10.2.3.</t>
  </si>
  <si>
    <t>10.3.2.</t>
  </si>
  <si>
    <t>10.4. Uždavinys: Želdinių tvarkymas</t>
  </si>
  <si>
    <t>10.4.2.</t>
  </si>
  <si>
    <t>10.4.3.</t>
  </si>
  <si>
    <t>Sutvarkyti pėsčiųjų takai, šaligatviai</t>
  </si>
  <si>
    <t>2.6. Uždavinys: Esančių lietaus nuotekų sistemos sutvarkymas</t>
  </si>
  <si>
    <t>2.7. Uždavinys: Vaikų žaidimo aikštelių atnaujinimas/įrengimas</t>
  </si>
  <si>
    <t>2.8. Uždavinys: Sporto aikštelių įrengimas/atnaujinimas</t>
  </si>
  <si>
    <t>7.5. Uždavinys: Šaligatvių, pėsčiųjų takų sutvarkymas</t>
  </si>
  <si>
    <t>7.6. Uždavinys: Esančių lietaus nuotekų sistemos sutvarkymas</t>
  </si>
  <si>
    <t>7.7. Uždavinys: Vaikų žaidimo aikštelių atnaujinimas/įrengimas</t>
  </si>
  <si>
    <t>7.8. Uždavinys: Sporto aikštelių įrengimas/atnaujinimas</t>
  </si>
  <si>
    <t>6.1. Uždavinys: Apšvietimo įrengimas kiemuose su projektavimu</t>
  </si>
  <si>
    <t>Tikslas: gyvenamosios aplinkos kokybės gerinimas laikantis darnaus judumo ir universalaus dizaino principų</t>
  </si>
  <si>
    <t>Vyturio g. 19*; 21*; 25*, Klaipėda</t>
  </si>
  <si>
    <t>Vyturio g. 11*; 13*; 15*, Klaipėda</t>
  </si>
  <si>
    <t xml:space="preserve">Taikos pr. 133*, Klaipėda
</t>
  </si>
  <si>
    <t>Statybininkų pr. 23*, Klaipėda</t>
  </si>
  <si>
    <t>10.5.1.</t>
  </si>
  <si>
    <t>Išardyta betoninė sienutė ir sutvarkytas gerbūvis</t>
  </si>
  <si>
    <t>10.5. Uždavinys: Betoninė sienutės išardymas ir gerbūvio sutvarkymas</t>
  </si>
  <si>
    <t>10.6. Uždavinys: Šaligatvių, pėsčiųjų takų sutvarkymas</t>
  </si>
  <si>
    <t>10.7. Uždavinys: Esančių lietaus nuotekų sistemos sutvarkymas</t>
  </si>
  <si>
    <t>10.8. Uždavinys: Vaikų žaidimo aikštelių atnaujinimas/įrengimas</t>
  </si>
  <si>
    <t>10.9. Uždavinys: Sporto aikštelių įrengimas/atnaujinimas</t>
  </si>
  <si>
    <t>4.4.1.</t>
  </si>
  <si>
    <t>4.4.2.</t>
  </si>
  <si>
    <t>4.4.3.</t>
  </si>
  <si>
    <t>5.4.1.</t>
  </si>
  <si>
    <t>5.4.2.</t>
  </si>
  <si>
    <t>5.4.3.</t>
  </si>
  <si>
    <t>Taikos pr. 21*, Klaipėda</t>
  </si>
  <si>
    <t>Taikos pr. 23*, Klaipėda</t>
  </si>
  <si>
    <t>6.4.2.</t>
  </si>
  <si>
    <t>6.4.3.</t>
  </si>
  <si>
    <t>7.4.1.</t>
  </si>
  <si>
    <t>7.4.2.</t>
  </si>
  <si>
    <t>7.4.3.</t>
  </si>
  <si>
    <t>Pušyno g. 29A*, Klaipėda</t>
  </si>
  <si>
    <t>Panevėžio g. 5*, Klaipėda</t>
  </si>
  <si>
    <t xml:space="preserve">Panevėžio g. 7*, Klaipėda
</t>
  </si>
  <si>
    <t xml:space="preserve">Panevėžio g. 9*, Klaipėda
</t>
  </si>
  <si>
    <t>Taikos pr. 95*, Klaipėda</t>
  </si>
  <si>
    <t>Gedminų g. 6*, Klaipėda</t>
  </si>
  <si>
    <t xml:space="preserve">Paaiškinimai: </t>
  </si>
  <si>
    <t>Betoninės sienutės išardymas ir gerbūvio sutvarkymas, adresu Taikos pr. 97, Klaipėda</t>
  </si>
  <si>
    <t>* Renovuotas arba renovuojamas namas</t>
  </si>
  <si>
    <t xml:space="preserve">MŪD MTS – Miesto ūkio departamento Miesto tvarkymo skyrius; </t>
  </si>
  <si>
    <t>SB - Savivaldybės biudžetas</t>
  </si>
  <si>
    <t>Mokyklos g. 17, 19, 21, 23, Aguonų g.4, 6, Vyšnių g.10, 12, 14, 16, Dzūkų g. 6, Klaipėda</t>
  </si>
  <si>
    <t xml:space="preserve">Mokyklos g.13, 15, Klaipėda </t>
  </si>
  <si>
    <r>
      <t>Baltikalnio g. 7,</t>
    </r>
    <r>
      <rPr>
        <b/>
        <sz val="11"/>
        <color indexed="8"/>
        <rFont val="Times New Roman"/>
        <family val="1"/>
        <charset val="186"/>
      </rPr>
      <t xml:space="preserve"> 9*</t>
    </r>
    <r>
      <rPr>
        <sz val="11"/>
        <color indexed="8"/>
        <rFont val="Times New Roman"/>
        <family val="1"/>
      </rPr>
      <t>, Klaipėda</t>
    </r>
  </si>
  <si>
    <r>
      <t xml:space="preserve">Taikos pr. </t>
    </r>
    <r>
      <rPr>
        <b/>
        <sz val="11"/>
        <color indexed="8"/>
        <rFont val="Times New Roman"/>
        <family val="1"/>
        <charset val="186"/>
      </rPr>
      <t>7*, 9*, 11*,</t>
    </r>
    <r>
      <rPr>
        <sz val="11"/>
        <color indexed="8"/>
        <rFont val="Times New Roman"/>
        <family val="1"/>
      </rPr>
      <t xml:space="preserve"> 13, Rumpiškės g. 6A, Sausio 15-osios g. </t>
    </r>
    <r>
      <rPr>
        <b/>
        <sz val="11"/>
        <color indexed="8"/>
        <rFont val="Times New Roman"/>
        <family val="1"/>
        <charset val="186"/>
      </rPr>
      <t>13*</t>
    </r>
    <r>
      <rPr>
        <sz val="11"/>
        <color indexed="8"/>
        <rFont val="Times New Roman"/>
        <family val="1"/>
      </rPr>
      <t>, praėjimas tarp Rumpiškės g. 6 ir Taikos pr. 13, Klaipėda</t>
    </r>
  </si>
  <si>
    <r>
      <t>Rumpiškės g.</t>
    </r>
    <r>
      <rPr>
        <b/>
        <sz val="11"/>
        <color indexed="8"/>
        <rFont val="Times New Roman"/>
        <family val="1"/>
        <charset val="186"/>
      </rPr>
      <t xml:space="preserve"> 2*</t>
    </r>
    <r>
      <rPr>
        <sz val="11"/>
        <color indexed="8"/>
        <rFont val="Times New Roman"/>
        <family val="1"/>
        <charset val="186"/>
      </rPr>
      <t xml:space="preserve">, </t>
    </r>
    <r>
      <rPr>
        <b/>
        <sz val="11"/>
        <color indexed="8"/>
        <rFont val="Times New Roman"/>
        <family val="1"/>
        <charset val="186"/>
      </rPr>
      <t>2A*</t>
    </r>
    <r>
      <rPr>
        <sz val="11"/>
        <color indexed="8"/>
        <rFont val="Times New Roman"/>
        <family val="1"/>
        <charset val="186"/>
      </rPr>
      <t>, Klaipėda</t>
    </r>
  </si>
  <si>
    <t>S</t>
  </si>
  <si>
    <t>Laukininkų g. 23 (10) 25 (15) 34 (10) 34,36 (10) 36 (40) 40 (12) 33 (9) 35 (7) 37 (25)</t>
  </si>
  <si>
    <t>Žardininkų pr. 6-8 (Įvažiavimas - 14 vnt; pabaiga -14 vnt); Taikor pr. 127 (16 vnt); Varpų g. 19,21,23,25,27 (30 vnt); Taikos pr. 129 (16 vnt).</t>
  </si>
  <si>
    <t>Liubeko g. 7</t>
  </si>
  <si>
    <t>Žardininkų g. 18</t>
  </si>
  <si>
    <t>Statybininkų pr. 13,15,17</t>
  </si>
  <si>
    <t>Didžioji vandens g. 12,14,14a, Bažnyčių g. 11</t>
  </si>
  <si>
    <t>J. Janonio g. 18</t>
  </si>
  <si>
    <r>
      <t xml:space="preserve">Kretingos g. </t>
    </r>
    <r>
      <rPr>
        <b/>
        <sz val="11"/>
        <color indexed="8"/>
        <rFont val="Times New Roman"/>
        <family val="1"/>
        <charset val="186"/>
      </rPr>
      <t>11*</t>
    </r>
    <r>
      <rPr>
        <sz val="11"/>
        <color indexed="8"/>
        <rFont val="Times New Roman"/>
        <family val="1"/>
      </rPr>
      <t>, 13,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15*</t>
    </r>
    <r>
      <rPr>
        <sz val="11"/>
        <color indexed="8"/>
        <rFont val="Times New Roman"/>
        <family val="1"/>
      </rPr>
      <t xml:space="preserve">, 17, </t>
    </r>
    <r>
      <rPr>
        <sz val="11"/>
        <color rgb="FFFF0000"/>
        <rFont val="Times New Roman"/>
        <family val="1"/>
        <charset val="186"/>
      </rPr>
      <t>19, 21</t>
    </r>
    <r>
      <rPr>
        <sz val="11"/>
        <color indexed="8"/>
        <rFont val="Times New Roman"/>
        <family val="1"/>
      </rPr>
      <t xml:space="preserve">, Vilhelmo Berbomo g. 2, Klaipėda
</t>
    </r>
  </si>
  <si>
    <t>Pilies g. 5</t>
  </si>
  <si>
    <t>Dzūkų g. 6</t>
  </si>
  <si>
    <t>Gedminų g. 20</t>
  </si>
  <si>
    <t>Baltijos pr. 33,35,37,39,41, 43 (740 m)</t>
  </si>
  <si>
    <t>Debreceno g.  32,34,40, 42 (470 m)</t>
  </si>
  <si>
    <t>Tarp Baltijos pr. 55 ir Baltijos pr. 63 (120 m)</t>
  </si>
  <si>
    <t>Debreceno g. 6, 8, 10, 12, 14, 16 (530 m)</t>
  </si>
  <si>
    <t>Debreceno g. 18,20,26,28,30 (400 m)</t>
  </si>
  <si>
    <t>1.1.5.</t>
  </si>
  <si>
    <t>1.1.6.</t>
  </si>
  <si>
    <t>1.1.7.</t>
  </si>
  <si>
    <t>1.1.8.</t>
  </si>
  <si>
    <t>1.1.9.</t>
  </si>
  <si>
    <t>1.1.10.</t>
  </si>
  <si>
    <t>1.1.11.</t>
  </si>
  <si>
    <t>1.3.3.</t>
  </si>
  <si>
    <t>1.3.4.</t>
  </si>
  <si>
    <t>Taikos pr. 83-89 (65), Debreceno g. 96 (12)</t>
  </si>
  <si>
    <t xml:space="preserve">Iš viso: </t>
  </si>
  <si>
    <t>1.2.4.</t>
  </si>
  <si>
    <t>Iš viso uždaviniams įgyvendinti (Savivaldybės dalis):</t>
  </si>
  <si>
    <t>Iš viso valdai skirta:</t>
  </si>
  <si>
    <t xml:space="preserve">Jūrininkų pr. 4,6 Lūžų g. 2,4 Bandužių g. 1,3,5 (560 m) </t>
  </si>
  <si>
    <t>Brožynų g. 9 (22)</t>
  </si>
  <si>
    <t>Budelkiemio g. 2 (6),4 (18),6 (9); Mogiliovo 3 (21) ir Markučių g. 2 (7)</t>
  </si>
  <si>
    <t>Kuncų g. 14 (20)</t>
  </si>
  <si>
    <t>2.2.4.</t>
  </si>
  <si>
    <t>2.2.5.</t>
  </si>
  <si>
    <t>2.2.6.</t>
  </si>
  <si>
    <t>2.3.3.</t>
  </si>
  <si>
    <t>2.3.4.</t>
  </si>
  <si>
    <t>2.3.5.</t>
  </si>
  <si>
    <t>2.3.6.</t>
  </si>
  <si>
    <t>2.3.7.</t>
  </si>
  <si>
    <t>Laukininkų g. 33,35,37</t>
  </si>
  <si>
    <t>2.4.4.</t>
  </si>
  <si>
    <t>Laukininkų g. 21,23,25,34,36,40,41,33,35,37,39</t>
  </si>
  <si>
    <t>2.5.1.</t>
  </si>
  <si>
    <t>Lietaus nuotekų nuvedimas nuo Brožynų g. 9 ir Brožynų g. 11</t>
  </si>
  <si>
    <t>Laukininkų g. 36</t>
  </si>
  <si>
    <t>2.7.1.</t>
  </si>
  <si>
    <t>2.7.2.</t>
  </si>
  <si>
    <t>2.7.3.</t>
  </si>
  <si>
    <t>Praplėsti vaikų žaidimų aikštelę Brožynų g. 9,11</t>
  </si>
  <si>
    <t>Budelkiemio g. 2,4,6; Mogiliovo 3 ir Markučių g. 2</t>
  </si>
  <si>
    <t>2.8.1.</t>
  </si>
  <si>
    <t>2.8.2.</t>
  </si>
  <si>
    <t>Praplėsti ir įrengti sporto aikštelę su treniruokliais Brožynų g. 9,11</t>
  </si>
  <si>
    <t>Laukininkų g. 40.</t>
  </si>
  <si>
    <t>3.1.5.</t>
  </si>
  <si>
    <t>Reikjaviko g. 1,3 Žardininkų g. 25,27 (430 m)</t>
  </si>
  <si>
    <t>Taikos pr. 121,123,125,127 Reikjaviko g. 4,6 (500 m)</t>
  </si>
  <si>
    <t>3.1.6.</t>
  </si>
  <si>
    <t>3.1.7.</t>
  </si>
  <si>
    <t>3.1.8.</t>
  </si>
  <si>
    <t>3.1.9.</t>
  </si>
  <si>
    <t>Statybininkų pr. 9,11 Žardininkų g. 2,4,6,8 (450 m)</t>
  </si>
  <si>
    <t>Statybininkų pr. 33,35 Alksnynės g. 4, 4A, 6, 6A, 8 Taikos pr. 82 (530 m)</t>
  </si>
  <si>
    <t>Alksnynės g. 5, 5A, 5B, 13, 15, 15A,15B, 17,21 Taikos pr. 92 (590 m)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</si>
  <si>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</si>
  <si>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</si>
  <si>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</si>
  <si>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</si>
  <si>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</si>
  <si>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</si>
  <si>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</si>
  <si>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</si>
  <si>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Taikos pr. 94,96,98 Pietinė g. 4,6,8 (530 m)</t>
  </si>
  <si>
    <t>Taikos pr. 135,137 Reikjaviko g. 10,12,14 (550 m)</t>
  </si>
  <si>
    <t>Taikos pr. 129,131,133 (214 m)</t>
  </si>
  <si>
    <t>Statybininkų pr. 13,15,17 Žardininkų g. 6,8 (370 m)</t>
  </si>
  <si>
    <t>Smiltelės g. 55,57,59,61 (400 m)</t>
  </si>
  <si>
    <t>Smiltelės g. 47,49, 51,53 (3400 m)</t>
  </si>
  <si>
    <t>Smiltelės g. 39,41,43,45 (400 m)</t>
  </si>
  <si>
    <t>Smiltelės g. 29,31,33,35,37 (380 m)</t>
  </si>
  <si>
    <t>Liubeko g. 7,9,15 (370 m)</t>
  </si>
  <si>
    <t>3.1.18.</t>
  </si>
  <si>
    <t>3.1.19.</t>
  </si>
  <si>
    <t>Liubeko g. 7 (20)</t>
  </si>
  <si>
    <t>Statybininkų pr. 19 (3)</t>
  </si>
  <si>
    <t>Žardininkų g. 18 (20)</t>
  </si>
  <si>
    <t>Statybininkų pr. 13,15,17 (44)</t>
  </si>
  <si>
    <t>3.2.4.</t>
  </si>
  <si>
    <t>3.2.5.</t>
  </si>
  <si>
    <t>3.2.6.</t>
  </si>
  <si>
    <t>3.2.7.</t>
  </si>
  <si>
    <t>3.2.8.</t>
  </si>
  <si>
    <t>3.2.9.</t>
  </si>
  <si>
    <t>Reikjaviko g. 14 (12)</t>
  </si>
  <si>
    <t>3.3.3.</t>
  </si>
  <si>
    <t>3.3.4.</t>
  </si>
  <si>
    <t>3.3.5.</t>
  </si>
  <si>
    <t>3.3.6.</t>
  </si>
  <si>
    <t>3.3.7.</t>
  </si>
  <si>
    <t>3.3.8.</t>
  </si>
  <si>
    <t>3.3.9.</t>
  </si>
  <si>
    <t>3.4.4.</t>
  </si>
  <si>
    <t>3.4.5.</t>
  </si>
  <si>
    <t>3.4.6.</t>
  </si>
  <si>
    <t xml:space="preserve">Statybininkų pr. 19 </t>
  </si>
  <si>
    <t>Varpų g. 29-Liubeko g. 1 (50 kv.m.); Liubeko g. 9-11 iki stadiono (100 kv.m.)</t>
  </si>
  <si>
    <t>3.5.1.</t>
  </si>
  <si>
    <t>3.5.2.</t>
  </si>
  <si>
    <t>3.5.3.</t>
  </si>
  <si>
    <t>3.5.4.</t>
  </si>
  <si>
    <t>Pietinė g. 17-18</t>
  </si>
  <si>
    <t>Žardininkų g. 6-8</t>
  </si>
  <si>
    <t>Liubeko g. 9-13</t>
  </si>
  <si>
    <t>3.7.1.</t>
  </si>
  <si>
    <t>3.7.2.</t>
  </si>
  <si>
    <t>3.7.3.</t>
  </si>
  <si>
    <t>3.7.4.</t>
  </si>
  <si>
    <t>Reikjaviko g. 15-17</t>
  </si>
  <si>
    <t>3.8.1.</t>
  </si>
  <si>
    <t>3.8.2.</t>
  </si>
  <si>
    <t>3.8.3.</t>
  </si>
  <si>
    <t>3.8.4.</t>
  </si>
  <si>
    <t>3.8.5.</t>
  </si>
  <si>
    <t>3.8.6.</t>
  </si>
  <si>
    <t>4.1.6.</t>
  </si>
  <si>
    <t xml:space="preserve">I. Simonaitytės g. 1,5 (200 m)  
</t>
  </si>
  <si>
    <t>Smiltelės g. 6,8,10,12 Vingio g. 11,13,15 (750 m)</t>
  </si>
  <si>
    <t>4.1.7.</t>
  </si>
  <si>
    <t>4.1.8.</t>
  </si>
  <si>
    <t>4.2.4.</t>
  </si>
  <si>
    <t>4.2.5.</t>
  </si>
  <si>
    <t>4.2.6.</t>
  </si>
  <si>
    <t>4.2.7.</t>
  </si>
  <si>
    <t>4.3.3.</t>
  </si>
  <si>
    <t>4.3.4.</t>
  </si>
  <si>
    <t>4.3.5.</t>
  </si>
  <si>
    <t>4.3.6.</t>
  </si>
  <si>
    <t>4.3.7.</t>
  </si>
  <si>
    <t>4.4.4.</t>
  </si>
  <si>
    <t xml:space="preserve">I. Simonaitytės g. 14-16 </t>
  </si>
  <si>
    <t>I Simonaitytės g. 12,14,16,9</t>
  </si>
  <si>
    <t>4.5.1.</t>
  </si>
  <si>
    <t>4.5.2.</t>
  </si>
  <si>
    <t>Šilutės pl. 86</t>
  </si>
  <si>
    <t>4.7.1.</t>
  </si>
  <si>
    <t>4.8.1.</t>
  </si>
  <si>
    <t>I. Simonaitytės g. 14-16;</t>
  </si>
  <si>
    <t>Minijos g. 126,128,130,130A,130B,130C,130D, 132,134 (750 m)</t>
  </si>
  <si>
    <t>Kalnupės g. 7,9,11 Žalgirio g. 9,11,13,15  Naikupės g. 4,6 (730 m)</t>
  </si>
  <si>
    <t>Minijos g. 136,138,140,142,144 (450 m)</t>
  </si>
  <si>
    <t>Baltijos pr. takas tarp 105 iki 117 palei 107,109 ir palei Nidos g. 1,1a,1b (1230 m)</t>
  </si>
  <si>
    <t>Nidos g. 56/1, 56/2, 56/3 Nidos g. 21 (420 m)</t>
  </si>
  <si>
    <t>Poilsio g. 14, 16, 20 Rambyno g. 5,7 (580 m)</t>
  </si>
  <si>
    <t>Minijos g. 149,151 (125 m)</t>
  </si>
  <si>
    <t>5.1.4.</t>
  </si>
  <si>
    <t>5.1.5.</t>
  </si>
  <si>
    <t>5.1.6.</t>
  </si>
  <si>
    <t>5.1.7.</t>
  </si>
  <si>
    <t>5.1.8.</t>
  </si>
  <si>
    <t>5.1.9.</t>
  </si>
  <si>
    <t>5.1.10.</t>
  </si>
  <si>
    <t>5.1.11.</t>
  </si>
  <si>
    <t>5.1.12.</t>
  </si>
  <si>
    <t>5.1.13.</t>
  </si>
  <si>
    <t>Minijos 118, 120  kiemų įvažiavimus</t>
  </si>
  <si>
    <t>5.5.1.</t>
  </si>
  <si>
    <t>Naikupės g.  4</t>
  </si>
  <si>
    <t>5.7.1.</t>
  </si>
  <si>
    <t xml:space="preserve">Kauno g. 39 ir Kauno g. 39A (75 m) </t>
  </si>
  <si>
    <t>6.1.4.</t>
  </si>
  <si>
    <t>6.1.5.</t>
  </si>
  <si>
    <t xml:space="preserve">Taikos pr. 55-57 (13)
</t>
  </si>
  <si>
    <t>6.2.4.</t>
  </si>
  <si>
    <t>6.3.3.</t>
  </si>
  <si>
    <t>6.3.4.</t>
  </si>
  <si>
    <t xml:space="preserve">Rumpiškės g. 20B
</t>
  </si>
  <si>
    <t>Rumpiškės g. 18</t>
  </si>
  <si>
    <t>6.4.4.</t>
  </si>
  <si>
    <t>6.4.5.</t>
  </si>
  <si>
    <t>6.4.6.</t>
  </si>
  <si>
    <t>Taikos pr. 59</t>
  </si>
  <si>
    <t>6.5.1.</t>
  </si>
  <si>
    <t>6.6.1.</t>
  </si>
  <si>
    <t>6.6.2.</t>
  </si>
  <si>
    <t>5.3.3.</t>
  </si>
  <si>
    <t>Didžioji vandens g. 12,14,14A Bažnyčių g. 11 (70 m) *</t>
  </si>
  <si>
    <t>Tiltų g. 7,9,15,19 Grįžgatvio g. 3 (200 m) *</t>
  </si>
  <si>
    <t>Liepų g. 20,22 Danės g. 27 (160 m)</t>
  </si>
  <si>
    <t>Liepų g. 19 (110 m)</t>
  </si>
  <si>
    <t>J. Karoso g. 3 (55 m)</t>
  </si>
  <si>
    <t>Turgaus g. 23,25 Jono g. 6,8,10 (73 m)</t>
  </si>
  <si>
    <t>Turgaus g. 3 (35 m)</t>
  </si>
  <si>
    <t>Turgaus g. 2 (65 m)</t>
  </si>
  <si>
    <t>Turgaus g. 9,11 (50 m)</t>
  </si>
  <si>
    <t>Aukštoji g. 4,6,8,10,12,16,17,19 (190 m)</t>
  </si>
  <si>
    <t>Žvejų g. 19 (23 m)</t>
  </si>
  <si>
    <t>Tomo g. 8,10 (55 m)</t>
  </si>
  <si>
    <t>7.1.4.</t>
  </si>
  <si>
    <t>7.1.5.</t>
  </si>
  <si>
    <t>7.1.6.</t>
  </si>
  <si>
    <t>7.1.7.</t>
  </si>
  <si>
    <t>7.1.8.</t>
  </si>
  <si>
    <t>7.1.9.</t>
  </si>
  <si>
    <t>7.1.10.</t>
  </si>
  <si>
    <t>7.1.11.</t>
  </si>
  <si>
    <t>7.1.13.</t>
  </si>
  <si>
    <t>7.1.14.</t>
  </si>
  <si>
    <t>7.1.15.</t>
  </si>
  <si>
    <t>7.1.16.</t>
  </si>
  <si>
    <t>7.1.17.</t>
  </si>
  <si>
    <t>7.1.18.</t>
  </si>
  <si>
    <t>7.1.19.</t>
  </si>
  <si>
    <t>7.1.20.</t>
  </si>
  <si>
    <t>7.1.21.</t>
  </si>
  <si>
    <t>Šaulių g. 56 (8)</t>
  </si>
  <si>
    <t>S. Daukanto g. 26 (4)</t>
  </si>
  <si>
    <t>7.2.4.</t>
  </si>
  <si>
    <t>7.2.5.</t>
  </si>
  <si>
    <t>7.3.3.</t>
  </si>
  <si>
    <t>7.3.4.</t>
  </si>
  <si>
    <t>7.3.5.</t>
  </si>
  <si>
    <t>Šaulių g. 56</t>
  </si>
  <si>
    <t>Tiltų g. 19, 21</t>
  </si>
  <si>
    <t>S. Daukanto g. 26</t>
  </si>
  <si>
    <t>7.4.4.</t>
  </si>
  <si>
    <t>7.4.5.</t>
  </si>
  <si>
    <t>7.4.6.</t>
  </si>
  <si>
    <t>7.4.7.</t>
  </si>
  <si>
    <t>7.5.1.</t>
  </si>
  <si>
    <t>7.5.2.</t>
  </si>
  <si>
    <t>7.5.3.</t>
  </si>
  <si>
    <t>7.7.1.</t>
  </si>
  <si>
    <t>8.1.5.</t>
  </si>
  <si>
    <t>8.1.6.</t>
  </si>
  <si>
    <t>8.1.7.</t>
  </si>
  <si>
    <t>8.1.8.</t>
  </si>
  <si>
    <t>Sportininkų g. 12 (22)</t>
  </si>
  <si>
    <t xml:space="preserve"> I. Kanto g. 21 (5)</t>
  </si>
  <si>
    <t>J. Janonio g. 18 (8)</t>
  </si>
  <si>
    <t>M. Mažvydo al. 9a</t>
  </si>
  <si>
    <t>8.2.4.</t>
  </si>
  <si>
    <t>8.2.5.</t>
  </si>
  <si>
    <t>8.2.6.</t>
  </si>
  <si>
    <t>8.2.7.</t>
  </si>
  <si>
    <t>8.3.3.</t>
  </si>
  <si>
    <t>8.3.4.</t>
  </si>
  <si>
    <t>8.3.5.</t>
  </si>
  <si>
    <t>8.3.6.</t>
  </si>
  <si>
    <t>8.3.7.</t>
  </si>
  <si>
    <t>Sportininkų g. 28</t>
  </si>
  <si>
    <t>8.4.4.</t>
  </si>
  <si>
    <t>Sportininkų g. 26 kiemo su Pušynų g. 23 taip pat Sportininkų Nr. 5 ir Nr. 7 kiemų sutvarkymas</t>
  </si>
  <si>
    <t>8.5.1.</t>
  </si>
  <si>
    <t>8.5.2.</t>
  </si>
  <si>
    <t>8.5.3.</t>
  </si>
  <si>
    <t>I. Kanto g. 21</t>
  </si>
  <si>
    <t>8.7.1.</t>
  </si>
  <si>
    <t>8.7.2.</t>
  </si>
  <si>
    <t>9.1.8.</t>
  </si>
  <si>
    <t>9.1.9.</t>
  </si>
  <si>
    <t xml:space="preserve">Turgaus g. 7,9,11,13,15,17 (100 m) </t>
  </si>
  <si>
    <t>Pilies g. 5 (13)</t>
  </si>
  <si>
    <t>nuo Kooperacijos g. 7A namo kiemo palei vaikų darželio "Kregždutė" tvorą iki Tilžės g. 21.  (34)</t>
  </si>
  <si>
    <t>Tilžės g. 33-37 (18)</t>
  </si>
  <si>
    <t>Dzūkų g. 6 (6)</t>
  </si>
  <si>
    <t>9.2.4.</t>
  </si>
  <si>
    <t>9.2.5.</t>
  </si>
  <si>
    <t>9.2.6.</t>
  </si>
  <si>
    <t>9.2.7.</t>
  </si>
  <si>
    <t>9.2.8.</t>
  </si>
  <si>
    <t>9.2.9.</t>
  </si>
  <si>
    <t>9.3.3.</t>
  </si>
  <si>
    <t>9.3.4.</t>
  </si>
  <si>
    <t>9.3.5.</t>
  </si>
  <si>
    <t>9.3.6.</t>
  </si>
  <si>
    <t>9.3.7.</t>
  </si>
  <si>
    <t>9.3.8.</t>
  </si>
  <si>
    <t>9.3.9.</t>
  </si>
  <si>
    <t>Kretingos g. 19</t>
  </si>
  <si>
    <t>Kretingos g. 1</t>
  </si>
  <si>
    <t>Mokyklos g. 23</t>
  </si>
  <si>
    <t xml:space="preserve">Veterinarijos g. 9-21 </t>
  </si>
  <si>
    <t>Senvagės g. 1</t>
  </si>
  <si>
    <t>9.4.4.</t>
  </si>
  <si>
    <t>9.4.5.</t>
  </si>
  <si>
    <t>9.4.6.</t>
  </si>
  <si>
    <t>9.4.7.</t>
  </si>
  <si>
    <t>9.4.8.</t>
  </si>
  <si>
    <t>9.4.9.</t>
  </si>
  <si>
    <t>9.4.10.</t>
  </si>
  <si>
    <t>9.4.11.</t>
  </si>
  <si>
    <t>9.5.1.</t>
  </si>
  <si>
    <t>9.5.2.</t>
  </si>
  <si>
    <t>9.5.3.</t>
  </si>
  <si>
    <t>9.5.4.</t>
  </si>
  <si>
    <t>9.5.5.</t>
  </si>
  <si>
    <t>9.5.6.</t>
  </si>
  <si>
    <t>9.5.7.</t>
  </si>
  <si>
    <t>9.5.8.</t>
  </si>
  <si>
    <t>9.5.9.</t>
  </si>
  <si>
    <t>Kooperacijos g. 7A</t>
  </si>
  <si>
    <t>Butsargių g. 11,13</t>
  </si>
  <si>
    <t>Tilžės 35</t>
  </si>
  <si>
    <t>prie Aklųjų konbinato tvoros Šviesos g. 3, palei Veterinarijos 3,5,7,9...iki Veterinarijos g. 4</t>
  </si>
  <si>
    <t>9.7.1.</t>
  </si>
  <si>
    <t xml:space="preserve"> Liepojos g. 14,16,18,20,22,24 </t>
  </si>
  <si>
    <t>9.7.2.</t>
  </si>
  <si>
    <t>Miško kvartale 8 vaikų žaidimo aišteles</t>
  </si>
  <si>
    <t>9.7.3.</t>
  </si>
  <si>
    <t>9.7.4.</t>
  </si>
  <si>
    <t>9.7.5.</t>
  </si>
  <si>
    <t>Aguonų g. 6,8,15,19; Mokyklos g. 13,15,17,21,23; Vyšnių g. 12,14,16.</t>
  </si>
  <si>
    <t>Statybininkų pr. 22,24,28 (280 m)</t>
  </si>
  <si>
    <t>Statybininkų pr.30,32 (210 m)</t>
  </si>
  <si>
    <t>Statybininkų pr. 6 (90 m)</t>
  </si>
  <si>
    <t>Statybininkų pr. 8 (60 m)</t>
  </si>
  <si>
    <t>Gedminų g. 14,16,18 Naujakiemio g. 3,5 (340 m)</t>
  </si>
  <si>
    <t xml:space="preserve">Debreceno g. 41 (300 m) </t>
  </si>
  <si>
    <t>10.1.5.</t>
  </si>
  <si>
    <t>10.1.6.</t>
  </si>
  <si>
    <t>10.1.7.</t>
  </si>
  <si>
    <t>10.1.8.</t>
  </si>
  <si>
    <t>10.1.10.</t>
  </si>
  <si>
    <t>10.1.9.</t>
  </si>
  <si>
    <t>10.2.4.</t>
  </si>
  <si>
    <t>10.2.5.</t>
  </si>
  <si>
    <t>Taikos pr. 99 (10)</t>
  </si>
  <si>
    <t>Debreceno g. 35(17),37(35),39(20),45(12),47(14), 49(16)</t>
  </si>
  <si>
    <t>10.3.3.</t>
  </si>
  <si>
    <t>10.3.4.</t>
  </si>
  <si>
    <t>10.3.5.</t>
  </si>
  <si>
    <t>10.4.4.</t>
  </si>
  <si>
    <t>10.6.1.</t>
  </si>
  <si>
    <t>10.8.1.</t>
  </si>
  <si>
    <t>VISO SAVIVALDYBĖS DALIS</t>
  </si>
  <si>
    <t>VISO:</t>
  </si>
  <si>
    <t>Kretingos g. 13 (13),15* (30)</t>
  </si>
  <si>
    <t>nuo Kretingos g. 27* iki Liepojos g. 2 (211)</t>
  </si>
  <si>
    <t>Minijos g. 143, 145, 147 Naikupės g. 14 (190 m)</t>
  </si>
  <si>
    <t xml:space="preserve">KLAIPĖDOS MIESTO DAUGIABUČIŲ NAMŲ PROGRAMA 2016-2021 METAMS (PROJEKTAS)
</t>
  </si>
  <si>
    <r>
      <t xml:space="preserve">Baltijos pr. </t>
    </r>
    <r>
      <rPr>
        <b/>
        <i/>
        <u/>
        <sz val="11"/>
        <color indexed="8"/>
        <rFont val="Times New Roman"/>
        <family val="1"/>
        <charset val="186"/>
      </rPr>
      <t>93*</t>
    </r>
    <r>
      <rPr>
        <i/>
        <u/>
        <sz val="11"/>
        <color indexed="8"/>
        <rFont val="Times New Roman"/>
        <family val="1"/>
        <charset val="186"/>
      </rPr>
      <t>-99, Taikos pr. 75, 77, Klaipėda (600 m.)</t>
    </r>
  </si>
  <si>
    <t>Taikos pr. 83-85, Debreceno g. 90-96, Klaipėda (400 m.)</t>
  </si>
  <si>
    <t>Debreceno g. 60-78, Klaipėda (230 m.)</t>
  </si>
  <si>
    <t xml:space="preserve">1.1.4. </t>
  </si>
  <si>
    <t>1.2. Uždavinys: Automobilių stovėjimo aikštelių projektų parengimas reikalingos lėšos (117 vietų 9.828,00 EUR)</t>
  </si>
  <si>
    <t>1.3. Uždavinys: Automobilių stovėjimo aikštelių įrengimas/praplėtimas Reikalingos lėšos (117 vietų 98.280,00 EUR)</t>
  </si>
  <si>
    <t>Lūžų g. 3, 5, 7, Mogiliovo g. 13, 15, Bandužių g. 6, Klaipėda (480 m)</t>
  </si>
  <si>
    <t>Vaidaugų g. 7, 9, 11, Vingo g. 43 (kiemas), Klaipėda (180 m)</t>
  </si>
  <si>
    <t>Jūrininkų pr. 8, Lūžų g. 1, Bandužių g. 7, 11 Klaipėda (240m)</t>
  </si>
  <si>
    <t>Jūrininkų pr. 10, Bandužių g. 13, 15, Mogiliovo g. 14, Klaipėda (500 m)</t>
  </si>
  <si>
    <t>Vingio g. 43, Bandužių g. 16, 18, Klaipėda (400 m)</t>
  </si>
  <si>
    <t>Kuncų g. 7, 11, Brožynų g. 8, Klaipėda (220 m)</t>
  </si>
  <si>
    <t>Vyturio g. 11* (30); 13* (16); 15* (30), Klaipėda</t>
  </si>
  <si>
    <t>2.2. Uždavinys: Automobilių stovėjimo aikštelių projektų parengimas. (Reikalingos lėšos 381 vietų projektavimui 32.004,00 EUR)</t>
  </si>
  <si>
    <t>2.3. Uždavinys: Automobilių stovėjimo aikštelių įrengimas/praplėtimas. (Reikalingos lėšos 381 vietų įrengimui 320.040,00 EUR)</t>
  </si>
  <si>
    <r>
      <t xml:space="preserve">Pietinė g. 3, 5, 7, 9, 11, 13, </t>
    </r>
    <r>
      <rPr>
        <i/>
        <u/>
        <sz val="11"/>
        <rFont val="Times New Roman"/>
        <family val="1"/>
        <charset val="186"/>
      </rPr>
      <t>Taikos pr.</t>
    </r>
    <r>
      <rPr>
        <u/>
        <sz val="11"/>
        <color rgb="FF7030A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100,</t>
    </r>
    <r>
      <rPr>
        <sz val="11"/>
        <color rgb="FF7030A0"/>
        <rFont val="Times New Roman"/>
        <family val="1"/>
        <charset val="186"/>
      </rPr>
      <t xml:space="preserve"> </t>
    </r>
    <r>
      <rPr>
        <i/>
        <u/>
        <sz val="11"/>
        <rFont val="Times New Roman"/>
        <family val="1"/>
        <charset val="186"/>
      </rPr>
      <t>102, 104</t>
    </r>
    <r>
      <rPr>
        <sz val="11"/>
        <color rgb="FF7030A0"/>
        <rFont val="Times New Roman"/>
        <family val="1"/>
        <charset val="186"/>
      </rPr>
      <t>,</t>
    </r>
    <r>
      <rPr>
        <sz val="11"/>
        <color indexed="8"/>
        <rFont val="Times New Roman"/>
        <family val="1"/>
      </rPr>
      <t xml:space="preserve"> Klaipėda (485 m)</t>
    </r>
  </si>
  <si>
    <t xml:space="preserve">Žardininkų g. 3,5,7,9,11,13,15,17 (530 m) </t>
  </si>
  <si>
    <t>Smiltelės g. 18, 20, Klaipėda (300 m)</t>
  </si>
  <si>
    <t>Pietinės g. 15, 17, Klaipėda (175 m)</t>
  </si>
  <si>
    <t xml:space="preserve">Taikos pr. 133* (90), Klaipėda
</t>
  </si>
  <si>
    <t>Statybininkų pr. 23* (15), Klaipėda</t>
  </si>
  <si>
    <t>3.2. Uždavinys: Automobilių stovėjimo aikštelių projektų parengimas. (Reikalingos lėšos 294 vietų projektavimui 24.696,00 EUR)</t>
  </si>
  <si>
    <t>3.3. Uždavinys: Automobilių stovėjimo aikštelių įrengimas/praplėtimas (Reikalingos lėšos 294 vietų įrengimui 246.960,00 EUR)</t>
  </si>
  <si>
    <t>Vingio g. 1, 3, Klaipėda (100 m)</t>
  </si>
  <si>
    <r>
      <t xml:space="preserve">I. Simonaitytės g. 6, 10, 14, 16, </t>
    </r>
    <r>
      <rPr>
        <i/>
        <u/>
        <sz val="11"/>
        <rFont val="Times New Roman"/>
        <family val="1"/>
        <charset val="186"/>
      </rPr>
      <t>18</t>
    </r>
    <r>
      <rPr>
        <sz val="11"/>
        <rFont val="Times New Roman"/>
        <family val="1"/>
        <charset val="186"/>
      </rPr>
      <t>, 20, Klaipėda (540 m)</t>
    </r>
  </si>
  <si>
    <t>I.Simonaitytės g. 28, 34, Klaipėda (150 m)</t>
  </si>
  <si>
    <t xml:space="preserve">Praėjimas tarp I. Simonaitytės g. 31, 27, 29  ir Vingio g. 14, 6, 8; (290 m)
</t>
  </si>
  <si>
    <t>4.1. Uždavinys: Apšvietimo įrengimas kiemuose su projektavimu. (Reikalingos lėšos 3072 m 337.920,00 EUR)</t>
  </si>
  <si>
    <t>4.2. Uždavinys: Automobilių stovėjimo aikštelių projektų parengimas. (Reikalingos lėšos 125 vietų projektavimui 10.500,00 EUR)</t>
  </si>
  <si>
    <t>4.3. Uždavinys: Automobilių stovėjimo aikštelių įrengimas/praplėtimas. (Reikalingos lėšos 125 vietų įrengimui 105.000,00 EUR)</t>
  </si>
  <si>
    <t xml:space="preserve">I. Simonaitytės g. 5 (15)
</t>
  </si>
  <si>
    <t>I. Simonaitytės g. 9 (20)</t>
  </si>
  <si>
    <t>I. Simonaitytės g. 14-16 (15)</t>
  </si>
  <si>
    <t>I. Simonaitytės g. 12 (15)</t>
  </si>
  <si>
    <t>Minijos g. 131, 129, 131A, Sulupės g. 11, 11A, Klaipėda (540 m)</t>
  </si>
  <si>
    <r>
      <t xml:space="preserve">Nidos g. </t>
    </r>
    <r>
      <rPr>
        <b/>
        <sz val="12"/>
        <rFont val="Times New Roman"/>
        <family val="1"/>
        <charset val="186"/>
      </rPr>
      <t>40*</t>
    </r>
    <r>
      <rPr>
        <sz val="12"/>
        <rFont val="Times New Roman"/>
        <family val="1"/>
        <charset val="186"/>
      </rPr>
      <t xml:space="preserve">, 40A, 40B, </t>
    </r>
    <r>
      <rPr>
        <b/>
        <sz val="12"/>
        <rFont val="Times New Roman"/>
        <family val="1"/>
        <charset val="186"/>
      </rPr>
      <t>40C*</t>
    </r>
    <r>
      <rPr>
        <sz val="12"/>
        <rFont val="Times New Roman"/>
        <family val="1"/>
        <charset val="186"/>
      </rPr>
      <t>, Klaipėda (630 m)</t>
    </r>
  </si>
  <si>
    <r>
      <t>Minijos g. 133-</t>
    </r>
    <r>
      <rPr>
        <i/>
        <u/>
        <sz val="12"/>
        <rFont val="Times New Roman"/>
        <family val="1"/>
        <charset val="186"/>
      </rPr>
      <t>137</t>
    </r>
    <r>
      <rPr>
        <sz val="12"/>
        <rFont val="Times New Roman"/>
        <family val="1"/>
        <charset val="186"/>
      </rPr>
      <t xml:space="preserve">, Nidos g. 46, </t>
    </r>
    <r>
      <rPr>
        <i/>
        <u/>
        <sz val="12"/>
        <rFont val="Times New Roman"/>
        <family val="1"/>
        <charset val="186"/>
      </rPr>
      <t>48</t>
    </r>
    <r>
      <rPr>
        <sz val="12"/>
        <rFont val="Times New Roman"/>
        <family val="1"/>
        <charset val="186"/>
      </rPr>
      <t>, Sulupės g. 18-20, Klaipėda (560 m)</t>
    </r>
  </si>
  <si>
    <r>
      <rPr>
        <i/>
        <u/>
        <sz val="12"/>
        <rFont val="Times New Roman"/>
        <family val="1"/>
        <charset val="186"/>
      </rPr>
      <t>Sausio 15-osios g. 18, 20, 22,</t>
    </r>
    <r>
      <rPr>
        <b/>
        <i/>
        <u/>
        <sz val="12"/>
        <rFont val="Times New Roman"/>
        <family val="1"/>
        <charset val="186"/>
      </rPr>
      <t xml:space="preserve"> 24*</t>
    </r>
    <r>
      <rPr>
        <sz val="12"/>
        <rFont val="Times New Roman"/>
        <family val="1"/>
        <charset val="186"/>
      </rPr>
      <t>, Ryšininkų g. 5, Klaipėda (400 m)</t>
    </r>
  </si>
  <si>
    <t>Ryšininkų g. 3; Rumpiškės g. 25, Klaipėda (445 m)</t>
  </si>
  <si>
    <t>Taikos pr. 21* (18), Klaipėda</t>
  </si>
  <si>
    <t>Taikos pr. 23* (16), Klaipėda</t>
  </si>
  <si>
    <r>
      <t xml:space="preserve">Taikos pr. </t>
    </r>
    <r>
      <rPr>
        <b/>
        <i/>
        <u/>
        <sz val="12"/>
        <rFont val="Times New Roman"/>
        <family val="1"/>
        <charset val="186"/>
      </rPr>
      <t>41*</t>
    </r>
    <r>
      <rPr>
        <i/>
        <u/>
        <sz val="12"/>
        <rFont val="Times New Roman"/>
        <family val="1"/>
        <charset val="186"/>
      </rPr>
      <t>-59, Klaipėda (700 m)</t>
    </r>
  </si>
  <si>
    <t>6. UAB "Vėtrungės būstas" programos uždaviniai 60600 EUR (30300 1/2) (Reikalingos lėšos 1850 m 203.500,00 EUR)</t>
  </si>
  <si>
    <t>6.2. Uždavinys: Automobilių stovėjimo aikštelių projektų parengimas. (Reikalingos lėšos 77 vietų projektavimui 6.468,00 EUR)</t>
  </si>
  <si>
    <t>6.3. Uždavinys: Automobilių stovėjimo aikštelių įrengimas/praplėtimas. (Reikalingos lėšos 77 vietų įrengimui 64.680,00 EUR)</t>
  </si>
  <si>
    <r>
      <t xml:space="preserve">Liepų g. </t>
    </r>
    <r>
      <rPr>
        <b/>
        <i/>
        <u/>
        <sz val="11"/>
        <rFont val="Times New Roman"/>
        <family val="1"/>
        <charset val="186"/>
      </rPr>
      <t>46A*</t>
    </r>
    <r>
      <rPr>
        <i/>
        <u/>
        <sz val="11"/>
        <rFont val="Times New Roman"/>
        <family val="1"/>
        <charset val="186"/>
      </rPr>
      <t xml:space="preserve">, </t>
    </r>
    <r>
      <rPr>
        <b/>
        <i/>
        <u/>
        <sz val="11"/>
        <rFont val="Times New Roman"/>
        <family val="1"/>
        <charset val="186"/>
      </rPr>
      <t>44*</t>
    </r>
    <r>
      <rPr>
        <i/>
        <u/>
        <sz val="11"/>
        <rFont val="Times New Roman"/>
        <family val="1"/>
        <charset val="186"/>
      </rPr>
      <t xml:space="preserve">, </t>
    </r>
    <r>
      <rPr>
        <b/>
        <i/>
        <u/>
        <sz val="11"/>
        <rFont val="Times New Roman"/>
        <family val="1"/>
        <charset val="186"/>
      </rPr>
      <t>44A*</t>
    </r>
    <r>
      <rPr>
        <i/>
        <u/>
        <sz val="11"/>
        <rFont val="Times New Roman"/>
        <family val="1"/>
        <charset val="186"/>
      </rPr>
      <t xml:space="preserve">, 42, 40, 38, 36, </t>
    </r>
    <r>
      <rPr>
        <b/>
        <i/>
        <u/>
        <sz val="11"/>
        <rFont val="Times New Roman"/>
        <family val="1"/>
        <charset val="186"/>
      </rPr>
      <t>34*</t>
    </r>
    <r>
      <rPr>
        <i/>
        <u/>
        <sz val="11"/>
        <rFont val="Times New Roman"/>
        <family val="1"/>
        <charset val="186"/>
      </rPr>
      <t>, Klaipėda (250 m)</t>
    </r>
  </si>
  <si>
    <r>
      <t>Kulių Vartų g.</t>
    </r>
    <r>
      <rPr>
        <i/>
        <u/>
        <sz val="11"/>
        <rFont val="Times New Roman"/>
        <family val="1"/>
        <charset val="186"/>
      </rPr>
      <t>3, 5</t>
    </r>
    <r>
      <rPr>
        <sz val="11"/>
        <color indexed="8"/>
        <rFont val="Times New Roman"/>
        <family val="1"/>
      </rPr>
      <t xml:space="preserve">, Tiltų g. </t>
    </r>
    <r>
      <rPr>
        <i/>
        <u/>
        <sz val="11"/>
        <rFont val="Times New Roman"/>
        <family val="1"/>
        <charset val="186"/>
      </rPr>
      <t>21, 23, 25</t>
    </r>
    <r>
      <rPr>
        <sz val="11"/>
        <rFont val="Times New Roman"/>
        <family val="1"/>
        <charset val="186"/>
      </rPr>
      <t>,</t>
    </r>
    <r>
      <rPr>
        <sz val="11"/>
        <color rgb="FFFF0000"/>
        <rFont val="Times New Roman"/>
        <family val="1"/>
        <charset val="186"/>
      </rPr>
      <t xml:space="preserve"> </t>
    </r>
    <r>
      <rPr>
        <i/>
        <u/>
        <sz val="11"/>
        <rFont val="Times New Roman"/>
        <family val="1"/>
        <charset val="186"/>
      </rPr>
      <t>27, 29</t>
    </r>
    <r>
      <rPr>
        <sz val="11"/>
        <color indexed="8"/>
        <rFont val="Times New Roman"/>
        <family val="1"/>
      </rPr>
      <t>, Klaipėda (310 m)</t>
    </r>
  </si>
  <si>
    <t xml:space="preserve">Dariaus ir Girėno g. 3-11 ir praėjimas tarp Zembrickio g. 5 ir 7, Klaipėda (180 m)
</t>
  </si>
  <si>
    <t>Malūnininkų g. 5, Sportininkų g. 17-21, Klaipėda (430 m)</t>
  </si>
  <si>
    <t>7.1. Uždavinys: Apšvietimo įrengimas kiemuose su projektavimuю (Reikalingos lėšos 3081 m 338.910,00 EUR)</t>
  </si>
  <si>
    <t>7.2. Uždavinys: Automobilių stovėjimo aikštelių projektų parengimas. (Reikalingos lėšos 20 vietų projektavimui 1.680,00 EUR)</t>
  </si>
  <si>
    <t>7.3. Uždavinys: Automobilių stovėjimo aikštelių įrengimas/praplėtimas. (Reikalingos lėšos 20 vietų įrengimui 16.800,00 EUR)</t>
  </si>
  <si>
    <t>Baltijos pr. 14, 16, Klaipėda (480 m)</t>
  </si>
  <si>
    <t>8.1. Uždavinys: Apšvietimo įrengimas kiemuose su projektavimu. (Reikalingos lėšos 3610 m 397.100,00 EUR)</t>
  </si>
  <si>
    <t>8.2. Uždavinys: Automobilių stovėjimo aikštelių projektų parengimas. (Reikalingos lėšos 91 vietos projektavimui 7.644,00 EUR)</t>
  </si>
  <si>
    <t>8.3. Uždavinys: Automobilių stovėjimo aikštelių įrengimas/praplėtimas. Reikalingos lėšos 91 vietos įrengimui 76.440,00 EUR)</t>
  </si>
  <si>
    <r>
      <t xml:space="preserve">Kretingos g. </t>
    </r>
    <r>
      <rPr>
        <b/>
        <sz val="11"/>
        <color indexed="8"/>
        <rFont val="Times New Roman"/>
        <family val="1"/>
        <charset val="186"/>
      </rPr>
      <t>11*</t>
    </r>
    <r>
      <rPr>
        <sz val="11"/>
        <color indexed="8"/>
        <rFont val="Times New Roman"/>
        <family val="1"/>
      </rPr>
      <t>, 13,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i/>
        <u/>
        <sz val="11"/>
        <rFont val="Times New Roman"/>
        <family val="1"/>
        <charset val="186"/>
      </rPr>
      <t>15*</t>
    </r>
    <r>
      <rPr>
        <sz val="11"/>
        <color indexed="8"/>
        <rFont val="Times New Roman"/>
        <family val="1"/>
      </rPr>
      <t xml:space="preserve">, 17, </t>
    </r>
    <r>
      <rPr>
        <i/>
        <u/>
        <sz val="11"/>
        <rFont val="Times New Roman"/>
        <family val="1"/>
        <charset val="186"/>
      </rPr>
      <t>19, 21</t>
    </r>
    <r>
      <rPr>
        <sz val="11"/>
        <color indexed="8"/>
        <rFont val="Times New Roman"/>
        <family val="1"/>
      </rPr>
      <t xml:space="preserve">, Vilhelmo Berbomo g. 2, Klaipėda (1175 m)
</t>
    </r>
  </si>
  <si>
    <t>Mokyklos g. 17, 19, 21, 23, Aguonų g.4, 6, Vyšnių g.10, 12, 14, 16, Dzūkų g. 6, Klaipėda (780 m)</t>
  </si>
  <si>
    <t>Mokyklos g.13, 15, Klaipėda (140 m)</t>
  </si>
  <si>
    <r>
      <t>Baltikalnio g. 7,</t>
    </r>
    <r>
      <rPr>
        <b/>
        <sz val="11"/>
        <color indexed="8"/>
        <rFont val="Times New Roman"/>
        <family val="1"/>
        <charset val="186"/>
      </rPr>
      <t xml:space="preserve"> 9*</t>
    </r>
    <r>
      <rPr>
        <sz val="11"/>
        <color indexed="8"/>
        <rFont val="Times New Roman"/>
        <family val="1"/>
      </rPr>
      <t>, Klaipėda (140 m)</t>
    </r>
  </si>
  <si>
    <r>
      <t xml:space="preserve">Taikos pr. </t>
    </r>
    <r>
      <rPr>
        <b/>
        <sz val="11"/>
        <color indexed="8"/>
        <rFont val="Times New Roman"/>
        <family val="1"/>
        <charset val="186"/>
      </rPr>
      <t>7*, 9*, 11*,</t>
    </r>
    <r>
      <rPr>
        <sz val="11"/>
        <color indexed="8"/>
        <rFont val="Times New Roman"/>
        <family val="1"/>
      </rPr>
      <t xml:space="preserve"> 13, Rumpiškės g. 6A, Sausio 15-osios g. </t>
    </r>
    <r>
      <rPr>
        <b/>
        <sz val="11"/>
        <color indexed="8"/>
        <rFont val="Times New Roman"/>
        <family val="1"/>
        <charset val="186"/>
      </rPr>
      <t>13*</t>
    </r>
    <r>
      <rPr>
        <sz val="11"/>
        <color indexed="8"/>
        <rFont val="Times New Roman"/>
        <family val="1"/>
      </rPr>
      <t>, praėjimas tarp Rumpiškės g. 6 ir Taikos pr. 13, Klaipėda (685 m)</t>
    </r>
  </si>
  <si>
    <r>
      <t>Rumpiškės g.</t>
    </r>
    <r>
      <rPr>
        <b/>
        <sz val="11"/>
        <color indexed="8"/>
        <rFont val="Times New Roman"/>
        <family val="1"/>
        <charset val="186"/>
      </rPr>
      <t xml:space="preserve"> 2*</t>
    </r>
    <r>
      <rPr>
        <sz val="11"/>
        <color indexed="8"/>
        <rFont val="Times New Roman"/>
        <family val="1"/>
        <charset val="186"/>
      </rPr>
      <t xml:space="preserve">, </t>
    </r>
    <r>
      <rPr>
        <b/>
        <sz val="11"/>
        <color indexed="8"/>
        <rFont val="Times New Roman"/>
        <family val="1"/>
        <charset val="186"/>
      </rPr>
      <t>2A*</t>
    </r>
    <r>
      <rPr>
        <sz val="11"/>
        <color indexed="8"/>
        <rFont val="Times New Roman"/>
        <family val="1"/>
        <charset val="186"/>
      </rPr>
      <t>, Klaipėda (180 m)</t>
    </r>
  </si>
  <si>
    <t>Sausio 15-osios g. 15, Rumpiškės g. 14; (100 m)</t>
  </si>
  <si>
    <t>9.1. Uždavinys: Apšvietimo įrengimas kiemuose su projektavimu. (Reikalingos lėšos 3670 m 403.700,00 EUR)</t>
  </si>
  <si>
    <t>Panevėžio g. 5* (12), 11 (20),* Klaipėda</t>
  </si>
  <si>
    <t xml:space="preserve">Panevėžio g. 7* (30), Klaipėda
</t>
  </si>
  <si>
    <t xml:space="preserve">Panevėžio g. 9* (14), Klaipėda
</t>
  </si>
  <si>
    <t>9.2. Uždavinys: Automobilių stovėjimo aikštelių projektų parengimas. (Reikalingos lėšos 388 vietų projektavimui 32.592,00 EUR)</t>
  </si>
  <si>
    <t>9.3. Uždavinys: Automobilių stovėjimo aikštelių įrengimas/praplėtimas. (Reikalingos lėšos 388 vietų įrengimui 325.920,00 EUR)</t>
  </si>
  <si>
    <r>
      <t xml:space="preserve">Debreceno g. </t>
    </r>
    <r>
      <rPr>
        <i/>
        <u/>
        <sz val="12"/>
        <rFont val="Times New Roman"/>
        <family val="1"/>
        <charset val="186"/>
      </rPr>
      <t>37-39</t>
    </r>
    <r>
      <rPr>
        <sz val="12"/>
        <rFont val="Times New Roman"/>
        <family val="1"/>
        <charset val="186"/>
      </rPr>
      <t xml:space="preserve"> praėjimas, Klaipėda (230 m)</t>
    </r>
  </si>
  <si>
    <t xml:space="preserve">Taikos pr. 99, Klaipėda (100 m)
</t>
  </si>
  <si>
    <r>
      <t>Taikos pr. 105,</t>
    </r>
    <r>
      <rPr>
        <b/>
        <sz val="12"/>
        <rFont val="Times New Roman"/>
        <family val="1"/>
        <charset val="186"/>
      </rPr>
      <t xml:space="preserve"> 107*</t>
    </r>
    <r>
      <rPr>
        <sz val="12"/>
        <rFont val="Times New Roman"/>
        <family val="1"/>
        <charset val="186"/>
      </rPr>
      <t>; tarp namų Naujakiemio g.</t>
    </r>
    <r>
      <rPr>
        <i/>
        <u/>
        <sz val="12"/>
        <rFont val="Times New Roman"/>
        <family val="1"/>
        <charset val="186"/>
      </rPr>
      <t xml:space="preserve"> 25, 27</t>
    </r>
    <r>
      <rPr>
        <sz val="12"/>
        <rFont val="Times New Roman"/>
        <family val="1"/>
        <charset val="186"/>
      </rPr>
      <t>; tarp namų Naujakiemio g.  7 ir 15; tarp namų Statybininkų pr. 6, 8, Klaipėda (800 m)</t>
    </r>
  </si>
  <si>
    <t>Taikos pr. 95* (20), Klaipėda</t>
  </si>
  <si>
    <t>10.1. Uždavinys: Apšvietimo įrengimas kiemuose su projektavimu. (Reikalingos lėšos 2860 m 314.600,00 EUR)</t>
  </si>
  <si>
    <t>10.2. Uždavinys: Automobilių stovėjimo aikštelių projektų parengimas. (Reikalingos lėšos 184 vietų projektavimui 15.456,00 EUR)</t>
  </si>
  <si>
    <t>10.3. Uždavinys: Automobilių stovėjimo aikštelių įrengimas/praplėtimas. (Reikalingos lėšos 184 vietų įrengimui 154.560,00 EUR)</t>
  </si>
  <si>
    <t>1.1. Uždavinys: Apšvietimo įrengimas kiemuose su projektavimu. (Reikalingos lėšos 5080 m 558.800,00 EUR)</t>
  </si>
  <si>
    <t>Iš viso uždaviniams įgyvendinti (Bendruomenių dalis):</t>
  </si>
  <si>
    <t>2.1. Uždavinys: Apšvietimo įrengimas kiemuose su projektavimu. (Reikalingos lėšos 3920 m 431.200,00 EUR)</t>
  </si>
  <si>
    <t>3.1. Uždavinys: Apšvietimo įrengimas kiemuose su projektavimu. (Reikalingos lėšos 10624 m 1.168.640,00 EUR)</t>
  </si>
  <si>
    <t>5.1. Uždavinys: Apšvietimo įrengimas kiemuose su projektavimu. (Reikalingos lėšos 7555 m 831.050,00 EUR)</t>
  </si>
  <si>
    <t>VISO BENDRUOMENIŲ DALIS</t>
  </si>
  <si>
    <t>Kretingos g. 13, 15*</t>
  </si>
  <si>
    <r>
      <t xml:space="preserve">Praplatinti įvažiavimus nuo Kretingos g. </t>
    </r>
    <r>
      <rPr>
        <b/>
        <sz val="11"/>
        <color indexed="8"/>
        <rFont val="Times New Roman"/>
        <family val="1"/>
        <charset val="186"/>
      </rPr>
      <t>27*</t>
    </r>
    <r>
      <rPr>
        <sz val="11"/>
        <color indexed="8"/>
        <rFont val="Times New Roman"/>
        <family val="1"/>
        <charset val="186"/>
      </rPr>
      <t xml:space="preserve"> iki Liepojos g. 2</t>
    </r>
  </si>
  <si>
    <r>
      <t>Kretingos g. 13,</t>
    </r>
    <r>
      <rPr>
        <b/>
        <sz val="11"/>
        <color indexed="8"/>
        <rFont val="Times New Roman"/>
        <family val="1"/>
        <charset val="186"/>
      </rPr>
      <t xml:space="preserve"> 15*</t>
    </r>
  </si>
  <si>
    <r>
      <t>Tilžės g 21,</t>
    </r>
    <r>
      <rPr>
        <b/>
        <sz val="11"/>
        <color indexed="8"/>
        <rFont val="Times New Roman"/>
        <family val="1"/>
        <charset val="186"/>
      </rPr>
      <t>23*</t>
    </r>
  </si>
  <si>
    <r>
      <t xml:space="preserve">Tilžės g. </t>
    </r>
    <r>
      <rPr>
        <b/>
        <sz val="11"/>
        <color indexed="8"/>
        <rFont val="Times New Roman"/>
        <family val="1"/>
        <charset val="186"/>
      </rPr>
      <t>32*</t>
    </r>
    <r>
      <rPr>
        <sz val="11"/>
        <color indexed="8"/>
        <rFont val="Times New Roman"/>
        <family val="1"/>
        <charset val="186"/>
      </rPr>
      <t xml:space="preserve"> ir Tilžės g. </t>
    </r>
    <r>
      <rPr>
        <b/>
        <sz val="11"/>
        <color indexed="8"/>
        <rFont val="Times New Roman"/>
        <family val="1"/>
        <charset val="186"/>
      </rPr>
      <t>32a*</t>
    </r>
  </si>
  <si>
    <t>Pilies g. 1* (115 m)</t>
  </si>
  <si>
    <t xml:space="preserve">Pilies g. 1* </t>
  </si>
  <si>
    <r>
      <t xml:space="preserve">Tiltų g. 20,22, Pilies g. </t>
    </r>
    <r>
      <rPr>
        <b/>
        <sz val="11"/>
        <color indexed="8"/>
        <rFont val="Times New Roman"/>
        <family val="1"/>
        <charset val="186"/>
      </rPr>
      <t>1*</t>
    </r>
    <r>
      <rPr>
        <sz val="11"/>
        <color indexed="8"/>
        <rFont val="Times New Roman"/>
        <family val="1"/>
        <charset val="186"/>
      </rPr>
      <t>, Turgaus g. 3,5,10</t>
    </r>
  </si>
  <si>
    <t xml:space="preserve">Pilies g. 3*, 5, Galinio Pylimo g. 18,20,20A,22,24,26,28 (370 m) </t>
  </si>
  <si>
    <t>Danės g. 33,35,37*,39 (330 m)</t>
  </si>
  <si>
    <t>Liepų g. 8, Danės g. 21*,23,25* (340 m)</t>
  </si>
  <si>
    <t>Danės g. 31 Laivų skg. 4  Liepų g. 26,28,30* (350 m)</t>
  </si>
  <si>
    <t>Liepų g. 21,23,25* (120 m)</t>
  </si>
  <si>
    <r>
      <t xml:space="preserve">Liepų </t>
    </r>
    <r>
      <rPr>
        <b/>
        <sz val="11"/>
        <color indexed="8"/>
        <rFont val="Times New Roman"/>
        <family val="1"/>
        <charset val="186"/>
      </rPr>
      <t>46A*</t>
    </r>
    <r>
      <rPr>
        <sz val="11"/>
        <color indexed="8"/>
        <rFont val="Times New Roman"/>
        <family val="1"/>
      </rPr>
      <t xml:space="preserve"> (8), Klaipėda</t>
    </r>
  </si>
  <si>
    <r>
      <t xml:space="preserve">Liepų </t>
    </r>
    <r>
      <rPr>
        <b/>
        <sz val="11"/>
        <color indexed="8"/>
        <rFont val="Times New Roman"/>
        <family val="1"/>
        <charset val="186"/>
      </rPr>
      <t>46A*</t>
    </r>
    <r>
      <rPr>
        <sz val="11"/>
        <color indexed="8"/>
        <rFont val="Times New Roman"/>
        <family val="1"/>
      </rPr>
      <t xml:space="preserve"> (8) , Klaipėda</t>
    </r>
  </si>
  <si>
    <r>
      <t xml:space="preserve">Liepų </t>
    </r>
    <r>
      <rPr>
        <b/>
        <sz val="11"/>
        <color indexed="8"/>
        <rFont val="Times New Roman"/>
        <family val="1"/>
        <charset val="186"/>
      </rPr>
      <t>46A*</t>
    </r>
    <r>
      <rPr>
        <sz val="11"/>
        <color indexed="8"/>
        <rFont val="Times New Roman"/>
        <family val="1"/>
      </rPr>
      <t>, Klaipėda</t>
    </r>
  </si>
  <si>
    <r>
      <t xml:space="preserve">Liepų g. 47a, Liepų g. </t>
    </r>
    <r>
      <rPr>
        <b/>
        <sz val="11"/>
        <color indexed="8"/>
        <rFont val="Times New Roman"/>
        <family val="1"/>
        <charset val="186"/>
      </rPr>
      <t>49*</t>
    </r>
    <r>
      <rPr>
        <sz val="11"/>
        <color indexed="8"/>
        <rFont val="Times New Roman"/>
        <family val="1"/>
      </rPr>
      <t xml:space="preserve"> </t>
    </r>
  </si>
  <si>
    <t>Sausio 15-osios g. 14*</t>
  </si>
  <si>
    <r>
      <t xml:space="preserve">Sausio 15-osios g. </t>
    </r>
    <r>
      <rPr>
        <b/>
        <sz val="11"/>
        <color indexed="8"/>
        <rFont val="Times New Roman"/>
        <family val="1"/>
        <charset val="186"/>
      </rPr>
      <t>14</t>
    </r>
    <r>
      <rPr>
        <sz val="11"/>
        <color indexed="8"/>
        <rFont val="Times New Roman"/>
        <family val="1"/>
        <charset val="186"/>
      </rPr>
      <t xml:space="preserve"> */ Rumpiškės g. 18</t>
    </r>
  </si>
  <si>
    <r>
      <t>Šaulių g.</t>
    </r>
    <r>
      <rPr>
        <b/>
        <sz val="11"/>
        <color indexed="8"/>
        <rFont val="Times New Roman"/>
        <family val="1"/>
        <charset val="186"/>
      </rPr>
      <t xml:space="preserve"> 8*</t>
    </r>
    <r>
      <rPr>
        <sz val="11"/>
        <color indexed="8"/>
        <rFont val="Times New Roman"/>
        <family val="1"/>
      </rPr>
      <t>, Klaipėda</t>
    </r>
  </si>
  <si>
    <r>
      <t xml:space="preserve">Šaulių g. </t>
    </r>
    <r>
      <rPr>
        <b/>
        <sz val="11"/>
        <color indexed="8"/>
        <rFont val="Times New Roman"/>
        <family val="1"/>
        <charset val="186"/>
      </rPr>
      <t>8*</t>
    </r>
    <r>
      <rPr>
        <sz val="11"/>
        <color indexed="8"/>
        <rFont val="Times New Roman"/>
        <family val="1"/>
      </rPr>
      <t>, Klaipėda</t>
    </r>
  </si>
  <si>
    <t xml:space="preserve">Baltijos pr. 5*,7,11,13,15 (670 m) </t>
  </si>
  <si>
    <t>Baltijos pr. 19*, 21, 23, 25, 27, 29 (780 m)</t>
  </si>
  <si>
    <r>
      <t xml:space="preserve">Baltijos pr. </t>
    </r>
    <r>
      <rPr>
        <b/>
        <sz val="11"/>
        <color indexed="8"/>
        <rFont val="Times New Roman"/>
        <family val="1"/>
        <charset val="186"/>
      </rPr>
      <t>21*</t>
    </r>
    <r>
      <rPr>
        <sz val="11"/>
        <color indexed="8"/>
        <rFont val="Times New Roman"/>
        <family val="1"/>
        <charset val="186"/>
      </rPr>
      <t xml:space="preserve"> (10), Klaipėda;  Baltijos pr. </t>
    </r>
    <r>
      <rPr>
        <b/>
        <sz val="11"/>
        <color indexed="8"/>
        <rFont val="Times New Roman"/>
        <family val="1"/>
        <charset val="186"/>
      </rPr>
      <t>65*</t>
    </r>
    <r>
      <rPr>
        <sz val="11"/>
        <color indexed="8"/>
        <rFont val="Times New Roman"/>
        <family val="1"/>
        <charset val="186"/>
      </rPr>
      <t xml:space="preserve"> (6), Klaipėda</t>
    </r>
  </si>
  <si>
    <r>
      <t xml:space="preserve">Baltijos pr. </t>
    </r>
    <r>
      <rPr>
        <b/>
        <sz val="11"/>
        <color indexed="8"/>
        <rFont val="Times New Roman"/>
        <family val="1"/>
        <charset val="186"/>
      </rPr>
      <t>21*</t>
    </r>
    <r>
      <rPr>
        <sz val="11"/>
        <color indexed="8"/>
        <rFont val="Times New Roman"/>
        <family val="1"/>
        <charset val="186"/>
      </rPr>
      <t xml:space="preserve">, (10) Klaipėda;  Baltijos pr. </t>
    </r>
    <r>
      <rPr>
        <b/>
        <sz val="11"/>
        <color indexed="8"/>
        <rFont val="Times New Roman"/>
        <family val="1"/>
        <charset val="186"/>
      </rPr>
      <t>65*</t>
    </r>
    <r>
      <rPr>
        <sz val="11"/>
        <color indexed="8"/>
        <rFont val="Times New Roman"/>
        <family val="1"/>
        <charset val="186"/>
      </rPr>
      <t>, (6) Klaipėda</t>
    </r>
  </si>
  <si>
    <r>
      <t xml:space="preserve">Baltijos pr. </t>
    </r>
    <r>
      <rPr>
        <b/>
        <sz val="11"/>
        <color indexed="8"/>
        <rFont val="Times New Roman"/>
        <family val="1"/>
        <charset val="186"/>
      </rPr>
      <t>21*</t>
    </r>
    <r>
      <rPr>
        <sz val="11"/>
        <color indexed="8"/>
        <rFont val="Times New Roman"/>
        <family val="1"/>
        <charset val="186"/>
      </rPr>
      <t xml:space="preserve">, Klaipėda;  Baltijos pr. </t>
    </r>
    <r>
      <rPr>
        <b/>
        <sz val="11"/>
        <color indexed="8"/>
        <rFont val="Times New Roman"/>
        <family val="1"/>
        <charset val="186"/>
      </rPr>
      <t>65*</t>
    </r>
    <r>
      <rPr>
        <sz val="11"/>
        <color indexed="8"/>
        <rFont val="Times New Roman"/>
        <family val="1"/>
        <charset val="186"/>
      </rPr>
      <t>, Klaipėda</t>
    </r>
  </si>
  <si>
    <r>
      <t>Minijos g.122 Sulupės g. 5,</t>
    </r>
    <r>
      <rPr>
        <b/>
        <sz val="12"/>
        <rFont val="Times New Roman"/>
        <family val="1"/>
        <charset val="186"/>
      </rPr>
      <t>7*</t>
    </r>
    <r>
      <rPr>
        <sz val="12"/>
        <rFont val="Times New Roman"/>
        <family val="1"/>
        <charset val="186"/>
      </rPr>
      <t xml:space="preserve"> (270 m)</t>
    </r>
  </si>
  <si>
    <t>Debreceno g. 74*,76,82,84,86 (540 m)</t>
  </si>
  <si>
    <r>
      <t xml:space="preserve">Debreceno g. </t>
    </r>
    <r>
      <rPr>
        <b/>
        <sz val="11"/>
        <color indexed="8"/>
        <rFont val="Times New Roman"/>
        <family val="1"/>
        <charset val="186"/>
      </rPr>
      <t>74*</t>
    </r>
    <r>
      <rPr>
        <sz val="11"/>
        <color indexed="8"/>
        <rFont val="Times New Roman"/>
        <family val="1"/>
        <charset val="186"/>
      </rPr>
      <t xml:space="preserve"> (7), Klaipėda</t>
    </r>
  </si>
  <si>
    <r>
      <t xml:space="preserve">Debreceno g. </t>
    </r>
    <r>
      <rPr>
        <b/>
        <i/>
        <u/>
        <sz val="11"/>
        <color indexed="8"/>
        <rFont val="Times New Roman"/>
        <family val="1"/>
        <charset val="186"/>
      </rPr>
      <t>26 *</t>
    </r>
    <r>
      <rPr>
        <i/>
        <u/>
        <sz val="11"/>
        <color indexed="8"/>
        <rFont val="Times New Roman"/>
        <family val="1"/>
        <charset val="186"/>
      </rPr>
      <t xml:space="preserve"> (17), Klaipėda</t>
    </r>
  </si>
  <si>
    <r>
      <t xml:space="preserve">Debreceno g. </t>
    </r>
    <r>
      <rPr>
        <b/>
        <sz val="11"/>
        <color indexed="8"/>
        <rFont val="Times New Roman"/>
        <family val="1"/>
        <charset val="186"/>
      </rPr>
      <t>26*</t>
    </r>
    <r>
      <rPr>
        <sz val="11"/>
        <color indexed="8"/>
        <rFont val="Times New Roman"/>
        <family val="1"/>
        <charset val="186"/>
      </rPr>
      <t>, (17) Klaipėda</t>
    </r>
  </si>
  <si>
    <r>
      <t xml:space="preserve">Debreceno g. </t>
    </r>
    <r>
      <rPr>
        <b/>
        <sz val="11"/>
        <color indexed="8"/>
        <rFont val="Times New Roman"/>
        <family val="1"/>
        <charset val="186"/>
      </rPr>
      <t>74*</t>
    </r>
    <r>
      <rPr>
        <sz val="11"/>
        <color indexed="8"/>
        <rFont val="Times New Roman"/>
        <family val="1"/>
        <charset val="186"/>
      </rPr>
      <t>, (7) Klaipėda</t>
    </r>
  </si>
  <si>
    <r>
      <t xml:space="preserve">Debreceno g. </t>
    </r>
    <r>
      <rPr>
        <b/>
        <sz val="11"/>
        <color indexed="8"/>
        <rFont val="Times New Roman"/>
        <family val="1"/>
        <charset val="186"/>
      </rPr>
      <t>26 *</t>
    </r>
    <r>
      <rPr>
        <sz val="11"/>
        <color indexed="8"/>
        <rFont val="Times New Roman"/>
        <family val="1"/>
        <charset val="186"/>
      </rPr>
      <t xml:space="preserve"> , Klaipėda</t>
    </r>
  </si>
  <si>
    <r>
      <t>Debreceno g.</t>
    </r>
    <r>
      <rPr>
        <b/>
        <sz val="11"/>
        <color indexed="8"/>
        <rFont val="Times New Roman"/>
        <family val="1"/>
        <charset val="186"/>
      </rPr>
      <t xml:space="preserve"> 74*</t>
    </r>
    <r>
      <rPr>
        <sz val="11"/>
        <color indexed="8"/>
        <rFont val="Times New Roman"/>
        <family val="1"/>
        <charset val="186"/>
      </rPr>
      <t>, Klaipėda</t>
    </r>
  </si>
  <si>
    <r>
      <t xml:space="preserve">J. Karoso g. </t>
    </r>
    <r>
      <rPr>
        <b/>
        <sz val="11"/>
        <color indexed="8"/>
        <rFont val="Times New Roman"/>
        <family val="1"/>
        <charset val="186"/>
      </rPr>
      <t>21*</t>
    </r>
    <r>
      <rPr>
        <sz val="11"/>
        <color indexed="8"/>
        <rFont val="Times New Roman"/>
        <family val="1"/>
      </rPr>
      <t>, Klaipėda</t>
    </r>
  </si>
  <si>
    <r>
      <t>J. Karoso g.</t>
    </r>
    <r>
      <rPr>
        <b/>
        <sz val="11"/>
        <color indexed="8"/>
        <rFont val="Times New Roman"/>
        <family val="1"/>
        <charset val="186"/>
      </rPr>
      <t xml:space="preserve"> 21*</t>
    </r>
    <r>
      <rPr>
        <sz val="11"/>
        <color indexed="8"/>
        <rFont val="Times New Roman"/>
        <family val="1"/>
      </rPr>
      <t>, Klaipėda</t>
    </r>
  </si>
  <si>
    <t>tarp Rumpiškės g. 30 ir 32 / tarp Rumpiškės g. 30 ir 28* / tarp Rumpiškės g. 26 ir 28* (230 m)</t>
  </si>
  <si>
    <t>Smiltelės g. 5,7,9*,13, (840 m)</t>
  </si>
  <si>
    <t>Smiltelės g. 5,7,9*,13 (840 m)</t>
  </si>
  <si>
    <r>
      <t xml:space="preserve">Smiltelės g. </t>
    </r>
    <r>
      <rPr>
        <b/>
        <sz val="11"/>
        <color indexed="8"/>
        <rFont val="Times New Roman"/>
        <family val="1"/>
        <charset val="186"/>
      </rPr>
      <t>2*</t>
    </r>
    <r>
      <rPr>
        <sz val="11"/>
        <color indexed="8"/>
        <rFont val="Times New Roman"/>
        <family val="1"/>
      </rPr>
      <t xml:space="preserve"> (20), Klaipėda 
</t>
    </r>
  </si>
  <si>
    <r>
      <t xml:space="preserve">Smiltelės g. </t>
    </r>
    <r>
      <rPr>
        <b/>
        <sz val="11"/>
        <color indexed="8"/>
        <rFont val="Times New Roman"/>
        <family val="1"/>
        <charset val="186"/>
      </rPr>
      <t>2*</t>
    </r>
    <r>
      <rPr>
        <sz val="11"/>
        <color indexed="8"/>
        <rFont val="Times New Roman"/>
        <family val="1"/>
      </rPr>
      <t xml:space="preserve">, Klaipėda 
</t>
    </r>
  </si>
  <si>
    <t xml:space="preserve"> I. Kanto g. 19*, 21 (120 m) </t>
  </si>
  <si>
    <r>
      <t xml:space="preserve">Statybininkų pr. </t>
    </r>
    <r>
      <rPr>
        <b/>
        <sz val="11"/>
        <color indexed="8"/>
        <rFont val="Times New Roman"/>
        <family val="1"/>
        <charset val="186"/>
      </rPr>
      <t xml:space="preserve">26* </t>
    </r>
    <r>
      <rPr>
        <sz val="11"/>
        <color indexed="8"/>
        <rFont val="Times New Roman"/>
        <family val="1"/>
        <charset val="186"/>
      </rPr>
      <t>(15), Klaipėda</t>
    </r>
  </si>
  <si>
    <r>
      <t xml:space="preserve">Statybininkų pr. </t>
    </r>
    <r>
      <rPr>
        <b/>
        <sz val="11"/>
        <color indexed="8"/>
        <rFont val="Times New Roman"/>
        <family val="1"/>
        <charset val="186"/>
      </rPr>
      <t>26*</t>
    </r>
    <r>
      <rPr>
        <sz val="11"/>
        <color indexed="8"/>
        <rFont val="Times New Roman"/>
        <family val="1"/>
        <charset val="186"/>
      </rPr>
      <t xml:space="preserve"> (15), Klaipėda</t>
    </r>
  </si>
  <si>
    <r>
      <t xml:space="preserve">Statybininkų pr. </t>
    </r>
    <r>
      <rPr>
        <b/>
        <sz val="11"/>
        <color indexed="8"/>
        <rFont val="Times New Roman"/>
        <family val="1"/>
        <charset val="186"/>
      </rPr>
      <t>26*</t>
    </r>
    <r>
      <rPr>
        <sz val="11"/>
        <color indexed="8"/>
        <rFont val="Times New Roman"/>
        <family val="1"/>
        <charset val="186"/>
      </rPr>
      <t>, Klaipėda</t>
    </r>
  </si>
  <si>
    <r>
      <t xml:space="preserve">Statybininkų pr. </t>
    </r>
    <r>
      <rPr>
        <b/>
        <sz val="11"/>
        <color indexed="8"/>
        <rFont val="Times New Roman"/>
        <family val="1"/>
        <charset val="186"/>
      </rPr>
      <t>23*</t>
    </r>
    <r>
      <rPr>
        <sz val="11"/>
        <color indexed="8"/>
        <rFont val="Times New Roman"/>
        <family val="1"/>
      </rPr>
      <t xml:space="preserve"> (15), Klaipėda</t>
    </r>
  </si>
  <si>
    <r>
      <t>Šiaulių g. 2A, 4, 6,</t>
    </r>
    <r>
      <rPr>
        <b/>
        <sz val="12"/>
        <rFont val="Times New Roman"/>
        <family val="1"/>
        <charset val="186"/>
      </rPr>
      <t xml:space="preserve"> 8*</t>
    </r>
    <r>
      <rPr>
        <sz val="12"/>
        <rFont val="Times New Roman"/>
        <family val="1"/>
        <charset val="186"/>
      </rPr>
      <t xml:space="preserve">, 8A, 10, 10A, Šilutės pl. 64, Klaipėda (450 m)
</t>
    </r>
  </si>
  <si>
    <t>Sportininkų g. 8*-16* (300 m)</t>
  </si>
  <si>
    <t>Sportininkų g. 20-28* Pušyno g. 23 (230 m)</t>
  </si>
  <si>
    <t>Sportininkų g. 12* (22)</t>
  </si>
  <si>
    <r>
      <t xml:space="preserve">Vyturio g. </t>
    </r>
    <r>
      <rPr>
        <b/>
        <sz val="11"/>
        <color indexed="8"/>
        <rFont val="Times New Roman"/>
        <family val="1"/>
        <charset val="186"/>
      </rPr>
      <t>19*</t>
    </r>
    <r>
      <rPr>
        <sz val="11"/>
        <color indexed="8"/>
        <rFont val="Times New Roman"/>
        <family val="1"/>
        <charset val="186"/>
      </rPr>
      <t xml:space="preserve"> (16); </t>
    </r>
    <r>
      <rPr>
        <b/>
        <sz val="11"/>
        <color indexed="8"/>
        <rFont val="Times New Roman"/>
        <family val="1"/>
        <charset val="186"/>
      </rPr>
      <t>21*</t>
    </r>
    <r>
      <rPr>
        <sz val="11"/>
        <color indexed="8"/>
        <rFont val="Times New Roman"/>
        <family val="1"/>
        <charset val="186"/>
      </rPr>
      <t xml:space="preserve"> (22); </t>
    </r>
    <r>
      <rPr>
        <b/>
        <sz val="11"/>
        <color indexed="8"/>
        <rFont val="Times New Roman"/>
        <family val="1"/>
        <charset val="186"/>
      </rPr>
      <t>25*</t>
    </r>
    <r>
      <rPr>
        <sz val="11"/>
        <color indexed="8"/>
        <rFont val="Times New Roman"/>
        <family val="1"/>
        <charset val="186"/>
      </rPr>
      <t xml:space="preserve"> (8), Klaipėda</t>
    </r>
  </si>
  <si>
    <r>
      <t xml:space="preserve">Vyturio g. </t>
    </r>
    <r>
      <rPr>
        <b/>
        <sz val="11"/>
        <color indexed="8"/>
        <rFont val="Times New Roman"/>
        <family val="1"/>
        <charset val="186"/>
      </rPr>
      <t>11*</t>
    </r>
    <r>
      <rPr>
        <sz val="11"/>
        <color indexed="8"/>
        <rFont val="Times New Roman"/>
        <family val="1"/>
        <charset val="186"/>
      </rPr>
      <t xml:space="preserve"> (30); </t>
    </r>
    <r>
      <rPr>
        <b/>
        <sz val="11"/>
        <color indexed="8"/>
        <rFont val="Times New Roman"/>
        <family val="1"/>
        <charset val="186"/>
      </rPr>
      <t xml:space="preserve">13* </t>
    </r>
    <r>
      <rPr>
        <sz val="11"/>
        <color indexed="8"/>
        <rFont val="Times New Roman"/>
        <family val="1"/>
        <charset val="186"/>
      </rPr>
      <t xml:space="preserve">(16); </t>
    </r>
    <r>
      <rPr>
        <b/>
        <sz val="11"/>
        <color indexed="8"/>
        <rFont val="Times New Roman"/>
        <family val="1"/>
        <charset val="186"/>
      </rPr>
      <t>15*</t>
    </r>
    <r>
      <rPr>
        <sz val="11"/>
        <color indexed="8"/>
        <rFont val="Times New Roman"/>
        <family val="1"/>
        <charset val="186"/>
      </rPr>
      <t xml:space="preserve"> (30), Klaipėda</t>
    </r>
  </si>
  <si>
    <r>
      <t xml:space="preserve">Vyturio g. </t>
    </r>
    <r>
      <rPr>
        <b/>
        <sz val="11"/>
        <color indexed="8"/>
        <rFont val="Times New Roman"/>
        <family val="1"/>
        <charset val="186"/>
      </rPr>
      <t>19*</t>
    </r>
    <r>
      <rPr>
        <sz val="11"/>
        <color indexed="8"/>
        <rFont val="Times New Roman"/>
        <family val="1"/>
        <charset val="186"/>
      </rPr>
      <t xml:space="preserve"> (16);</t>
    </r>
    <r>
      <rPr>
        <b/>
        <sz val="11"/>
        <color indexed="8"/>
        <rFont val="Times New Roman"/>
        <family val="1"/>
        <charset val="186"/>
      </rPr>
      <t xml:space="preserve"> 21*</t>
    </r>
    <r>
      <rPr>
        <sz val="11"/>
        <color indexed="8"/>
        <rFont val="Times New Roman"/>
        <family val="1"/>
        <charset val="186"/>
      </rPr>
      <t xml:space="preserve"> (22); </t>
    </r>
    <r>
      <rPr>
        <b/>
        <sz val="11"/>
        <color indexed="8"/>
        <rFont val="Times New Roman"/>
        <family val="1"/>
        <charset val="186"/>
      </rPr>
      <t>25*</t>
    </r>
    <r>
      <rPr>
        <sz val="11"/>
        <color indexed="8"/>
        <rFont val="Times New Roman"/>
        <family val="1"/>
        <charset val="186"/>
      </rPr>
      <t xml:space="preserve"> (8), Klaipėda</t>
    </r>
  </si>
  <si>
    <r>
      <t xml:space="preserve">Šilutės pl. 72, </t>
    </r>
    <r>
      <rPr>
        <b/>
        <sz val="11"/>
        <rFont val="Times New Roman"/>
        <family val="1"/>
        <charset val="186"/>
      </rPr>
      <t>76*</t>
    </r>
    <r>
      <rPr>
        <sz val="11"/>
        <rFont val="Times New Roman"/>
        <family val="1"/>
        <charset val="186"/>
      </rPr>
      <t>, Klaipėda (202 m)</t>
    </r>
  </si>
  <si>
    <r>
      <t xml:space="preserve">Šilutės pl. </t>
    </r>
    <r>
      <rPr>
        <b/>
        <sz val="11"/>
        <color indexed="8"/>
        <rFont val="Times New Roman"/>
        <family val="1"/>
        <charset val="186"/>
      </rPr>
      <t>84*</t>
    </r>
    <r>
      <rPr>
        <sz val="11"/>
        <color indexed="8"/>
        <rFont val="Times New Roman"/>
        <family val="1"/>
      </rPr>
      <t xml:space="preserve"> (12), Klaipėda</t>
    </r>
  </si>
  <si>
    <r>
      <t xml:space="preserve">Šilutės pl. </t>
    </r>
    <r>
      <rPr>
        <b/>
        <sz val="11"/>
        <color indexed="8"/>
        <rFont val="Times New Roman"/>
        <family val="1"/>
        <charset val="186"/>
      </rPr>
      <t>82*</t>
    </r>
    <r>
      <rPr>
        <sz val="11"/>
        <color indexed="8"/>
        <rFont val="Times New Roman"/>
        <family val="1"/>
      </rPr>
      <t xml:space="preserve"> (28), Klaipėda</t>
    </r>
  </si>
  <si>
    <r>
      <t>Šilutės pl.</t>
    </r>
    <r>
      <rPr>
        <b/>
        <sz val="11"/>
        <color indexed="8"/>
        <rFont val="Times New Roman"/>
        <family val="1"/>
        <charset val="186"/>
      </rPr>
      <t xml:space="preserve"> 82*</t>
    </r>
    <r>
      <rPr>
        <sz val="11"/>
        <color indexed="8"/>
        <rFont val="Times New Roman"/>
        <family val="1"/>
      </rPr>
      <t>, Klaipėda</t>
    </r>
  </si>
  <si>
    <r>
      <t>Šilutės pl.</t>
    </r>
    <r>
      <rPr>
        <b/>
        <sz val="11"/>
        <color indexed="8"/>
        <rFont val="Times New Roman"/>
        <family val="1"/>
        <charset val="186"/>
      </rPr>
      <t xml:space="preserve"> 84*</t>
    </r>
    <r>
      <rPr>
        <sz val="11"/>
        <color indexed="8"/>
        <rFont val="Times New Roman"/>
        <family val="1"/>
      </rPr>
      <t>, Klaipėda</t>
    </r>
  </si>
  <si>
    <r>
      <t xml:space="preserve">Šalia namų Vingio g.1,3,5 ir Šilutės pl. </t>
    </r>
    <r>
      <rPr>
        <b/>
        <sz val="11"/>
        <color indexed="8"/>
        <rFont val="Times New Roman"/>
        <family val="1"/>
        <charset val="186"/>
      </rPr>
      <t>82*</t>
    </r>
    <r>
      <rPr>
        <sz val="11"/>
        <color indexed="8"/>
        <rFont val="Times New Roman"/>
        <family val="1"/>
        <charset val="186"/>
      </rPr>
      <t xml:space="preserve"> sutvarkyti asfalto dangą ir kiemų įvažiavimus.</t>
    </r>
  </si>
  <si>
    <r>
      <t xml:space="preserve">Žalgirio g. 1,3,5,7 Naikupės g. 7, </t>
    </r>
    <r>
      <rPr>
        <b/>
        <sz val="12"/>
        <rFont val="Times New Roman"/>
        <family val="1"/>
        <charset val="186"/>
      </rPr>
      <t>9*</t>
    </r>
    <r>
      <rPr>
        <sz val="12"/>
        <rFont val="Times New Roman"/>
        <family val="1"/>
        <charset val="186"/>
      </rPr>
      <t>,9A,11 Sulupės g. 8,10,10A,</t>
    </r>
    <r>
      <rPr>
        <b/>
        <sz val="12"/>
        <rFont val="Times New Roman"/>
        <family val="1"/>
        <charset val="186"/>
      </rPr>
      <t>12*</t>
    </r>
    <r>
      <rPr>
        <sz val="12"/>
        <rFont val="Times New Roman"/>
        <family val="1"/>
        <charset val="186"/>
      </rPr>
      <t xml:space="preserve"> (1080 m) </t>
    </r>
  </si>
  <si>
    <r>
      <t>Naikupės g.</t>
    </r>
    <r>
      <rPr>
        <b/>
        <sz val="11"/>
        <color indexed="8"/>
        <rFont val="Times New Roman"/>
        <family val="1"/>
        <charset val="186"/>
      </rPr>
      <t xml:space="preserve"> 8*</t>
    </r>
    <r>
      <rPr>
        <sz val="11"/>
        <color indexed="8"/>
        <rFont val="Times New Roman"/>
        <family val="1"/>
        <charset val="186"/>
      </rPr>
      <t xml:space="preserve">, Klaipėda
</t>
    </r>
  </si>
  <si>
    <r>
      <t xml:space="preserve">Naikupės g. </t>
    </r>
    <r>
      <rPr>
        <b/>
        <sz val="11"/>
        <color indexed="8"/>
        <rFont val="Times New Roman"/>
        <family val="1"/>
        <charset val="186"/>
      </rPr>
      <t>10*</t>
    </r>
    <r>
      <rPr>
        <sz val="11"/>
        <color indexed="8"/>
        <rFont val="Times New Roman"/>
        <family val="1"/>
        <charset val="186"/>
      </rPr>
      <t xml:space="preserve">, Klaipėda
</t>
    </r>
  </si>
  <si>
    <r>
      <t xml:space="preserve">Naikupės g. </t>
    </r>
    <r>
      <rPr>
        <b/>
        <sz val="11"/>
        <color indexed="8"/>
        <rFont val="Times New Roman"/>
        <family val="1"/>
        <charset val="186"/>
      </rPr>
      <t>9*</t>
    </r>
    <r>
      <rPr>
        <sz val="11"/>
        <color indexed="8"/>
        <rFont val="Times New Roman"/>
        <family val="1"/>
        <charset val="186"/>
      </rPr>
      <t xml:space="preserve">, Klaipėda
</t>
    </r>
  </si>
  <si>
    <r>
      <t xml:space="preserve">Naikupės g. </t>
    </r>
    <r>
      <rPr>
        <b/>
        <sz val="12"/>
        <rFont val="Times New Roman"/>
        <family val="1"/>
        <charset val="186"/>
      </rPr>
      <t>8*</t>
    </r>
    <r>
      <rPr>
        <sz val="12"/>
        <rFont val="Times New Roman"/>
        <family val="1"/>
        <charset val="186"/>
      </rPr>
      <t xml:space="preserve">, Klaipėda
</t>
    </r>
  </si>
  <si>
    <r>
      <t xml:space="preserve">Naikupės g. </t>
    </r>
    <r>
      <rPr>
        <b/>
        <sz val="11"/>
        <color indexed="8"/>
        <rFont val="Times New Roman"/>
        <family val="1"/>
        <charset val="186"/>
      </rPr>
      <t>8*</t>
    </r>
    <r>
      <rPr>
        <sz val="11"/>
        <color indexed="8"/>
        <rFont val="Times New Roman"/>
        <family val="1"/>
        <charset val="186"/>
      </rPr>
      <t xml:space="preserve">, Klaipėda
</t>
    </r>
  </si>
  <si>
    <r>
      <t>Švyturio g. 12-18, Pušyno g.</t>
    </r>
    <r>
      <rPr>
        <b/>
        <sz val="12"/>
        <rFont val="Times New Roman"/>
        <family val="1"/>
        <charset val="186"/>
      </rPr>
      <t xml:space="preserve"> 29*,29A*</t>
    </r>
    <r>
      <rPr>
        <sz val="12"/>
        <rFont val="Times New Roman"/>
        <family val="1"/>
        <charset val="186"/>
      </rPr>
      <t>, 33, 33A, Malūnininkų g. 1*, Klaipėda (470 m)</t>
    </r>
  </si>
  <si>
    <r>
      <t xml:space="preserve">Pušyno g. </t>
    </r>
    <r>
      <rPr>
        <b/>
        <sz val="11"/>
        <color indexed="8"/>
        <rFont val="Times New Roman"/>
        <family val="1"/>
        <charset val="186"/>
      </rPr>
      <t>29A*</t>
    </r>
    <r>
      <rPr>
        <sz val="11"/>
        <color indexed="8"/>
        <rFont val="Times New Roman"/>
        <family val="1"/>
        <charset val="186"/>
      </rPr>
      <t xml:space="preserve"> (10), Klaipėda</t>
    </r>
  </si>
  <si>
    <r>
      <t>Pušyno g.</t>
    </r>
    <r>
      <rPr>
        <b/>
        <sz val="11"/>
        <color indexed="8"/>
        <rFont val="Times New Roman"/>
        <family val="1"/>
        <charset val="186"/>
      </rPr>
      <t xml:space="preserve"> 29*</t>
    </r>
    <r>
      <rPr>
        <sz val="11"/>
        <color indexed="8"/>
        <rFont val="Times New Roman"/>
        <family val="1"/>
        <charset val="186"/>
      </rPr>
      <t xml:space="preserve"> (26), Klaipėda</t>
    </r>
  </si>
  <si>
    <r>
      <t xml:space="preserve">Pušyno g. </t>
    </r>
    <r>
      <rPr>
        <b/>
        <sz val="11"/>
        <color indexed="8"/>
        <rFont val="Times New Roman"/>
        <family val="1"/>
        <charset val="186"/>
      </rPr>
      <t>29*</t>
    </r>
    <r>
      <rPr>
        <sz val="11"/>
        <color indexed="8"/>
        <rFont val="Times New Roman"/>
        <family val="1"/>
        <charset val="186"/>
      </rPr>
      <t xml:space="preserve"> (26), Klaipėda</t>
    </r>
  </si>
  <si>
    <r>
      <t xml:space="preserve">Pušyno g. </t>
    </r>
    <r>
      <rPr>
        <b/>
        <sz val="11"/>
        <color indexed="8"/>
        <rFont val="Times New Roman"/>
        <family val="1"/>
        <charset val="186"/>
      </rPr>
      <t>29A*</t>
    </r>
    <r>
      <rPr>
        <sz val="11"/>
        <color indexed="8"/>
        <rFont val="Times New Roman"/>
        <family val="1"/>
        <charset val="186"/>
      </rPr>
      <t>, Klaipėda</t>
    </r>
  </si>
  <si>
    <r>
      <t xml:space="preserve">Baltikalnio g. 7, </t>
    </r>
    <r>
      <rPr>
        <b/>
        <sz val="11"/>
        <color indexed="8"/>
        <rFont val="Times New Roman"/>
        <family val="1"/>
        <charset val="186"/>
      </rPr>
      <t>9*</t>
    </r>
  </si>
  <si>
    <t xml:space="preserve">Švyturio g. 8*,10, Malūnininkų g. 2, J. Janonio g. 26,28, Smilties Pylimo g. 3* (620 m) </t>
  </si>
  <si>
    <t>J. Janonio g. 3, 5, 7, 9 tarp Pievų tako  36, 38, Klaipėda (220 m)</t>
  </si>
  <si>
    <r>
      <t xml:space="preserve">Smilties Pylimo g. </t>
    </r>
    <r>
      <rPr>
        <b/>
        <sz val="11"/>
        <color indexed="8"/>
        <rFont val="Times New Roman"/>
        <family val="1"/>
        <charset val="186"/>
      </rPr>
      <t>3*</t>
    </r>
    <r>
      <rPr>
        <sz val="11"/>
        <color indexed="8"/>
        <rFont val="Times New Roman"/>
        <family val="1"/>
        <charset val="186"/>
      </rPr>
      <t xml:space="preserve"> (20), Klaipėda</t>
    </r>
  </si>
  <si>
    <r>
      <t xml:space="preserve">Smilties Pylimo g. </t>
    </r>
    <r>
      <rPr>
        <b/>
        <sz val="11"/>
        <color indexed="8"/>
        <rFont val="Times New Roman"/>
        <family val="1"/>
        <charset val="186"/>
      </rPr>
      <t>3*</t>
    </r>
    <r>
      <rPr>
        <sz val="11"/>
        <color indexed="8"/>
        <rFont val="Times New Roman"/>
        <family val="1"/>
        <charset val="186"/>
      </rPr>
      <t>, Klaipėda</t>
    </r>
  </si>
  <si>
    <t>Aukštoji g. 4,6,8,10,12,16,17,19* (190 m)</t>
  </si>
  <si>
    <r>
      <t xml:space="preserve">Vaidaugų g. 5 ,11, Vingio g. </t>
    </r>
    <r>
      <rPr>
        <b/>
        <sz val="12"/>
        <rFont val="Times New Roman"/>
        <family val="1"/>
        <charset val="186"/>
      </rPr>
      <t>39*</t>
    </r>
    <r>
      <rPr>
        <sz val="12"/>
        <rFont val="Times New Roman"/>
        <family val="1"/>
        <charset val="186"/>
      </rPr>
      <t>, 41, Klaipėda (500 m)</t>
    </r>
  </si>
  <si>
    <r>
      <t xml:space="preserve">Vingio g. </t>
    </r>
    <r>
      <rPr>
        <b/>
        <sz val="11"/>
        <color indexed="8"/>
        <rFont val="Times New Roman"/>
        <family val="1"/>
        <charset val="186"/>
      </rPr>
      <t>39*</t>
    </r>
  </si>
  <si>
    <r>
      <t xml:space="preserve">Ryšininkų g. </t>
    </r>
    <r>
      <rPr>
        <b/>
        <sz val="11"/>
        <color indexed="8"/>
        <rFont val="Times New Roman"/>
        <family val="1"/>
        <charset val="186"/>
      </rPr>
      <t>6*</t>
    </r>
    <r>
      <rPr>
        <sz val="11"/>
        <color indexed="8"/>
        <rFont val="Times New Roman"/>
        <family val="1"/>
        <charset val="186"/>
      </rPr>
      <t xml:space="preserve"> (30), Klaipėda
</t>
    </r>
  </si>
  <si>
    <r>
      <t>Ryšininkų g.</t>
    </r>
    <r>
      <rPr>
        <b/>
        <sz val="11"/>
        <color indexed="8"/>
        <rFont val="Times New Roman"/>
        <family val="1"/>
        <charset val="186"/>
      </rPr>
      <t xml:space="preserve"> 6*</t>
    </r>
    <r>
      <rPr>
        <sz val="11"/>
        <color indexed="8"/>
        <rFont val="Times New Roman"/>
        <family val="1"/>
        <charset val="186"/>
      </rPr>
      <t xml:space="preserve"> (30), Klaipėda
</t>
    </r>
  </si>
  <si>
    <r>
      <t xml:space="preserve">Ryšininkų g. </t>
    </r>
    <r>
      <rPr>
        <b/>
        <sz val="11"/>
        <color indexed="8"/>
        <rFont val="Times New Roman"/>
        <family val="1"/>
        <charset val="186"/>
      </rPr>
      <t>6*</t>
    </r>
    <r>
      <rPr>
        <sz val="11"/>
        <color indexed="8"/>
        <rFont val="Times New Roman"/>
        <family val="1"/>
        <charset val="186"/>
      </rPr>
      <t xml:space="preserve">, Klaipėda
</t>
    </r>
  </si>
  <si>
    <r>
      <t xml:space="preserve">Budelkiemio g. </t>
    </r>
    <r>
      <rPr>
        <b/>
        <sz val="11"/>
        <rFont val="Times New Roman"/>
        <family val="1"/>
        <charset val="186"/>
      </rPr>
      <t>16*</t>
    </r>
    <r>
      <rPr>
        <sz val="11"/>
        <rFont val="Times New Roman"/>
        <family val="1"/>
        <charset val="186"/>
      </rPr>
      <t xml:space="preserve"> (18), Klaipėda</t>
    </r>
  </si>
  <si>
    <r>
      <t xml:space="preserve">Budelkiemio g. </t>
    </r>
    <r>
      <rPr>
        <b/>
        <sz val="11"/>
        <rFont val="Times New Roman"/>
        <family val="1"/>
        <charset val="186"/>
      </rPr>
      <t xml:space="preserve">16* </t>
    </r>
    <r>
      <rPr>
        <sz val="11"/>
        <rFont val="Times New Roman"/>
        <family val="1"/>
        <charset val="186"/>
      </rPr>
      <t>(18), Klaipėda</t>
    </r>
  </si>
  <si>
    <r>
      <t xml:space="preserve">Budelkiemio g. </t>
    </r>
    <r>
      <rPr>
        <b/>
        <sz val="11"/>
        <rFont val="Times New Roman"/>
        <family val="1"/>
        <charset val="186"/>
      </rPr>
      <t>16*</t>
    </r>
    <r>
      <rPr>
        <sz val="11"/>
        <rFont val="Times New Roman"/>
        <family val="1"/>
        <charset val="186"/>
      </rPr>
      <t>, Klaipėda</t>
    </r>
  </si>
  <si>
    <r>
      <t xml:space="preserve">Gedminų g. </t>
    </r>
    <r>
      <rPr>
        <b/>
        <sz val="11"/>
        <color indexed="8"/>
        <rFont val="Times New Roman"/>
        <family val="1"/>
        <charset val="186"/>
      </rPr>
      <t>6*</t>
    </r>
    <r>
      <rPr>
        <sz val="11"/>
        <color indexed="8"/>
        <rFont val="Times New Roman"/>
        <family val="1"/>
        <charset val="186"/>
      </rPr>
      <t xml:space="preserve"> (25), Klaipėda</t>
    </r>
  </si>
  <si>
    <r>
      <t>Gedminų g.</t>
    </r>
    <r>
      <rPr>
        <b/>
        <sz val="11"/>
        <color indexed="8"/>
        <rFont val="Times New Roman"/>
        <family val="1"/>
        <charset val="186"/>
      </rPr>
      <t xml:space="preserve"> 6*</t>
    </r>
    <r>
      <rPr>
        <sz val="11"/>
        <color indexed="8"/>
        <rFont val="Times New Roman"/>
        <family val="1"/>
        <charset val="186"/>
      </rPr>
      <t>, Klaipėda</t>
    </r>
  </si>
  <si>
    <r>
      <t xml:space="preserve">Gedminų g. </t>
    </r>
    <r>
      <rPr>
        <b/>
        <sz val="11"/>
        <color indexed="8"/>
        <rFont val="Times New Roman"/>
        <family val="1"/>
        <charset val="186"/>
      </rPr>
      <t>6*</t>
    </r>
    <r>
      <rPr>
        <sz val="11"/>
        <color indexed="8"/>
        <rFont val="Times New Roman"/>
        <family val="1"/>
        <charset val="186"/>
      </rPr>
      <t>, Klaipėda</t>
    </r>
  </si>
  <si>
    <t>Reikjaviko g. 7,9,11,13*,15 (550 m)</t>
  </si>
  <si>
    <r>
      <t xml:space="preserve">Reikjaviko g. </t>
    </r>
    <r>
      <rPr>
        <b/>
        <sz val="11"/>
        <color indexed="8"/>
        <rFont val="Times New Roman"/>
        <family val="1"/>
        <charset val="186"/>
      </rPr>
      <t>13*</t>
    </r>
    <r>
      <rPr>
        <sz val="11"/>
        <color indexed="8"/>
        <rFont val="Times New Roman"/>
        <family val="1"/>
      </rPr>
      <t>, Klaipėda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</si>
</sst>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Lt&quot;_-;\-* #,##0.00\ &quot;Lt&quot;_-;_-* &quot;-&quot;??\ &quot;Lt&quot;_-;_-@_-"/>
    <numFmt numFmtId="165" formatCode="0.0"/>
    <numFmt numFmtId="166" formatCode="#,##0.0"/>
  </numFmts>
  <fonts count="63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sz val="10"/>
      <color theme="6" tint="-0.249977111117893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b/>
      <sz val="14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  <charset val="186"/>
    </font>
    <font>
      <sz val="11"/>
      <name val="Times New Roman"/>
      <family val="1"/>
    </font>
    <font>
      <sz val="10"/>
      <color indexed="8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7030A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u/>
      <sz val="11"/>
      <color indexed="8"/>
      <name val="Times New Roman"/>
      <family val="1"/>
      <charset val="186"/>
    </font>
    <font>
      <b/>
      <i/>
      <u/>
      <sz val="11"/>
      <color indexed="8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u/>
      <sz val="11"/>
      <color rgb="FF7030A0"/>
      <name val="Times New Roman"/>
      <family val="1"/>
      <charset val="186"/>
    </font>
    <font>
      <i/>
      <u/>
      <sz val="11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3" fillId="2" borderId="1" applyBorder="0">
      <alignment horizontal="left" vertical="top" wrapText="1"/>
    </xf>
    <xf numFmtId="164" fontId="40" fillId="0" borderId="0" applyFont="0" applyFill="0" applyBorder="0" applyAlignment="0" applyProtection="0"/>
  </cellStyleXfs>
  <cellXfs count="2141">
    <xf numFmtId="0" fontId="0" fillId="0" borderId="0" xfId="0"/>
    <xf numFmtId="0" fontId="3" fillId="0" borderId="0" xfId="0" applyFont="1" applyAlignment="1">
      <alignment horizontal="left" vertical="top"/>
    </xf>
    <xf numFmtId="165" fontId="5" fillId="0" borderId="0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5" fontId="3" fillId="0" borderId="6" xfId="0" applyNumberFormat="1" applyFont="1" applyFill="1" applyBorder="1" applyAlignment="1">
      <alignment horizontal="right" vertical="top"/>
    </xf>
    <xf numFmtId="165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5" fontId="3" fillId="0" borderId="9" xfId="0" applyNumberFormat="1" applyFont="1" applyFill="1" applyBorder="1" applyAlignment="1">
      <alignment horizontal="right" vertical="top"/>
    </xf>
    <xf numFmtId="165" fontId="3" fillId="0" borderId="24" xfId="0" applyNumberFormat="1" applyFont="1" applyFill="1" applyBorder="1" applyAlignment="1">
      <alignment horizontal="right" vertical="top"/>
    </xf>
    <xf numFmtId="166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5" fontId="3" fillId="0" borderId="7" xfId="0" applyNumberFormat="1" applyFont="1" applyFill="1" applyBorder="1" applyAlignment="1">
      <alignment horizontal="right" vertical="top" wrapText="1"/>
    </xf>
    <xf numFmtId="166" fontId="3" fillId="0" borderId="17" xfId="0" applyNumberFormat="1" applyFont="1" applyFill="1" applyBorder="1" applyAlignment="1">
      <alignment vertical="top" textRotation="90"/>
    </xf>
    <xf numFmtId="166" fontId="3" fillId="0" borderId="28" xfId="0" applyNumberFormat="1" applyFont="1" applyFill="1" applyBorder="1" applyAlignment="1">
      <alignment vertical="top"/>
    </xf>
    <xf numFmtId="166" fontId="3" fillId="0" borderId="29" xfId="0" applyNumberFormat="1" applyFont="1" applyFill="1" applyBorder="1" applyAlignment="1">
      <alignment vertical="top"/>
    </xf>
    <xf numFmtId="165" fontId="3" fillId="0" borderId="9" xfId="0" applyNumberFormat="1" applyFont="1" applyFill="1" applyBorder="1" applyAlignment="1">
      <alignment horizontal="right" vertical="top" wrapText="1"/>
    </xf>
    <xf numFmtId="165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5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5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6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5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5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5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5" fontId="3" fillId="2" borderId="46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Alignment="1">
      <alignment vertical="top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0" borderId="42" xfId="0" applyNumberFormat="1" applyFont="1" applyFill="1" applyBorder="1" applyAlignment="1">
      <alignment horizontal="right" vertical="top"/>
    </xf>
    <xf numFmtId="165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5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5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165" fontId="3" fillId="2" borderId="53" xfId="0" applyNumberFormat="1" applyFont="1" applyFill="1" applyBorder="1" applyAlignment="1">
      <alignment horizontal="right" vertical="top" wrapText="1"/>
    </xf>
    <xf numFmtId="165" fontId="3" fillId="0" borderId="52" xfId="0" applyNumberFormat="1" applyFont="1" applyFill="1" applyBorder="1" applyAlignment="1">
      <alignment horizontal="right" vertical="top"/>
    </xf>
    <xf numFmtId="165" fontId="3" fillId="0" borderId="55" xfId="0" applyNumberFormat="1" applyFont="1" applyFill="1" applyBorder="1" applyAlignment="1">
      <alignment horizontal="right" vertical="top" wrapText="1"/>
    </xf>
    <xf numFmtId="165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5" fontId="3" fillId="2" borderId="65" xfId="0" applyNumberFormat="1" applyFont="1" applyFill="1" applyBorder="1" applyAlignment="1">
      <alignment horizontal="right" vertical="top" wrapText="1"/>
    </xf>
    <xf numFmtId="165" fontId="3" fillId="2" borderId="58" xfId="0" applyNumberFormat="1" applyFont="1" applyFill="1" applyBorder="1" applyAlignment="1">
      <alignment horizontal="right" vertical="center"/>
    </xf>
    <xf numFmtId="165" fontId="3" fillId="2" borderId="7" xfId="0" applyNumberFormat="1" applyFont="1" applyFill="1" applyBorder="1" applyAlignment="1">
      <alignment horizontal="right" vertical="center"/>
    </xf>
    <xf numFmtId="166" fontId="3" fillId="2" borderId="21" xfId="0" applyNumberFormat="1" applyFont="1" applyFill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6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5" fontId="3" fillId="2" borderId="71" xfId="0" applyNumberFormat="1" applyFont="1" applyFill="1" applyBorder="1" applyAlignment="1">
      <alignment horizontal="right" vertical="top" wrapText="1"/>
    </xf>
    <xf numFmtId="165" fontId="3" fillId="2" borderId="43" xfId="0" applyNumberFormat="1" applyFont="1" applyFill="1" applyBorder="1" applyAlignment="1">
      <alignment horizontal="right" vertical="top" wrapText="1"/>
    </xf>
    <xf numFmtId="165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6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5" fontId="11" fillId="2" borderId="23" xfId="0" applyNumberFormat="1" applyFont="1" applyFill="1" applyBorder="1" applyAlignment="1">
      <alignment horizontal="center" vertical="top" wrapText="1"/>
    </xf>
    <xf numFmtId="165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5" fontId="3" fillId="0" borderId="44" xfId="0" applyNumberFormat="1" applyFont="1" applyFill="1" applyBorder="1" applyAlignment="1">
      <alignment horizontal="right" vertical="top"/>
    </xf>
    <xf numFmtId="165" fontId="3" fillId="0" borderId="53" xfId="0" applyNumberFormat="1" applyFont="1" applyFill="1" applyBorder="1" applyAlignment="1">
      <alignment horizontal="right" vertical="top"/>
    </xf>
    <xf numFmtId="165" fontId="5" fillId="3" borderId="56" xfId="0" applyNumberFormat="1" applyFont="1" applyFill="1" applyBorder="1" applyAlignment="1">
      <alignment horizontal="right" vertical="top"/>
    </xf>
    <xf numFmtId="165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textRotation="90"/>
    </xf>
    <xf numFmtId="165" fontId="3" fillId="0" borderId="65" xfId="0" applyNumberFormat="1" applyFont="1" applyFill="1" applyBorder="1" applyAlignment="1">
      <alignment vertical="top"/>
    </xf>
    <xf numFmtId="165" fontId="3" fillId="0" borderId="44" xfId="0" applyNumberFormat="1" applyFont="1" applyFill="1" applyBorder="1" applyAlignment="1">
      <alignment vertical="top"/>
    </xf>
    <xf numFmtId="165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5" fontId="3" fillId="10" borderId="20" xfId="0" applyNumberFormat="1" applyFont="1" applyFill="1" applyBorder="1" applyAlignment="1">
      <alignment horizontal="right" vertical="top"/>
    </xf>
    <xf numFmtId="165" fontId="3" fillId="10" borderId="34" xfId="0" applyNumberFormat="1" applyFont="1" applyFill="1" applyBorder="1" applyAlignment="1">
      <alignment horizontal="right" vertical="top"/>
    </xf>
    <xf numFmtId="165" fontId="3" fillId="10" borderId="32" xfId="0" applyNumberFormat="1" applyFont="1" applyFill="1" applyBorder="1" applyAlignment="1">
      <alignment horizontal="right" vertical="top"/>
    </xf>
    <xf numFmtId="165" fontId="3" fillId="10" borderId="51" xfId="0" applyNumberFormat="1" applyFont="1" applyFill="1" applyBorder="1" applyAlignment="1">
      <alignment horizontal="right" vertical="top"/>
    </xf>
    <xf numFmtId="165" fontId="3" fillId="10" borderId="17" xfId="0" applyNumberFormat="1" applyFont="1" applyFill="1" applyBorder="1" applyAlignment="1">
      <alignment horizontal="right" vertical="top"/>
    </xf>
    <xf numFmtId="165" fontId="3" fillId="10" borderId="50" xfId="0" applyNumberFormat="1" applyFont="1" applyFill="1" applyBorder="1" applyAlignment="1">
      <alignment horizontal="right" vertical="top"/>
    </xf>
    <xf numFmtId="165" fontId="3" fillId="10" borderId="38" xfId="0" applyNumberFormat="1" applyFont="1" applyFill="1" applyBorder="1" applyAlignment="1">
      <alignment horizontal="right" vertical="top"/>
    </xf>
    <xf numFmtId="165" fontId="3" fillId="10" borderId="2" xfId="0" applyNumberFormat="1" applyFont="1" applyFill="1" applyBorder="1" applyAlignment="1">
      <alignment horizontal="right" vertical="top"/>
    </xf>
    <xf numFmtId="165" fontId="3" fillId="10" borderId="37" xfId="0" applyNumberFormat="1" applyFont="1" applyFill="1" applyBorder="1" applyAlignment="1">
      <alignment horizontal="right" vertical="top"/>
    </xf>
    <xf numFmtId="165" fontId="3" fillId="10" borderId="21" xfId="0" applyNumberFormat="1" applyFont="1" applyFill="1" applyBorder="1" applyAlignment="1">
      <alignment horizontal="right" vertical="top"/>
    </xf>
    <xf numFmtId="165" fontId="3" fillId="10" borderId="48" xfId="0" applyNumberFormat="1" applyFont="1" applyFill="1" applyBorder="1" applyAlignment="1">
      <alignment horizontal="right" vertical="top"/>
    </xf>
    <xf numFmtId="165" fontId="5" fillId="10" borderId="51" xfId="0" applyNumberFormat="1" applyFont="1" applyFill="1" applyBorder="1" applyAlignment="1">
      <alignment horizontal="right" vertical="top"/>
    </xf>
    <xf numFmtId="165" fontId="5" fillId="10" borderId="21" xfId="0" applyNumberFormat="1" applyFont="1" applyFill="1" applyBorder="1" applyAlignment="1">
      <alignment horizontal="right" vertical="top"/>
    </xf>
    <xf numFmtId="165" fontId="3" fillId="10" borderId="58" xfId="0" applyNumberFormat="1" applyFont="1" applyFill="1" applyBorder="1" applyAlignment="1">
      <alignment horizontal="right" vertical="top"/>
    </xf>
    <xf numFmtId="165" fontId="3" fillId="10" borderId="13" xfId="0" applyNumberFormat="1" applyFont="1" applyFill="1" applyBorder="1" applyAlignment="1">
      <alignment horizontal="right" vertical="top"/>
    </xf>
    <xf numFmtId="165" fontId="3" fillId="10" borderId="14" xfId="0" applyNumberFormat="1" applyFont="1" applyFill="1" applyBorder="1" applyAlignment="1">
      <alignment horizontal="right" vertical="top"/>
    </xf>
    <xf numFmtId="165" fontId="3" fillId="10" borderId="31" xfId="0" applyNumberFormat="1" applyFont="1" applyFill="1" applyBorder="1" applyAlignment="1">
      <alignment horizontal="right" vertical="top"/>
    </xf>
    <xf numFmtId="165" fontId="3" fillId="10" borderId="33" xfId="0" applyNumberFormat="1" applyFont="1" applyFill="1" applyBorder="1" applyAlignment="1">
      <alignment horizontal="right" vertical="top"/>
    </xf>
    <xf numFmtId="165" fontId="3" fillId="10" borderId="16" xfId="0" applyNumberFormat="1" applyFont="1" applyFill="1" applyBorder="1" applyAlignment="1">
      <alignment horizontal="right" vertical="top"/>
    </xf>
    <xf numFmtId="165" fontId="3" fillId="10" borderId="18" xfId="0" applyNumberFormat="1" applyFont="1" applyFill="1" applyBorder="1" applyAlignment="1">
      <alignment horizontal="right" vertical="top"/>
    </xf>
    <xf numFmtId="165" fontId="19" fillId="10" borderId="16" xfId="0" applyNumberFormat="1" applyFont="1" applyFill="1" applyBorder="1" applyAlignment="1">
      <alignment horizontal="right" vertical="top"/>
    </xf>
    <xf numFmtId="165" fontId="5" fillId="10" borderId="60" xfId="0" applyNumberFormat="1" applyFont="1" applyFill="1" applyBorder="1" applyAlignment="1">
      <alignment horizontal="right" vertical="top"/>
    </xf>
    <xf numFmtId="165" fontId="5" fillId="10" borderId="3" xfId="0" applyNumberFormat="1" applyFont="1" applyFill="1" applyBorder="1" applyAlignment="1">
      <alignment horizontal="right" vertical="top"/>
    </xf>
    <xf numFmtId="165" fontId="5" fillId="10" borderId="4" xfId="0" applyNumberFormat="1" applyFont="1" applyFill="1" applyBorder="1" applyAlignment="1">
      <alignment horizontal="right" vertical="top"/>
    </xf>
    <xf numFmtId="165" fontId="3" fillId="10" borderId="12" xfId="0" applyNumberFormat="1" applyFont="1" applyFill="1" applyBorder="1" applyAlignment="1">
      <alignment horizontal="right" vertical="top"/>
    </xf>
    <xf numFmtId="165" fontId="3" fillId="10" borderId="15" xfId="0" applyNumberFormat="1" applyFont="1" applyFill="1" applyBorder="1" applyAlignment="1">
      <alignment horizontal="right" vertical="top"/>
    </xf>
    <xf numFmtId="165" fontId="5" fillId="10" borderId="74" xfId="0" applyNumberFormat="1" applyFont="1" applyFill="1" applyBorder="1" applyAlignment="1">
      <alignment horizontal="right" vertical="top"/>
    </xf>
    <xf numFmtId="165" fontId="5" fillId="10" borderId="59" xfId="0" applyNumberFormat="1" applyFont="1" applyFill="1" applyBorder="1" applyAlignment="1">
      <alignment horizontal="right" vertical="top"/>
    </xf>
    <xf numFmtId="165" fontId="3" fillId="10" borderId="19" xfId="0" applyNumberFormat="1" applyFont="1" applyFill="1" applyBorder="1" applyAlignment="1">
      <alignment horizontal="right" vertical="top"/>
    </xf>
    <xf numFmtId="165" fontId="3" fillId="10" borderId="1" xfId="0" applyNumberFormat="1" applyFont="1" applyFill="1" applyBorder="1" applyAlignment="1">
      <alignment horizontal="right" vertical="top"/>
    </xf>
    <xf numFmtId="165" fontId="5" fillId="10" borderId="64" xfId="0" applyNumberFormat="1" applyFont="1" applyFill="1" applyBorder="1" applyAlignment="1">
      <alignment horizontal="right" vertical="top"/>
    </xf>
    <xf numFmtId="165" fontId="3" fillId="10" borderId="39" xfId="0" applyNumberFormat="1" applyFont="1" applyFill="1" applyBorder="1" applyAlignment="1">
      <alignment horizontal="right" vertical="top"/>
    </xf>
    <xf numFmtId="165" fontId="5" fillId="10" borderId="67" xfId="0" applyNumberFormat="1" applyFont="1" applyFill="1" applyBorder="1" applyAlignment="1">
      <alignment horizontal="right" vertical="top"/>
    </xf>
    <xf numFmtId="165" fontId="3" fillId="10" borderId="12" xfId="0" applyNumberFormat="1" applyFont="1" applyFill="1" applyBorder="1" applyAlignment="1">
      <alignment vertical="top"/>
    </xf>
    <xf numFmtId="165" fontId="3" fillId="10" borderId="13" xfId="0" applyNumberFormat="1" applyFont="1" applyFill="1" applyBorder="1" applyAlignment="1">
      <alignment vertical="top"/>
    </xf>
    <xf numFmtId="165" fontId="3" fillId="10" borderId="15" xfId="0" applyNumberFormat="1" applyFont="1" applyFill="1" applyBorder="1" applyAlignment="1">
      <alignment vertical="top"/>
    </xf>
    <xf numFmtId="165" fontId="3" fillId="10" borderId="16" xfId="0" applyNumberFormat="1" applyFont="1" applyFill="1" applyBorder="1" applyAlignment="1">
      <alignment vertical="top"/>
    </xf>
    <xf numFmtId="165" fontId="3" fillId="10" borderId="2" xfId="0" applyNumberFormat="1" applyFont="1" applyFill="1" applyBorder="1" applyAlignment="1">
      <alignment vertical="top"/>
    </xf>
    <xf numFmtId="165" fontId="3" fillId="10" borderId="18" xfId="0" applyNumberFormat="1" applyFont="1" applyFill="1" applyBorder="1" applyAlignment="1">
      <alignment vertical="top"/>
    </xf>
    <xf numFmtId="165" fontId="3" fillId="10" borderId="10" xfId="0" applyNumberFormat="1" applyFont="1" applyFill="1" applyBorder="1" applyAlignment="1">
      <alignment vertical="top"/>
    </xf>
    <xf numFmtId="165" fontId="3" fillId="10" borderId="17" xfId="0" applyNumberFormat="1" applyFont="1" applyFill="1" applyBorder="1" applyAlignment="1">
      <alignment vertical="top"/>
    </xf>
    <xf numFmtId="165" fontId="3" fillId="10" borderId="19" xfId="0" applyNumberFormat="1" applyFont="1" applyFill="1" applyBorder="1" applyAlignment="1">
      <alignment vertical="top"/>
    </xf>
    <xf numFmtId="165" fontId="19" fillId="10" borderId="12" xfId="0" applyNumberFormat="1" applyFont="1" applyFill="1" applyBorder="1" applyAlignment="1">
      <alignment horizontal="right" vertical="top"/>
    </xf>
    <xf numFmtId="165" fontId="19" fillId="10" borderId="13" xfId="0" applyNumberFormat="1" applyFont="1" applyFill="1" applyBorder="1" applyAlignment="1">
      <alignment horizontal="right" vertical="top"/>
    </xf>
    <xf numFmtId="165" fontId="19" fillId="10" borderId="17" xfId="0" applyNumberFormat="1" applyFont="1" applyFill="1" applyBorder="1" applyAlignment="1">
      <alignment horizontal="right" vertical="top"/>
    </xf>
    <xf numFmtId="165" fontId="19" fillId="10" borderId="20" xfId="0" applyNumberFormat="1" applyFont="1" applyFill="1" applyBorder="1" applyAlignment="1">
      <alignment horizontal="right" vertical="top"/>
    </xf>
    <xf numFmtId="165" fontId="20" fillId="10" borderId="59" xfId="0" applyNumberFormat="1" applyFont="1" applyFill="1" applyBorder="1" applyAlignment="1">
      <alignment horizontal="right" vertical="top"/>
    </xf>
    <xf numFmtId="165" fontId="20" fillId="10" borderId="3" xfId="0" applyNumberFormat="1" applyFont="1" applyFill="1" applyBorder="1" applyAlignment="1">
      <alignment horizontal="right" vertical="top"/>
    </xf>
    <xf numFmtId="165" fontId="3" fillId="10" borderId="12" xfId="0" applyNumberFormat="1" applyFont="1" applyFill="1" applyBorder="1" applyAlignment="1">
      <alignment horizontal="right" vertical="center"/>
    </xf>
    <xf numFmtId="165" fontId="3" fillId="10" borderId="58" xfId="0" applyNumberFormat="1" applyFont="1" applyFill="1" applyBorder="1" applyAlignment="1">
      <alignment horizontal="right" vertical="center"/>
    </xf>
    <xf numFmtId="165" fontId="3" fillId="10" borderId="71" xfId="0" applyNumberFormat="1" applyFont="1" applyFill="1" applyBorder="1" applyAlignment="1">
      <alignment horizontal="right" vertical="center"/>
    </xf>
    <xf numFmtId="165" fontId="3" fillId="10" borderId="8" xfId="0" applyNumberFormat="1" applyFont="1" applyFill="1" applyBorder="1" applyAlignment="1">
      <alignment horizontal="right" vertical="top"/>
    </xf>
    <xf numFmtId="166" fontId="9" fillId="10" borderId="28" xfId="0" applyNumberFormat="1" applyFont="1" applyFill="1" applyBorder="1" applyAlignment="1">
      <alignment vertical="top" wrapText="1"/>
    </xf>
    <xf numFmtId="165" fontId="3" fillId="10" borderId="28" xfId="0" applyNumberFormat="1" applyFont="1" applyFill="1" applyBorder="1" applyAlignment="1">
      <alignment horizontal="right" vertical="top"/>
    </xf>
    <xf numFmtId="165" fontId="3" fillId="10" borderId="47" xfId="0" applyNumberFormat="1" applyFont="1" applyFill="1" applyBorder="1" applyAlignment="1">
      <alignment horizontal="right" vertical="top"/>
    </xf>
    <xf numFmtId="165" fontId="5" fillId="10" borderId="75" xfId="0" applyNumberFormat="1" applyFont="1" applyFill="1" applyBorder="1" applyAlignment="1">
      <alignment horizontal="right" vertical="top"/>
    </xf>
    <xf numFmtId="165" fontId="5" fillId="10" borderId="36" xfId="0" applyNumberFormat="1" applyFont="1" applyFill="1" applyBorder="1" applyAlignment="1">
      <alignment horizontal="right" vertical="top"/>
    </xf>
    <xf numFmtId="0" fontId="5" fillId="10" borderId="57" xfId="0" applyFont="1" applyFill="1" applyBorder="1" applyAlignment="1">
      <alignment horizontal="center" vertical="top"/>
    </xf>
    <xf numFmtId="165" fontId="5" fillId="10" borderId="45" xfId="0" applyNumberFormat="1" applyFont="1" applyFill="1" applyBorder="1" applyAlignment="1">
      <alignment horizontal="right" vertical="top"/>
    </xf>
    <xf numFmtId="165" fontId="5" fillId="10" borderId="1" xfId="0" applyNumberFormat="1" applyFont="1" applyFill="1" applyBorder="1" applyAlignment="1">
      <alignment horizontal="right" vertical="top"/>
    </xf>
    <xf numFmtId="165" fontId="5" fillId="10" borderId="42" xfId="0" applyNumberFormat="1" applyFont="1" applyFill="1" applyBorder="1" applyAlignment="1">
      <alignment horizontal="right" vertical="top"/>
    </xf>
    <xf numFmtId="165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5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5" fontId="5" fillId="10" borderId="30" xfId="0" applyNumberFormat="1" applyFont="1" applyFill="1" applyBorder="1" applyAlignment="1">
      <alignment horizontal="right" vertical="top"/>
    </xf>
    <xf numFmtId="165" fontId="5" fillId="10" borderId="73" xfId="0" applyNumberFormat="1" applyFont="1" applyFill="1" applyBorder="1" applyAlignment="1">
      <alignment horizontal="right" vertical="top"/>
    </xf>
    <xf numFmtId="165" fontId="5" fillId="10" borderId="66" xfId="0" applyNumberFormat="1" applyFont="1" applyFill="1" applyBorder="1" applyAlignment="1">
      <alignment horizontal="right" vertical="top"/>
    </xf>
    <xf numFmtId="165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5" fontId="5" fillId="10" borderId="6" xfId="0" applyNumberFormat="1" applyFont="1" applyFill="1" applyBorder="1" applyAlignment="1">
      <alignment horizontal="center" vertical="top" wrapText="1"/>
    </xf>
    <xf numFmtId="165" fontId="5" fillId="10" borderId="52" xfId="0" applyNumberFormat="1" applyFont="1" applyFill="1" applyBorder="1" applyAlignment="1">
      <alignment horizontal="center" vertical="top" wrapText="1"/>
    </xf>
    <xf numFmtId="165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5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5" fontId="3" fillId="8" borderId="0" xfId="0" applyNumberFormat="1" applyFont="1" applyFill="1" applyBorder="1" applyAlignment="1">
      <alignment horizontal="right" vertical="top"/>
    </xf>
    <xf numFmtId="165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5" fontId="3" fillId="10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 wrapText="1"/>
    </xf>
    <xf numFmtId="165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5" fontId="20" fillId="10" borderId="10" xfId="0" applyNumberFormat="1" applyFont="1" applyFill="1" applyBorder="1" applyAlignment="1">
      <alignment horizontal="right" vertical="top"/>
    </xf>
    <xf numFmtId="165" fontId="5" fillId="10" borderId="17" xfId="0" applyNumberFormat="1" applyFont="1" applyFill="1" applyBorder="1" applyAlignment="1">
      <alignment horizontal="right" vertical="top"/>
    </xf>
    <xf numFmtId="165" fontId="5" fillId="10" borderId="19" xfId="0" applyNumberFormat="1" applyFont="1" applyFill="1" applyBorder="1" applyAlignment="1">
      <alignment horizontal="right" vertical="top"/>
    </xf>
    <xf numFmtId="165" fontId="5" fillId="8" borderId="0" xfId="0" applyNumberFormat="1" applyFont="1" applyFill="1" applyBorder="1" applyAlignment="1">
      <alignment horizontal="right" vertical="top"/>
    </xf>
    <xf numFmtId="165" fontId="5" fillId="8" borderId="9" xfId="0" applyNumberFormat="1" applyFont="1" applyFill="1" applyBorder="1" applyAlignment="1">
      <alignment horizontal="right" vertical="top"/>
    </xf>
    <xf numFmtId="165" fontId="3" fillId="8" borderId="0" xfId="0" applyNumberFormat="1" applyFont="1" applyFill="1" applyBorder="1" applyAlignment="1">
      <alignment horizontal="right" vertical="top" wrapText="1"/>
    </xf>
    <xf numFmtId="165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5" fontId="3" fillId="8" borderId="53" xfId="0" applyNumberFormat="1" applyFont="1" applyFill="1" applyBorder="1" applyAlignment="1">
      <alignment horizontal="right" vertical="top"/>
    </xf>
    <xf numFmtId="165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5" fontId="5" fillId="10" borderId="39" xfId="0" applyNumberFormat="1" applyFont="1" applyFill="1" applyBorder="1" applyAlignment="1">
      <alignment horizontal="right" vertical="top"/>
    </xf>
    <xf numFmtId="165" fontId="5" fillId="10" borderId="50" xfId="0" applyNumberFormat="1" applyFont="1" applyFill="1" applyBorder="1" applyAlignment="1">
      <alignment horizontal="right" vertical="top"/>
    </xf>
    <xf numFmtId="165" fontId="3" fillId="8" borderId="53" xfId="0" applyNumberFormat="1" applyFont="1" applyFill="1" applyBorder="1" applyAlignment="1">
      <alignment horizontal="right" vertical="top" wrapText="1"/>
    </xf>
    <xf numFmtId="165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5" fontId="3" fillId="10" borderId="72" xfId="0" applyNumberFormat="1" applyFont="1" applyFill="1" applyBorder="1" applyAlignment="1">
      <alignment horizontal="right" vertical="top"/>
    </xf>
    <xf numFmtId="165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5" fontId="3" fillId="10" borderId="26" xfId="0" applyNumberFormat="1" applyFont="1" applyFill="1" applyBorder="1" applyAlignment="1">
      <alignment horizontal="right" vertical="top"/>
    </xf>
    <xf numFmtId="165" fontId="3" fillId="8" borderId="46" xfId="0" applyNumberFormat="1" applyFont="1" applyFill="1" applyBorder="1" applyAlignment="1">
      <alignment horizontal="right" vertical="top"/>
    </xf>
    <xf numFmtId="165" fontId="3" fillId="10" borderId="41" xfId="0" applyNumberFormat="1" applyFont="1" applyFill="1" applyBorder="1" applyAlignment="1">
      <alignment horizontal="right" vertical="top"/>
    </xf>
    <xf numFmtId="165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165" fontId="5" fillId="0" borderId="9" xfId="0" applyNumberFormat="1" applyFont="1" applyFill="1" applyBorder="1" applyAlignment="1">
      <alignment horizontal="right" vertical="top"/>
    </xf>
    <xf numFmtId="165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5" fontId="3" fillId="10" borderId="29" xfId="0" applyNumberFormat="1" applyFont="1" applyFill="1" applyBorder="1" applyAlignment="1">
      <alignment horizontal="right" vertical="top"/>
    </xf>
    <xf numFmtId="165" fontId="5" fillId="10" borderId="10" xfId="0" applyNumberFormat="1" applyFont="1" applyFill="1" applyBorder="1" applyAlignment="1">
      <alignment vertical="top"/>
    </xf>
    <xf numFmtId="165" fontId="5" fillId="10" borderId="17" xfId="0" applyNumberFormat="1" applyFont="1" applyFill="1" applyBorder="1" applyAlignment="1">
      <alignment vertical="top"/>
    </xf>
    <xf numFmtId="165" fontId="5" fillId="10" borderId="19" xfId="0" applyNumberFormat="1" applyFont="1" applyFill="1" applyBorder="1" applyAlignment="1">
      <alignment vertical="top"/>
    </xf>
    <xf numFmtId="165" fontId="5" fillId="0" borderId="39" xfId="0" applyNumberFormat="1" applyFont="1" applyFill="1" applyBorder="1" applyAlignment="1">
      <alignment vertical="top"/>
    </xf>
    <xf numFmtId="165" fontId="3" fillId="0" borderId="6" xfId="0" applyNumberFormat="1" applyFont="1" applyFill="1" applyBorder="1" applyAlignment="1">
      <alignment horizontal="right" vertical="top" wrapText="1"/>
    </xf>
    <xf numFmtId="165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5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5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165" fontId="3" fillId="2" borderId="54" xfId="0" applyNumberFormat="1" applyFont="1" applyFill="1" applyBorder="1" applyAlignment="1">
      <alignment horizontal="right" vertical="top" wrapText="1"/>
    </xf>
    <xf numFmtId="165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5" fontId="3" fillId="2" borderId="49" xfId="0" applyNumberFormat="1" applyFont="1" applyFill="1" applyBorder="1" applyAlignment="1">
      <alignment horizontal="right" vertical="top"/>
    </xf>
    <xf numFmtId="165" fontId="3" fillId="2" borderId="24" xfId="0" applyNumberFormat="1" applyFont="1" applyFill="1" applyBorder="1" applyAlignment="1">
      <alignment horizontal="right" vertical="top"/>
    </xf>
    <xf numFmtId="165" fontId="3" fillId="2" borderId="0" xfId="0" applyNumberFormat="1" applyFont="1" applyFill="1" applyBorder="1" applyAlignment="1">
      <alignment horizontal="right" vertical="top"/>
    </xf>
    <xf numFmtId="165" fontId="3" fillId="10" borderId="0" xfId="0" applyNumberFormat="1" applyFont="1" applyFill="1" applyBorder="1" applyAlignment="1">
      <alignment horizontal="right" vertical="top"/>
    </xf>
    <xf numFmtId="165" fontId="23" fillId="10" borderId="17" xfId="0" applyNumberFormat="1" applyFont="1" applyFill="1" applyBorder="1" applyAlignment="1">
      <alignment horizontal="right" vertical="top"/>
    </xf>
    <xf numFmtId="165" fontId="3" fillId="10" borderId="0" xfId="0" applyNumberFormat="1" applyFont="1" applyFill="1" applyBorder="1" applyAlignment="1">
      <alignment horizontal="center" vertical="top"/>
    </xf>
    <xf numFmtId="165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5" fontId="3" fillId="10" borderId="71" xfId="0" applyNumberFormat="1" applyFont="1" applyFill="1" applyBorder="1" applyAlignment="1">
      <alignment horizontal="right" vertical="top"/>
    </xf>
    <xf numFmtId="165" fontId="3" fillId="0" borderId="55" xfId="0" applyNumberFormat="1" applyFont="1" applyFill="1" applyBorder="1" applyAlignment="1">
      <alignment horizontal="right" vertical="top"/>
    </xf>
    <xf numFmtId="165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165" fontId="5" fillId="10" borderId="34" xfId="0" applyNumberFormat="1" applyFont="1" applyFill="1" applyBorder="1" applyAlignment="1">
      <alignment horizontal="right" vertical="top"/>
    </xf>
    <xf numFmtId="165" fontId="5" fillId="10" borderId="33" xfId="0" applyNumberFormat="1" applyFont="1" applyFill="1" applyBorder="1" applyAlignment="1">
      <alignment horizontal="right" vertical="top"/>
    </xf>
    <xf numFmtId="165" fontId="5" fillId="8" borderId="24" xfId="0" applyNumberFormat="1" applyFont="1" applyFill="1" applyBorder="1" applyAlignment="1">
      <alignment horizontal="right" vertical="top"/>
    </xf>
    <xf numFmtId="0" fontId="5" fillId="8" borderId="70" xfId="0" applyFont="1" applyFill="1" applyBorder="1" applyAlignment="1">
      <alignment horizontal="center" vertical="top"/>
    </xf>
    <xf numFmtId="165" fontId="5" fillId="10" borderId="31" xfId="0" applyNumberFormat="1" applyFont="1" applyFill="1" applyBorder="1" applyAlignment="1">
      <alignment horizontal="right" vertical="top"/>
    </xf>
    <xf numFmtId="165" fontId="5" fillId="8" borderId="49" xfId="0" applyNumberFormat="1" applyFont="1" applyFill="1" applyBorder="1" applyAlignment="1">
      <alignment horizontal="right" vertical="top"/>
    </xf>
    <xf numFmtId="165" fontId="5" fillId="10" borderId="20" xfId="0" applyNumberFormat="1" applyFont="1" applyFill="1" applyBorder="1" applyAlignment="1">
      <alignment horizontal="right" vertical="top"/>
    </xf>
    <xf numFmtId="165" fontId="5" fillId="10" borderId="32" xfId="0" applyNumberFormat="1" applyFont="1" applyFill="1" applyBorder="1" applyAlignment="1">
      <alignment horizontal="right" vertical="top"/>
    </xf>
    <xf numFmtId="165" fontId="5" fillId="8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5" fontId="19" fillId="10" borderId="8" xfId="0" applyNumberFormat="1" applyFont="1" applyFill="1" applyBorder="1" applyAlignment="1">
      <alignment horizontal="right" vertical="top"/>
    </xf>
    <xf numFmtId="165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5" fontId="3" fillId="10" borderId="31" xfId="0" applyNumberFormat="1" applyFont="1" applyFill="1" applyBorder="1" applyAlignment="1">
      <alignment vertical="top"/>
    </xf>
    <xf numFmtId="165" fontId="3" fillId="10" borderId="34" xfId="0" applyNumberFormat="1" applyFont="1" applyFill="1" applyBorder="1" applyAlignment="1">
      <alignment vertical="top"/>
    </xf>
    <xf numFmtId="165" fontId="3" fillId="10" borderId="33" xfId="0" applyNumberFormat="1" applyFont="1" applyFill="1" applyBorder="1" applyAlignment="1">
      <alignment vertical="top"/>
    </xf>
    <xf numFmtId="165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5" fontId="5" fillId="3" borderId="25" xfId="0" applyNumberFormat="1" applyFont="1" applyFill="1" applyBorder="1" applyAlignment="1">
      <alignment horizontal="right" vertical="top"/>
    </xf>
    <xf numFmtId="165" fontId="5" fillId="4" borderId="72" xfId="0" applyNumberFormat="1" applyFont="1" applyFill="1" applyBorder="1" applyAlignment="1">
      <alignment horizontal="right" vertical="top"/>
    </xf>
    <xf numFmtId="165" fontId="5" fillId="4" borderId="8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165" fontId="11" fillId="10" borderId="38" xfId="0" applyNumberFormat="1" applyFont="1" applyFill="1" applyBorder="1" applyAlignment="1">
      <alignment horizontal="right" vertical="top" wrapText="1"/>
    </xf>
    <xf numFmtId="165" fontId="11" fillId="10" borderId="2" xfId="0" applyNumberFormat="1" applyFont="1" applyFill="1" applyBorder="1" applyAlignment="1">
      <alignment horizontal="right" vertical="top" wrapText="1"/>
    </xf>
    <xf numFmtId="165" fontId="11" fillId="10" borderId="18" xfId="0" applyNumberFormat="1" applyFont="1" applyFill="1" applyBorder="1" applyAlignment="1">
      <alignment horizontal="right" vertical="top" wrapText="1"/>
    </xf>
    <xf numFmtId="165" fontId="11" fillId="10" borderId="51" xfId="0" applyNumberFormat="1" applyFont="1" applyFill="1" applyBorder="1" applyAlignment="1">
      <alignment horizontal="right" vertical="top" wrapText="1"/>
    </xf>
    <xf numFmtId="165" fontId="11" fillId="10" borderId="48" xfId="0" applyNumberFormat="1" applyFont="1" applyFill="1" applyBorder="1" applyAlignment="1">
      <alignment horizontal="right" vertical="top" wrapText="1"/>
    </xf>
    <xf numFmtId="165" fontId="11" fillId="10" borderId="1" xfId="0" applyNumberFormat="1" applyFont="1" applyFill="1" applyBorder="1" applyAlignment="1">
      <alignment horizontal="right" vertical="top" wrapText="1"/>
    </xf>
    <xf numFmtId="165" fontId="5" fillId="10" borderId="51" xfId="0" applyNumberFormat="1" applyFont="1" applyFill="1" applyBorder="1" applyAlignment="1">
      <alignment horizontal="right" vertical="top" wrapText="1"/>
    </xf>
    <xf numFmtId="165" fontId="5" fillId="10" borderId="48" xfId="0" applyNumberFormat="1" applyFont="1" applyFill="1" applyBorder="1" applyAlignment="1">
      <alignment horizontal="right" vertical="top" wrapText="1"/>
    </xf>
    <xf numFmtId="165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5" fontId="5" fillId="0" borderId="53" xfId="0" applyNumberFormat="1" applyFont="1" applyFill="1" applyBorder="1" applyAlignment="1">
      <alignment vertical="top"/>
    </xf>
    <xf numFmtId="165" fontId="5" fillId="10" borderId="10" xfId="0" applyNumberFormat="1" applyFont="1" applyFill="1" applyBorder="1" applyAlignment="1">
      <alignment horizontal="right" vertical="top"/>
    </xf>
    <xf numFmtId="165" fontId="5" fillId="10" borderId="53" xfId="0" applyNumberFormat="1" applyFont="1" applyFill="1" applyBorder="1" applyAlignment="1">
      <alignment horizontal="right" vertical="top"/>
    </xf>
    <xf numFmtId="165" fontId="5" fillId="3" borderId="5" xfId="0" applyNumberFormat="1" applyFont="1" applyFill="1" applyBorder="1" applyAlignment="1">
      <alignment horizontal="right" vertical="top"/>
    </xf>
    <xf numFmtId="165" fontId="5" fillId="3" borderId="80" xfId="0" applyNumberFormat="1" applyFont="1" applyFill="1" applyBorder="1" applyAlignment="1">
      <alignment horizontal="right" vertical="top"/>
    </xf>
    <xf numFmtId="0" fontId="3" fillId="0" borderId="27" xfId="0" applyFont="1" applyFill="1" applyBorder="1" applyAlignment="1">
      <alignment horizontal="left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3" fillId="0" borderId="21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5" fontId="27" fillId="10" borderId="45" xfId="0" applyNumberFormat="1" applyFont="1" applyFill="1" applyBorder="1" applyAlignment="1">
      <alignment horizontal="right" vertical="top"/>
    </xf>
    <xf numFmtId="165" fontId="23" fillId="10" borderId="21" xfId="0" applyNumberFormat="1" applyFont="1" applyFill="1" applyBorder="1" applyAlignment="1">
      <alignment horizontal="right" vertical="top"/>
    </xf>
    <xf numFmtId="165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5" fontId="23" fillId="10" borderId="31" xfId="0" applyNumberFormat="1" applyFont="1" applyFill="1" applyBorder="1" applyAlignment="1">
      <alignment horizontal="right" vertical="top"/>
    </xf>
    <xf numFmtId="165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5" fontId="29" fillId="10" borderId="60" xfId="0" applyNumberFormat="1" applyFont="1" applyFill="1" applyBorder="1" applyAlignment="1">
      <alignment horizontal="right" vertical="top"/>
    </xf>
    <xf numFmtId="165" fontId="29" fillId="10" borderId="59" xfId="0" applyNumberFormat="1" applyFont="1" applyFill="1" applyBorder="1" applyAlignment="1">
      <alignment horizontal="right" vertical="top"/>
    </xf>
    <xf numFmtId="165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5" fontId="5" fillId="10" borderId="59" xfId="0" applyNumberFormat="1" applyFont="1" applyFill="1" applyBorder="1" applyAlignment="1">
      <alignment horizontal="right" vertical="top" wrapText="1"/>
    </xf>
    <xf numFmtId="165" fontId="27" fillId="2" borderId="52" xfId="0" applyNumberFormat="1" applyFont="1" applyFill="1" applyBorder="1" applyAlignment="1">
      <alignment horizontal="right" vertical="top" wrapText="1"/>
    </xf>
    <xf numFmtId="165" fontId="27" fillId="10" borderId="1" xfId="0" applyNumberFormat="1" applyFont="1" applyFill="1" applyBorder="1" applyAlignment="1">
      <alignment horizontal="right" vertical="top"/>
    </xf>
    <xf numFmtId="165" fontId="23" fillId="10" borderId="19" xfId="0" applyNumberFormat="1" applyFont="1" applyFill="1" applyBorder="1" applyAlignment="1">
      <alignment horizontal="right" vertical="top"/>
    </xf>
    <xf numFmtId="165" fontId="29" fillId="10" borderId="64" xfId="0" applyNumberFormat="1" applyFont="1" applyFill="1" applyBorder="1" applyAlignment="1">
      <alignment horizontal="right" vertical="top"/>
    </xf>
    <xf numFmtId="165" fontId="27" fillId="12" borderId="4" xfId="0" applyNumberFormat="1" applyFont="1" applyFill="1" applyBorder="1" applyAlignment="1">
      <alignment horizontal="right" vertical="top"/>
    </xf>
    <xf numFmtId="165" fontId="29" fillId="3" borderId="22" xfId="0" applyNumberFormat="1" applyFont="1" applyFill="1" applyBorder="1" applyAlignment="1">
      <alignment horizontal="right" vertical="top" wrapText="1"/>
    </xf>
    <xf numFmtId="165" fontId="29" fillId="10" borderId="64" xfId="0" applyNumberFormat="1" applyFont="1" applyFill="1" applyBorder="1" applyAlignment="1">
      <alignment horizontal="center" vertical="top" wrapText="1"/>
    </xf>
    <xf numFmtId="165" fontId="29" fillId="10" borderId="60" xfId="0" applyNumberFormat="1" applyFont="1" applyFill="1" applyBorder="1" applyAlignment="1">
      <alignment horizontal="right" vertical="top" wrapText="1"/>
    </xf>
    <xf numFmtId="165" fontId="29" fillId="3" borderId="56" xfId="0" applyNumberFormat="1" applyFont="1" applyFill="1" applyBorder="1" applyAlignment="1">
      <alignment horizontal="right" vertical="top" wrapText="1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5" fontId="23" fillId="10" borderId="10" xfId="0" applyNumberFormat="1" applyFont="1" applyFill="1" applyBorder="1" applyAlignment="1">
      <alignment horizontal="right" vertical="top"/>
    </xf>
    <xf numFmtId="165" fontId="29" fillId="10" borderId="17" xfId="0" applyNumberFormat="1" applyFont="1" applyFill="1" applyBorder="1" applyAlignment="1">
      <alignment horizontal="right" vertical="top"/>
    </xf>
    <xf numFmtId="165" fontId="29" fillId="10" borderId="19" xfId="0" applyNumberFormat="1" applyFont="1" applyFill="1" applyBorder="1" applyAlignment="1">
      <alignment horizontal="right" vertical="top"/>
    </xf>
    <xf numFmtId="165" fontId="29" fillId="8" borderId="0" xfId="0" applyNumberFormat="1" applyFont="1" applyFill="1" applyBorder="1" applyAlignment="1">
      <alignment horizontal="right" vertical="top"/>
    </xf>
    <xf numFmtId="165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5" fontId="29" fillId="10" borderId="10" xfId="0" applyNumberFormat="1" applyFont="1" applyFill="1" applyBorder="1" applyAlignment="1">
      <alignment horizontal="right" vertical="top"/>
    </xf>
    <xf numFmtId="165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5" fontId="29" fillId="3" borderId="5" xfId="0" applyNumberFormat="1" applyFont="1" applyFill="1" applyBorder="1" applyAlignment="1">
      <alignment horizontal="right" vertical="top" wrapText="1"/>
    </xf>
    <xf numFmtId="165" fontId="29" fillId="4" borderId="72" xfId="0" applyNumberFormat="1" applyFont="1" applyFill="1" applyBorder="1" applyAlignment="1">
      <alignment horizontal="right" vertical="top" wrapText="1"/>
    </xf>
    <xf numFmtId="165" fontId="29" fillId="4" borderId="54" xfId="0" applyNumberFormat="1" applyFont="1" applyFill="1" applyBorder="1" applyAlignment="1">
      <alignment horizontal="right" vertical="top" wrapText="1"/>
    </xf>
    <xf numFmtId="165" fontId="29" fillId="4" borderId="25" xfId="0" applyNumberFormat="1" applyFont="1" applyFill="1" applyBorder="1" applyAlignment="1">
      <alignment horizontal="right" vertical="top" wrapText="1"/>
    </xf>
    <xf numFmtId="165" fontId="5" fillId="7" borderId="5" xfId="0" applyNumberFormat="1" applyFont="1" applyFill="1" applyBorder="1" applyAlignment="1">
      <alignment horizontal="right" vertical="top"/>
    </xf>
    <xf numFmtId="165" fontId="29" fillId="7" borderId="25" xfId="0" applyNumberFormat="1" applyFont="1" applyFill="1" applyBorder="1" applyAlignment="1">
      <alignment horizontal="right" vertical="top" wrapText="1"/>
    </xf>
    <xf numFmtId="165" fontId="5" fillId="7" borderId="25" xfId="0" applyNumberFormat="1" applyFont="1" applyFill="1" applyBorder="1" applyAlignment="1">
      <alignment horizontal="right" vertical="top"/>
    </xf>
    <xf numFmtId="165" fontId="29" fillId="7" borderId="22" xfId="0" applyNumberFormat="1" applyFont="1" applyFill="1" applyBorder="1" applyAlignment="1">
      <alignment horizontal="right" vertical="top" wrapText="1"/>
    </xf>
    <xf numFmtId="165" fontId="29" fillId="7" borderId="69" xfId="0" applyNumberFormat="1" applyFont="1" applyFill="1" applyBorder="1" applyAlignment="1">
      <alignment horizontal="right" vertical="top" wrapText="1"/>
    </xf>
    <xf numFmtId="165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5" fontId="5" fillId="10" borderId="26" xfId="0" applyNumberFormat="1" applyFont="1" applyFill="1" applyBorder="1" applyAlignment="1">
      <alignment horizontal="right" vertical="top"/>
    </xf>
    <xf numFmtId="165" fontId="5" fillId="10" borderId="62" xfId="0" applyNumberFormat="1" applyFont="1" applyFill="1" applyBorder="1" applyAlignment="1">
      <alignment horizontal="right" vertical="top"/>
    </xf>
    <xf numFmtId="165" fontId="5" fillId="0" borderId="66" xfId="0" applyNumberFormat="1" applyFont="1" applyFill="1" applyBorder="1" applyAlignment="1">
      <alignment horizontal="right" vertical="top"/>
    </xf>
    <xf numFmtId="165" fontId="5" fillId="0" borderId="36" xfId="0" applyNumberFormat="1" applyFont="1" applyFill="1" applyBorder="1" applyAlignment="1">
      <alignment horizontal="right" vertical="top"/>
    </xf>
    <xf numFmtId="165" fontId="5" fillId="10" borderId="27" xfId="0" applyNumberFormat="1" applyFont="1" applyFill="1" applyBorder="1" applyAlignment="1">
      <alignment horizontal="right" vertical="top"/>
    </xf>
    <xf numFmtId="165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5" fontId="5" fillId="10" borderId="28" xfId="0" applyNumberFormat="1" applyFont="1" applyFill="1" applyBorder="1" applyAlignment="1">
      <alignment horizontal="right" vertical="top"/>
    </xf>
    <xf numFmtId="165" fontId="5" fillId="10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3" fillId="0" borderId="19" xfId="0" applyNumberFormat="1" applyFont="1" applyFill="1" applyBorder="1" applyAlignment="1">
      <alignment horizontal="center" vertical="top" wrapText="1"/>
    </xf>
    <xf numFmtId="166" fontId="3" fillId="0" borderId="21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5" fontId="19" fillId="10" borderId="11" xfId="0" applyNumberFormat="1" applyFont="1" applyFill="1" applyBorder="1" applyAlignment="1">
      <alignment horizontal="right" vertical="top"/>
    </xf>
    <xf numFmtId="165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5" fontId="3" fillId="8" borderId="41" xfId="0" applyNumberFormat="1" applyFont="1" applyFill="1" applyBorder="1" applyAlignment="1">
      <alignment horizontal="right" vertical="top"/>
    </xf>
    <xf numFmtId="165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166" fontId="3" fillId="0" borderId="21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3" fillId="0" borderId="19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vertical="top" wrapText="1"/>
    </xf>
    <xf numFmtId="49" fontId="3" fillId="0" borderId="7" xfId="0" applyNumberFormat="1" applyFont="1" applyFill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49" fontId="5" fillId="13" borderId="16" xfId="0" applyNumberFormat="1" applyFont="1" applyFill="1" applyBorder="1" applyAlignment="1">
      <alignment horizontal="center" vertical="top" wrapText="1"/>
    </xf>
    <xf numFmtId="49" fontId="5" fillId="13" borderId="40" xfId="0" applyNumberFormat="1" applyFont="1" applyFill="1" applyBorder="1" applyAlignment="1">
      <alignment horizontal="center" vertical="top"/>
    </xf>
    <xf numFmtId="49" fontId="5" fillId="13" borderId="35" xfId="0" applyNumberFormat="1" applyFont="1" applyFill="1" applyBorder="1" applyAlignment="1">
      <alignment horizontal="center" vertical="top"/>
    </xf>
    <xf numFmtId="49" fontId="5" fillId="13" borderId="56" xfId="0" applyNumberFormat="1" applyFont="1" applyFill="1" applyBorder="1" applyAlignment="1">
      <alignment horizontal="center" vertical="top"/>
    </xf>
    <xf numFmtId="49" fontId="5" fillId="13" borderId="63" xfId="0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top" wrapText="1"/>
    </xf>
    <xf numFmtId="0" fontId="3" fillId="2" borderId="40" xfId="0" applyFont="1" applyFill="1" applyBorder="1" applyAlignment="1">
      <alignment horizontal="center" vertical="top"/>
    </xf>
    <xf numFmtId="0" fontId="3" fillId="0" borderId="83" xfId="0" applyFont="1" applyFill="1" applyBorder="1" applyAlignment="1">
      <alignment horizontal="center" vertical="top" wrapText="1"/>
    </xf>
    <xf numFmtId="0" fontId="3" fillId="0" borderId="84" xfId="0" applyFont="1" applyFill="1" applyBorder="1" applyAlignment="1">
      <alignment horizontal="left" vertical="top" wrapText="1"/>
    </xf>
    <xf numFmtId="3" fontId="3" fillId="0" borderId="85" xfId="0" applyNumberFormat="1" applyFont="1" applyFill="1" applyBorder="1" applyAlignment="1">
      <alignment horizontal="center" vertical="top" wrapText="1"/>
    </xf>
    <xf numFmtId="3" fontId="3" fillId="0" borderId="93" xfId="0" applyNumberFormat="1" applyFont="1" applyFill="1" applyBorder="1" applyAlignment="1">
      <alignment horizontal="center" vertical="top" wrapText="1"/>
    </xf>
    <xf numFmtId="0" fontId="3" fillId="2" borderId="99" xfId="0" applyFont="1" applyFill="1" applyBorder="1" applyAlignment="1">
      <alignment horizontal="center" vertical="top"/>
    </xf>
    <xf numFmtId="0" fontId="3" fillId="0" borderId="95" xfId="0" applyFont="1" applyFill="1" applyBorder="1" applyAlignment="1">
      <alignment horizontal="center" vertical="top" wrapText="1"/>
    </xf>
    <xf numFmtId="0" fontId="3" fillId="0" borderId="84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35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93" xfId="0" applyFont="1" applyBorder="1" applyAlignment="1">
      <alignment vertical="top" wrapText="1"/>
    </xf>
    <xf numFmtId="49" fontId="3" fillId="0" borderId="83" xfId="0" applyNumberFormat="1" applyFont="1" applyFill="1" applyBorder="1" applyAlignment="1">
      <alignment horizontal="center" vertical="top"/>
    </xf>
    <xf numFmtId="3" fontId="3" fillId="0" borderId="85" xfId="0" applyNumberFormat="1" applyFont="1" applyFill="1" applyBorder="1" applyAlignment="1">
      <alignment horizontal="center" vertical="top"/>
    </xf>
    <xf numFmtId="3" fontId="3" fillId="0" borderId="93" xfId="0" applyNumberFormat="1" applyFont="1" applyFill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/>
    </xf>
    <xf numFmtId="3" fontId="3" fillId="0" borderId="98" xfId="0" applyNumberFormat="1" applyFont="1" applyFill="1" applyBorder="1" applyAlignment="1">
      <alignment horizontal="center" vertical="top"/>
    </xf>
    <xf numFmtId="0" fontId="3" fillId="0" borderId="91" xfId="0" applyFont="1" applyFill="1" applyBorder="1" applyAlignment="1">
      <alignment horizontal="left" vertical="top" wrapText="1"/>
    </xf>
    <xf numFmtId="3" fontId="3" fillId="0" borderId="89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 vertical="top"/>
    </xf>
    <xf numFmtId="0" fontId="7" fillId="12" borderId="35" xfId="0" applyFont="1" applyFill="1" applyBorder="1" applyAlignment="1">
      <alignment vertical="top" wrapText="1"/>
    </xf>
    <xf numFmtId="0" fontId="7" fillId="12" borderId="68" xfId="0" applyNumberFormat="1" applyFont="1" applyFill="1" applyBorder="1" applyAlignment="1">
      <alignment horizontal="center" vertical="top" wrapText="1"/>
    </xf>
    <xf numFmtId="0" fontId="17" fillId="12" borderId="68" xfId="0" applyNumberFormat="1" applyFont="1" applyFill="1" applyBorder="1" applyAlignment="1">
      <alignment horizontal="center" vertical="top"/>
    </xf>
    <xf numFmtId="0" fontId="17" fillId="12" borderId="69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84" xfId="0" applyFont="1" applyBorder="1" applyAlignment="1">
      <alignment horizontal="left" vertical="top" wrapText="1"/>
    </xf>
    <xf numFmtId="3" fontId="9" fillId="0" borderId="85" xfId="0" applyNumberFormat="1" applyFont="1" applyBorder="1" applyAlignment="1">
      <alignment horizontal="center" vertical="top"/>
    </xf>
    <xf numFmtId="0" fontId="3" fillId="8" borderId="84" xfId="0" applyFont="1" applyFill="1" applyBorder="1" applyAlignment="1">
      <alignment horizontal="left" vertical="top" wrapText="1"/>
    </xf>
    <xf numFmtId="3" fontId="9" fillId="8" borderId="85" xfId="0" applyNumberFormat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vertical="top" wrapText="1"/>
    </xf>
    <xf numFmtId="49" fontId="5" fillId="8" borderId="27" xfId="0" applyNumberFormat="1" applyFont="1" applyFill="1" applyBorder="1" applyAlignment="1">
      <alignment horizontal="center" vertical="top"/>
    </xf>
    <xf numFmtId="0" fontId="3" fillId="8" borderId="40" xfId="0" applyFont="1" applyFill="1" applyBorder="1" applyAlignment="1">
      <alignment horizontal="center" vertical="center" textRotation="90" wrapText="1"/>
    </xf>
    <xf numFmtId="49" fontId="3" fillId="8" borderId="17" xfId="0" applyNumberFormat="1" applyFont="1" applyFill="1" applyBorder="1" applyAlignment="1">
      <alignment horizontal="center" vertical="top" wrapText="1"/>
    </xf>
    <xf numFmtId="166" fontId="19" fillId="0" borderId="19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166" fontId="19" fillId="0" borderId="50" xfId="0" applyNumberFormat="1" applyFont="1" applyFill="1" applyBorder="1" applyAlignment="1">
      <alignment horizontal="center" vertical="top" wrapText="1"/>
    </xf>
    <xf numFmtId="3" fontId="3" fillId="0" borderId="86" xfId="0" applyNumberFormat="1" applyFont="1" applyFill="1" applyBorder="1" applyAlignment="1">
      <alignment horizontal="center" vertical="top" wrapText="1"/>
    </xf>
    <xf numFmtId="166" fontId="3" fillId="0" borderId="85" xfId="0" applyNumberFormat="1" applyFont="1" applyFill="1" applyBorder="1" applyAlignment="1">
      <alignment horizontal="center" vertical="top" wrapText="1"/>
    </xf>
    <xf numFmtId="166" fontId="3" fillId="0" borderId="93" xfId="0" applyNumberFormat="1" applyFont="1" applyFill="1" applyBorder="1" applyAlignment="1">
      <alignment horizontal="center" vertical="top" wrapText="1"/>
    </xf>
    <xf numFmtId="0" fontId="3" fillId="0" borderId="109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/>
    </xf>
    <xf numFmtId="165" fontId="2" fillId="0" borderId="89" xfId="0" applyNumberFormat="1" applyFont="1" applyFill="1" applyBorder="1" applyAlignment="1">
      <alignment horizontal="center" vertical="center" wrapText="1"/>
    </xf>
    <xf numFmtId="165" fontId="2" fillId="0" borderId="8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06" xfId="0" applyNumberFormat="1" applyFont="1" applyFill="1" applyBorder="1" applyAlignment="1">
      <alignment horizontal="center" vertical="top" wrapText="1"/>
    </xf>
    <xf numFmtId="3" fontId="3" fillId="0" borderId="82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Fill="1" applyBorder="1" applyAlignment="1">
      <alignment horizontal="center" vertical="top"/>
    </xf>
    <xf numFmtId="3" fontId="3" fillId="8" borderId="85" xfId="0" applyNumberFormat="1" applyFont="1" applyFill="1" applyBorder="1" applyAlignment="1">
      <alignment horizontal="center" vertical="top" wrapText="1"/>
    </xf>
    <xf numFmtId="49" fontId="3" fillId="0" borderId="85" xfId="0" applyNumberFormat="1" applyFont="1" applyFill="1" applyBorder="1" applyAlignment="1">
      <alignment horizontal="center" vertical="top" wrapText="1"/>
    </xf>
    <xf numFmtId="49" fontId="3" fillId="0" borderId="93" xfId="0" applyNumberFormat="1" applyFont="1" applyFill="1" applyBorder="1" applyAlignment="1">
      <alignment horizontal="center" vertical="top" wrapText="1"/>
    </xf>
    <xf numFmtId="0" fontId="3" fillId="8" borderId="104" xfId="0" applyFont="1" applyFill="1" applyBorder="1" applyAlignment="1">
      <alignment horizontal="left" vertical="top" wrapText="1"/>
    </xf>
    <xf numFmtId="3" fontId="9" fillId="0" borderId="110" xfId="0" applyNumberFormat="1" applyFont="1" applyBorder="1" applyAlignment="1">
      <alignment horizontal="center" vertical="top" wrapText="1"/>
    </xf>
    <xf numFmtId="0" fontId="3" fillId="0" borderId="91" xfId="0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13" borderId="8" xfId="0" applyNumberFormat="1" applyFont="1" applyFill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/>
    </xf>
    <xf numFmtId="49" fontId="5" fillId="13" borderId="11" xfId="0" applyNumberFormat="1" applyFont="1" applyFill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13" borderId="10" xfId="0" applyNumberFormat="1" applyFont="1" applyFill="1" applyBorder="1" applyAlignment="1">
      <alignment horizontal="center" vertical="top" wrapText="1"/>
    </xf>
    <xf numFmtId="49" fontId="5" fillId="8" borderId="62" xfId="0" applyNumberFormat="1" applyFont="1" applyFill="1" applyBorder="1" applyAlignment="1">
      <alignment horizontal="center" vertical="top"/>
    </xf>
    <xf numFmtId="0" fontId="5" fillId="10" borderId="4" xfId="0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49" fontId="5" fillId="0" borderId="49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8" fillId="0" borderId="41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3" fontId="19" fillId="0" borderId="19" xfId="0" applyNumberFormat="1" applyFont="1" applyFill="1" applyBorder="1" applyAlignment="1">
      <alignment horizontal="center" vertical="top" wrapText="1"/>
    </xf>
    <xf numFmtId="166" fontId="19" fillId="0" borderId="86" xfId="0" applyNumberFormat="1" applyFont="1" applyFill="1" applyBorder="1" applyAlignment="1">
      <alignment horizontal="center" vertical="top" wrapText="1"/>
    </xf>
    <xf numFmtId="166" fontId="19" fillId="0" borderId="9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3" fontId="3" fillId="8" borderId="21" xfId="0" applyNumberFormat="1" applyFont="1" applyFill="1" applyBorder="1" applyAlignment="1">
      <alignment horizontal="center" vertical="top" wrapText="1"/>
    </xf>
    <xf numFmtId="0" fontId="5" fillId="10" borderId="19" xfId="0" applyFont="1" applyFill="1" applyBorder="1" applyAlignment="1">
      <alignment horizontal="center" vertical="top"/>
    </xf>
    <xf numFmtId="3" fontId="3" fillId="8" borderId="17" xfId="0" applyNumberFormat="1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100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70" xfId="0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101" xfId="0" applyFont="1" applyFill="1" applyBorder="1" applyAlignment="1">
      <alignment vertical="top" wrapText="1"/>
    </xf>
    <xf numFmtId="0" fontId="3" fillId="0" borderId="88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/>
    </xf>
    <xf numFmtId="0" fontId="5" fillId="10" borderId="35" xfId="0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left" vertical="top" wrapText="1"/>
    </xf>
    <xf numFmtId="0" fontId="19" fillId="0" borderId="84" xfId="0" applyFont="1" applyFill="1" applyBorder="1" applyAlignment="1">
      <alignment horizontal="left" vertical="top" wrapText="1"/>
    </xf>
    <xf numFmtId="3" fontId="19" fillId="0" borderId="86" xfId="0" applyNumberFormat="1" applyFont="1" applyFill="1" applyBorder="1" applyAlignment="1">
      <alignment horizontal="center" vertical="top" wrapText="1"/>
    </xf>
    <xf numFmtId="0" fontId="3" fillId="0" borderId="86" xfId="0" applyFont="1" applyBorder="1" applyAlignment="1">
      <alignment horizontal="center" vertical="top"/>
    </xf>
    <xf numFmtId="3" fontId="19" fillId="0" borderId="93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13" borderId="10" xfId="0" applyNumberFormat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 wrapText="1"/>
    </xf>
    <xf numFmtId="3" fontId="9" fillId="0" borderId="85" xfId="0" applyNumberFormat="1" applyFont="1" applyFill="1" applyBorder="1" applyAlignment="1">
      <alignment horizontal="center" vertical="top" wrapText="1"/>
    </xf>
    <xf numFmtId="3" fontId="9" fillId="8" borderId="37" xfId="0" applyNumberFormat="1" applyFont="1" applyFill="1" applyBorder="1" applyAlignment="1">
      <alignment horizontal="center" vertical="top" wrapText="1"/>
    </xf>
    <xf numFmtId="0" fontId="3" fillId="2" borderId="111" xfId="0" applyFont="1" applyFill="1" applyBorder="1" applyAlignment="1">
      <alignment horizontal="center" vertical="top"/>
    </xf>
    <xf numFmtId="0" fontId="2" fillId="0" borderId="103" xfId="0" applyFont="1" applyBorder="1" applyAlignment="1">
      <alignment vertical="center" textRotation="90" wrapText="1"/>
    </xf>
    <xf numFmtId="0" fontId="3" fillId="8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49" fontId="5" fillId="13" borderId="10" xfId="0" applyNumberFormat="1" applyFont="1" applyFill="1" applyBorder="1" applyAlignment="1">
      <alignment horizontal="center" vertical="top"/>
    </xf>
    <xf numFmtId="49" fontId="5" fillId="13" borderId="11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0" fontId="3" fillId="8" borderId="43" xfId="0" applyFont="1" applyFill="1" applyBorder="1" applyAlignment="1">
      <alignment horizontal="left" vertical="top" wrapText="1"/>
    </xf>
    <xf numFmtId="3" fontId="3" fillId="8" borderId="2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8" borderId="27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49" fontId="5" fillId="0" borderId="19" xfId="0" applyNumberFormat="1" applyFont="1" applyBorder="1" applyAlignment="1">
      <alignment horizontal="center" vertical="top" wrapText="1"/>
    </xf>
    <xf numFmtId="0" fontId="19" fillId="8" borderId="29" xfId="0" applyFont="1" applyFill="1" applyBorder="1" applyAlignment="1">
      <alignment horizontal="left" vertical="top" wrapText="1"/>
    </xf>
    <xf numFmtId="0" fontId="0" fillId="0" borderId="35" xfId="0" applyBorder="1" applyAlignment="1">
      <alignment horizontal="center"/>
    </xf>
    <xf numFmtId="0" fontId="3" fillId="8" borderId="37" xfId="0" applyFont="1" applyFill="1" applyBorder="1" applyAlignment="1">
      <alignment horizontal="left" vertical="top" wrapText="1"/>
    </xf>
    <xf numFmtId="3" fontId="3" fillId="0" borderId="2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8" borderId="11" xfId="0" applyFill="1" applyBorder="1" applyAlignment="1">
      <alignment vertical="top" wrapText="1"/>
    </xf>
    <xf numFmtId="0" fontId="3" fillId="8" borderId="103" xfId="0" applyFont="1" applyFill="1" applyBorder="1" applyAlignment="1">
      <alignment horizontal="left" vertical="top" wrapText="1"/>
    </xf>
    <xf numFmtId="3" fontId="3" fillId="0" borderId="107" xfId="0" applyNumberFormat="1" applyFont="1" applyFill="1" applyBorder="1" applyAlignment="1">
      <alignment horizontal="center" vertical="top" wrapText="1"/>
    </xf>
    <xf numFmtId="3" fontId="3" fillId="8" borderId="108" xfId="0" applyNumberFormat="1" applyFont="1" applyFill="1" applyBorder="1" applyAlignment="1">
      <alignment horizontal="center" vertical="top" wrapText="1"/>
    </xf>
    <xf numFmtId="0" fontId="3" fillId="8" borderId="39" xfId="1" applyFont="1" applyFill="1" applyBorder="1" applyAlignment="1">
      <alignment vertical="top" wrapText="1"/>
    </xf>
    <xf numFmtId="3" fontId="3" fillId="8" borderId="50" xfId="1" applyNumberFormat="1" applyFont="1" applyFill="1" applyBorder="1" applyAlignment="1">
      <alignment horizontal="center" vertical="top"/>
    </xf>
    <xf numFmtId="0" fontId="3" fillId="8" borderId="16" xfId="1" applyFont="1" applyFill="1" applyBorder="1" applyAlignment="1">
      <alignment vertical="top" wrapText="1"/>
    </xf>
    <xf numFmtId="0" fontId="3" fillId="8" borderId="24" xfId="0" applyFont="1" applyFill="1" applyBorder="1" applyAlignment="1">
      <alignment horizontal="center" vertical="top"/>
    </xf>
    <xf numFmtId="0" fontId="19" fillId="0" borderId="103" xfId="0" applyFont="1" applyFill="1" applyBorder="1" applyAlignment="1">
      <alignment horizontal="left" vertical="top" wrapText="1"/>
    </xf>
    <xf numFmtId="0" fontId="3" fillId="0" borderId="111" xfId="0" applyFont="1" applyFill="1" applyBorder="1" applyAlignment="1">
      <alignment horizontal="center" vertical="top" wrapText="1"/>
    </xf>
    <xf numFmtId="3" fontId="19" fillId="8" borderId="86" xfId="0" applyNumberFormat="1" applyFont="1" applyFill="1" applyBorder="1" applyAlignment="1">
      <alignment horizontal="center" vertical="top" wrapText="1"/>
    </xf>
    <xf numFmtId="0" fontId="3" fillId="8" borderId="86" xfId="0" applyFont="1" applyFill="1" applyBorder="1" applyAlignment="1">
      <alignment horizontal="center" vertical="top"/>
    </xf>
    <xf numFmtId="3" fontId="19" fillId="8" borderId="93" xfId="0" applyNumberFormat="1" applyFont="1" applyFill="1" applyBorder="1" applyAlignment="1">
      <alignment horizontal="center" vertical="top" wrapText="1"/>
    </xf>
    <xf numFmtId="3" fontId="19" fillId="8" borderId="50" xfId="0" applyNumberFormat="1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center" vertical="top"/>
    </xf>
    <xf numFmtId="3" fontId="19" fillId="8" borderId="19" xfId="0" applyNumberFormat="1" applyFont="1" applyFill="1" applyBorder="1" applyAlignment="1">
      <alignment horizontal="center" vertical="top" wrapText="1"/>
    </xf>
    <xf numFmtId="0" fontId="3" fillId="0" borderId="103" xfId="0" applyFont="1" applyFill="1" applyBorder="1" applyAlignment="1">
      <alignment vertical="top" wrapText="1"/>
    </xf>
    <xf numFmtId="3" fontId="3" fillId="0" borderId="108" xfId="0" applyNumberFormat="1" applyFont="1" applyFill="1" applyBorder="1" applyAlignment="1">
      <alignment horizontal="center" vertical="top" wrapText="1"/>
    </xf>
    <xf numFmtId="49" fontId="5" fillId="0" borderId="108" xfId="0" applyNumberFormat="1" applyFont="1" applyBorder="1" applyAlignment="1">
      <alignment horizontal="center" vertical="top"/>
    </xf>
    <xf numFmtId="0" fontId="3" fillId="0" borderId="81" xfId="0" applyNumberFormat="1" applyFont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0" borderId="98" xfId="0" applyNumberFormat="1" applyFont="1" applyFill="1" applyBorder="1" applyAlignment="1">
      <alignment horizontal="center" vertical="top" wrapText="1"/>
    </xf>
    <xf numFmtId="0" fontId="3" fillId="0" borderId="99" xfId="0" applyFont="1" applyBorder="1" applyAlignment="1">
      <alignment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0" fontId="3" fillId="0" borderId="89" xfId="0" applyNumberFormat="1" applyFont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3" fontId="5" fillId="0" borderId="2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/>
    </xf>
    <xf numFmtId="49" fontId="9" fillId="8" borderId="85" xfId="0" applyNumberFormat="1" applyFont="1" applyFill="1" applyBorder="1" applyAlignment="1">
      <alignment horizontal="center" vertical="top" wrapText="1"/>
    </xf>
    <xf numFmtId="49" fontId="3" fillId="8" borderId="85" xfId="0" applyNumberFormat="1" applyFont="1" applyFill="1" applyBorder="1" applyAlignment="1">
      <alignment horizontal="center" vertical="top" wrapText="1"/>
    </xf>
    <xf numFmtId="49" fontId="3" fillId="8" borderId="93" xfId="0" applyNumberFormat="1" applyFont="1" applyFill="1" applyBorder="1" applyAlignment="1">
      <alignment horizontal="center" vertical="top" wrapText="1"/>
    </xf>
    <xf numFmtId="49" fontId="3" fillId="8" borderId="37" xfId="1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49" fontId="9" fillId="8" borderId="93" xfId="0" applyNumberFormat="1" applyFont="1" applyFill="1" applyBorder="1" applyAlignment="1">
      <alignment horizontal="center" vertical="top" wrapText="1"/>
    </xf>
    <xf numFmtId="3" fontId="3" fillId="2" borderId="26" xfId="0" applyNumberFormat="1" applyFont="1" applyFill="1" applyBorder="1" applyAlignment="1">
      <alignment horizontal="center" vertical="top" wrapText="1"/>
    </xf>
    <xf numFmtId="3" fontId="3" fillId="0" borderId="17" xfId="1" applyNumberFormat="1" applyFont="1" applyFill="1" applyBorder="1" applyAlignment="1">
      <alignment horizontal="center" vertical="top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13" borderId="1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horizontal="center" vertical="top"/>
    </xf>
    <xf numFmtId="49" fontId="5" fillId="13" borderId="16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3" fontId="3" fillId="8" borderId="9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87" xfId="0" applyNumberFormat="1" applyFont="1" applyFill="1" applyBorder="1" applyAlignment="1">
      <alignment horizontal="right" vertical="top"/>
    </xf>
    <xf numFmtId="3" fontId="5" fillId="2" borderId="87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/>
    </xf>
    <xf numFmtId="3" fontId="5" fillId="2" borderId="9" xfId="0" applyNumberFormat="1" applyFont="1" applyFill="1" applyBorder="1" applyAlignment="1">
      <alignment horizontal="right" vertical="top"/>
    </xf>
    <xf numFmtId="3" fontId="3" fillId="2" borderId="111" xfId="0" applyNumberFormat="1" applyFont="1" applyFill="1" applyBorder="1" applyAlignment="1">
      <alignment horizontal="right" vertical="top"/>
    </xf>
    <xf numFmtId="3" fontId="5" fillId="2" borderId="111" xfId="0" applyNumberFormat="1" applyFont="1" applyFill="1" applyBorder="1" applyAlignment="1">
      <alignment horizontal="right" vertical="top"/>
    </xf>
    <xf numFmtId="3" fontId="3" fillId="2" borderId="24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/>
    </xf>
    <xf numFmtId="3" fontId="3" fillId="8" borderId="2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 wrapText="1"/>
    </xf>
    <xf numFmtId="3" fontId="3" fillId="0" borderId="95" xfId="0" applyNumberFormat="1" applyFont="1" applyFill="1" applyBorder="1" applyAlignment="1">
      <alignment horizontal="right" vertical="top" wrapText="1"/>
    </xf>
    <xf numFmtId="3" fontId="3" fillId="0" borderId="95" xfId="0" applyNumberFormat="1" applyFont="1" applyFill="1" applyBorder="1" applyAlignment="1">
      <alignment horizontal="right" vertical="top"/>
    </xf>
    <xf numFmtId="3" fontId="3" fillId="2" borderId="92" xfId="0" applyNumberFormat="1" applyFont="1" applyFill="1" applyBorder="1" applyAlignment="1">
      <alignment horizontal="right" vertical="top" wrapText="1"/>
    </xf>
    <xf numFmtId="3" fontId="3" fillId="0" borderId="24" xfId="0" applyNumberFormat="1" applyFont="1" applyFill="1" applyBorder="1" applyAlignment="1">
      <alignment horizontal="right" vertical="top"/>
    </xf>
    <xf numFmtId="3" fontId="3" fillId="2" borderId="24" xfId="0" applyNumberFormat="1" applyFont="1" applyFill="1" applyBorder="1" applyAlignment="1">
      <alignment horizontal="right" vertical="top" wrapText="1"/>
    </xf>
    <xf numFmtId="3" fontId="3" fillId="2" borderId="55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 wrapText="1"/>
    </xf>
    <xf numFmtId="3" fontId="3" fillId="0" borderId="40" xfId="0" applyNumberFormat="1" applyFont="1" applyFill="1" applyBorder="1" applyAlignment="1">
      <alignment horizontal="right" vertical="top" wrapText="1"/>
    </xf>
    <xf numFmtId="3" fontId="3" fillId="0" borderId="40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right" vertical="top"/>
    </xf>
    <xf numFmtId="3" fontId="3" fillId="0" borderId="94" xfId="0" applyNumberFormat="1" applyFont="1" applyFill="1" applyBorder="1" applyAlignment="1">
      <alignment horizontal="right" vertical="top"/>
    </xf>
    <xf numFmtId="3" fontId="3" fillId="0" borderId="109" xfId="0" applyNumberFormat="1" applyFont="1" applyFill="1" applyBorder="1" applyAlignment="1">
      <alignment horizontal="right" vertical="top"/>
    </xf>
    <xf numFmtId="3" fontId="3" fillId="0" borderId="114" xfId="0" applyNumberFormat="1" applyFont="1" applyFill="1" applyBorder="1" applyAlignment="1">
      <alignment horizontal="right" vertical="top"/>
    </xf>
    <xf numFmtId="3" fontId="3" fillId="0" borderId="111" xfId="0" applyNumberFormat="1" applyFont="1" applyFill="1" applyBorder="1" applyAlignment="1">
      <alignment horizontal="right" vertical="top"/>
    </xf>
    <xf numFmtId="3" fontId="3" fillId="0" borderId="105" xfId="0" applyNumberFormat="1" applyFont="1" applyFill="1" applyBorder="1" applyAlignment="1">
      <alignment horizontal="right" vertical="top"/>
    </xf>
    <xf numFmtId="3" fontId="5" fillId="0" borderId="94" xfId="0" applyNumberFormat="1" applyFont="1" applyFill="1" applyBorder="1" applyAlignment="1">
      <alignment horizontal="right" vertical="top"/>
    </xf>
    <xf numFmtId="3" fontId="5" fillId="0" borderId="95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0" borderId="43" xfId="0" applyNumberFormat="1" applyFont="1" applyFill="1" applyBorder="1" applyAlignment="1">
      <alignment horizontal="right" vertical="top" wrapText="1"/>
    </xf>
    <xf numFmtId="3" fontId="3" fillId="0" borderId="23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 wrapText="1"/>
    </xf>
    <xf numFmtId="3" fontId="3" fillId="2" borderId="54" xfId="0" applyNumberFormat="1" applyFont="1" applyFill="1" applyBorder="1" applyAlignment="1">
      <alignment horizontal="right" vertical="top" wrapText="1"/>
    </xf>
    <xf numFmtId="3" fontId="3" fillId="2" borderId="53" xfId="0" applyNumberFormat="1" applyFont="1" applyFill="1" applyBorder="1" applyAlignment="1">
      <alignment horizontal="right" vertical="top" wrapText="1"/>
    </xf>
    <xf numFmtId="3" fontId="5" fillId="10" borderId="61" xfId="0" applyNumberFormat="1" applyFont="1" applyFill="1" applyBorder="1" applyAlignment="1">
      <alignment horizontal="right" vertical="top"/>
    </xf>
    <xf numFmtId="3" fontId="5" fillId="10" borderId="59" xfId="0" applyNumberFormat="1" applyFont="1" applyFill="1" applyBorder="1" applyAlignment="1">
      <alignment horizontal="right" vertical="top"/>
    </xf>
    <xf numFmtId="3" fontId="3" fillId="2" borderId="41" xfId="0" applyNumberFormat="1" applyFont="1" applyFill="1" applyBorder="1" applyAlignment="1">
      <alignment horizontal="right" vertical="top" wrapText="1"/>
    </xf>
    <xf numFmtId="3" fontId="3" fillId="2" borderId="44" xfId="0" applyNumberFormat="1" applyFont="1" applyFill="1" applyBorder="1" applyAlignment="1">
      <alignment horizontal="right" vertical="top" wrapText="1"/>
    </xf>
    <xf numFmtId="3" fontId="5" fillId="10" borderId="67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 wrapText="1"/>
    </xf>
    <xf numFmtId="3" fontId="3" fillId="0" borderId="44" xfId="0" applyNumberFormat="1" applyFont="1" applyFill="1" applyBorder="1" applyAlignment="1">
      <alignment horizontal="right" vertical="top" wrapText="1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0" xfId="0" applyNumberFormat="1" applyFont="1" applyFill="1" applyBorder="1" applyAlignment="1">
      <alignment horizontal="right" vertical="top"/>
    </xf>
    <xf numFmtId="3" fontId="5" fillId="3" borderId="25" xfId="0" applyNumberFormat="1" applyFont="1" applyFill="1" applyBorder="1" applyAlignment="1">
      <alignment horizontal="right" vertical="top"/>
    </xf>
    <xf numFmtId="0" fontId="5" fillId="10" borderId="61" xfId="0" applyFont="1" applyFill="1" applyBorder="1" applyAlignment="1">
      <alignment vertical="center"/>
    </xf>
    <xf numFmtId="3" fontId="3" fillId="0" borderId="46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horizontal="right" wrapText="1"/>
    </xf>
    <xf numFmtId="3" fontId="3" fillId="2" borderId="9" xfId="0" applyNumberFormat="1" applyFont="1" applyFill="1" applyBorder="1" applyAlignment="1">
      <alignment horizontal="right" wrapText="1"/>
    </xf>
    <xf numFmtId="3" fontId="5" fillId="10" borderId="64" xfId="0" applyNumberFormat="1" applyFont="1" applyFill="1" applyBorder="1" applyAlignment="1">
      <alignment horizontal="right" vertical="top"/>
    </xf>
    <xf numFmtId="3" fontId="5" fillId="3" borderId="22" xfId="0" applyNumberFormat="1" applyFont="1" applyFill="1" applyBorder="1" applyAlignment="1">
      <alignment horizontal="right" vertical="top"/>
    </xf>
    <xf numFmtId="3" fontId="5" fillId="10" borderId="66" xfId="0" applyNumberFormat="1" applyFont="1" applyFill="1" applyBorder="1" applyAlignment="1">
      <alignment horizontal="right" vertical="top"/>
    </xf>
    <xf numFmtId="3" fontId="5" fillId="10" borderId="36" xfId="0" applyNumberFormat="1" applyFont="1" applyFill="1" applyBorder="1" applyAlignment="1">
      <alignment horizontal="right" vertical="top"/>
    </xf>
    <xf numFmtId="3" fontId="5" fillId="5" borderId="7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5" borderId="24" xfId="0" applyNumberFormat="1" applyFont="1" applyFill="1" applyBorder="1" applyAlignment="1">
      <alignment horizontal="right" vertical="top"/>
    </xf>
    <xf numFmtId="3" fontId="5" fillId="6" borderId="66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8" borderId="86" xfId="0" applyFont="1" applyFill="1" applyBorder="1" applyAlignment="1">
      <alignment horizontal="left" vertical="top" wrapText="1"/>
    </xf>
    <xf numFmtId="0" fontId="3" fillId="8" borderId="110" xfId="0" applyFont="1" applyFill="1" applyBorder="1" applyAlignment="1">
      <alignment vertical="top" wrapText="1"/>
    </xf>
    <xf numFmtId="0" fontId="3" fillId="8" borderId="86" xfId="0" applyFont="1" applyFill="1" applyBorder="1" applyAlignment="1">
      <alignment vertical="top" wrapText="1"/>
    </xf>
    <xf numFmtId="0" fontId="3" fillId="8" borderId="113" xfId="0" applyFont="1" applyFill="1" applyBorder="1" applyAlignment="1">
      <alignment vertical="top" wrapText="1"/>
    </xf>
    <xf numFmtId="0" fontId="3" fillId="0" borderId="84" xfId="0" applyFont="1" applyFill="1" applyBorder="1" applyAlignment="1">
      <alignment horizontal="center" vertical="center" textRotation="90" wrapText="1"/>
    </xf>
    <xf numFmtId="49" fontId="5" fillId="0" borderId="93" xfId="0" applyNumberFormat="1" applyFont="1" applyBorder="1" applyAlignment="1">
      <alignment horizontal="center" vertical="top"/>
    </xf>
    <xf numFmtId="0" fontId="3" fillId="0" borderId="103" xfId="0" applyFont="1" applyFill="1" applyBorder="1" applyAlignment="1">
      <alignment horizontal="center" vertical="center" textRotation="90" wrapText="1"/>
    </xf>
    <xf numFmtId="0" fontId="3" fillId="0" borderId="104" xfId="0" applyFont="1" applyFill="1" applyBorder="1" applyAlignment="1">
      <alignment horizontal="center" vertical="center" textRotation="90" wrapText="1"/>
    </xf>
    <xf numFmtId="49" fontId="5" fillId="0" borderId="82" xfId="0" applyNumberFormat="1" applyFont="1" applyBorder="1" applyAlignment="1">
      <alignment horizontal="center" vertical="top"/>
    </xf>
    <xf numFmtId="0" fontId="24" fillId="0" borderId="10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textRotation="90"/>
    </xf>
    <xf numFmtId="49" fontId="3" fillId="0" borderId="9" xfId="0" applyNumberFormat="1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left" vertical="top" wrapText="1"/>
    </xf>
    <xf numFmtId="165" fontId="3" fillId="2" borderId="31" xfId="0" applyNumberFormat="1" applyFont="1" applyFill="1" applyBorder="1" applyAlignment="1">
      <alignment horizontal="left" vertical="top" wrapText="1"/>
    </xf>
    <xf numFmtId="0" fontId="3" fillId="0" borderId="34" xfId="0" applyNumberFormat="1" applyFont="1" applyFill="1" applyBorder="1" applyAlignment="1">
      <alignment horizontal="center" vertical="top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98" xfId="0" applyFont="1" applyBorder="1" applyAlignment="1">
      <alignment vertical="top" wrapText="1"/>
    </xf>
    <xf numFmtId="0" fontId="2" fillId="0" borderId="96" xfId="0" applyFont="1" applyBorder="1" applyAlignment="1">
      <alignment textRotation="90"/>
    </xf>
    <xf numFmtId="0" fontId="0" fillId="0" borderId="32" xfId="0" applyBorder="1" applyAlignment="1">
      <alignment horizontal="center" vertical="top"/>
    </xf>
    <xf numFmtId="49" fontId="3" fillId="0" borderId="95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10" borderId="70" xfId="0" applyNumberFormat="1" applyFont="1" applyFill="1" applyBorder="1" applyAlignment="1">
      <alignment horizontal="right" vertical="top"/>
    </xf>
    <xf numFmtId="3" fontId="3" fillId="10" borderId="40" xfId="0" applyNumberFormat="1" applyFont="1" applyFill="1" applyBorder="1" applyAlignment="1">
      <alignment horizontal="right" vertical="top"/>
    </xf>
    <xf numFmtId="3" fontId="3" fillId="10" borderId="40" xfId="0" applyNumberFormat="1" applyFont="1" applyFill="1" applyBorder="1" applyAlignment="1">
      <alignment horizontal="right" vertical="top" wrapText="1"/>
    </xf>
    <xf numFmtId="3" fontId="3" fillId="10" borderId="99" xfId="0" applyNumberFormat="1" applyFont="1" applyFill="1" applyBorder="1" applyAlignment="1">
      <alignment horizontal="right" vertical="top"/>
    </xf>
    <xf numFmtId="3" fontId="3" fillId="10" borderId="105" xfId="0" applyNumberFormat="1" applyFont="1" applyFill="1" applyBorder="1" applyAlignment="1">
      <alignment horizontal="right" vertical="top"/>
    </xf>
    <xf numFmtId="3" fontId="3" fillId="10" borderId="76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right" vertical="top"/>
    </xf>
    <xf numFmtId="3" fontId="3" fillId="10" borderId="76" xfId="0" applyNumberFormat="1" applyFont="1" applyFill="1" applyBorder="1" applyAlignment="1">
      <alignment horizontal="right" vertical="top" wrapText="1"/>
    </xf>
    <xf numFmtId="3" fontId="3" fillId="10" borderId="57" xfId="0" applyNumberFormat="1" applyFont="1" applyFill="1" applyBorder="1" applyAlignment="1">
      <alignment horizontal="right" vertical="top"/>
    </xf>
    <xf numFmtId="3" fontId="3" fillId="10" borderId="83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right" vertical="top" wrapText="1"/>
    </xf>
    <xf numFmtId="3" fontId="3" fillId="10" borderId="0" xfId="0" applyNumberFormat="1" applyFont="1" applyFill="1" applyBorder="1" applyAlignment="1">
      <alignment horizontal="right" vertical="top"/>
    </xf>
    <xf numFmtId="3" fontId="5" fillId="10" borderId="30" xfId="0" applyNumberFormat="1" applyFont="1" applyFill="1" applyBorder="1" applyAlignment="1">
      <alignment horizontal="right" vertical="top"/>
    </xf>
    <xf numFmtId="3" fontId="3" fillId="10" borderId="70" xfId="0" applyNumberFormat="1" applyFont="1" applyFill="1" applyBorder="1" applyAlignment="1">
      <alignment horizontal="right" vertical="top" wrapText="1"/>
    </xf>
    <xf numFmtId="3" fontId="3" fillId="10" borderId="94" xfId="0" applyNumberFormat="1" applyFont="1" applyFill="1" applyBorder="1" applyAlignment="1">
      <alignment horizontal="right" vertical="top" wrapText="1"/>
    </xf>
    <xf numFmtId="3" fontId="5" fillId="10" borderId="0" xfId="0" applyNumberFormat="1" applyFont="1" applyFill="1" applyBorder="1" applyAlignment="1">
      <alignment horizontal="right" vertical="top"/>
    </xf>
    <xf numFmtId="3" fontId="5" fillId="10" borderId="9" xfId="0" applyNumberFormat="1" applyFont="1" applyFill="1" applyBorder="1" applyAlignment="1">
      <alignment horizontal="right" vertical="top"/>
    </xf>
    <xf numFmtId="3" fontId="3" fillId="10" borderId="46" xfId="0" applyNumberFormat="1" applyFont="1" applyFill="1" applyBorder="1" applyAlignment="1">
      <alignment horizontal="right" vertical="top" wrapText="1"/>
    </xf>
    <xf numFmtId="3" fontId="3" fillId="8" borderId="46" xfId="0" applyNumberFormat="1" applyFont="1" applyFill="1" applyBorder="1" applyAlignment="1">
      <alignment horizontal="right" vertical="top" wrapText="1"/>
    </xf>
    <xf numFmtId="3" fontId="3" fillId="8" borderId="77" xfId="0" applyNumberFormat="1" applyFont="1" applyFill="1" applyBorder="1" applyAlignment="1">
      <alignment horizontal="right" vertical="top" wrapText="1"/>
    </xf>
    <xf numFmtId="3" fontId="3" fillId="10" borderId="6" xfId="0" applyNumberFormat="1" applyFont="1" applyFill="1" applyBorder="1" applyAlignment="1">
      <alignment horizontal="right" vertical="top" wrapText="1"/>
    </xf>
    <xf numFmtId="3" fontId="3" fillId="8" borderId="6" xfId="0" applyNumberFormat="1" applyFont="1" applyFill="1" applyBorder="1" applyAlignment="1">
      <alignment horizontal="right" vertical="top" wrapText="1"/>
    </xf>
    <xf numFmtId="3" fontId="3" fillId="8" borderId="57" xfId="0" applyNumberFormat="1" applyFont="1" applyFill="1" applyBorder="1" applyAlignment="1">
      <alignment horizontal="right" vertical="top" wrapText="1"/>
    </xf>
    <xf numFmtId="3" fontId="3" fillId="10" borderId="24" xfId="0" applyNumberFormat="1" applyFont="1" applyFill="1" applyBorder="1" applyAlignment="1">
      <alignment horizontal="right" vertical="top" wrapText="1"/>
    </xf>
    <xf numFmtId="3" fontId="3" fillId="10" borderId="24" xfId="0" applyNumberFormat="1" applyFont="1" applyFill="1" applyBorder="1" applyAlignment="1">
      <alignment horizontal="right" vertical="top"/>
    </xf>
    <xf numFmtId="3" fontId="3" fillId="10" borderId="9" xfId="0" applyNumberFormat="1" applyFont="1" applyFill="1" applyBorder="1" applyAlignment="1">
      <alignment horizontal="right" vertical="top" wrapText="1"/>
    </xf>
    <xf numFmtId="3" fontId="36" fillId="10" borderId="83" xfId="0" applyNumberFormat="1" applyFont="1" applyFill="1" applyBorder="1" applyAlignment="1">
      <alignment horizontal="right" vertical="top" wrapText="1"/>
    </xf>
    <xf numFmtId="3" fontId="36" fillId="10" borderId="109" xfId="0" applyNumberFormat="1" applyFont="1" applyFill="1" applyBorder="1" applyAlignment="1">
      <alignment horizontal="right" vertical="top" wrapText="1"/>
    </xf>
    <xf numFmtId="3" fontId="36" fillId="10" borderId="9" xfId="0" applyNumberFormat="1" applyFont="1" applyFill="1" applyBorder="1" applyAlignment="1">
      <alignment horizontal="right" vertical="top" wrapText="1"/>
    </xf>
    <xf numFmtId="3" fontId="36" fillId="10" borderId="111" xfId="0" applyNumberFormat="1" applyFont="1" applyFill="1" applyBorder="1" applyAlignment="1">
      <alignment horizontal="right" vertical="top" wrapText="1"/>
    </xf>
    <xf numFmtId="3" fontId="36" fillId="10" borderId="95" xfId="0" applyNumberFormat="1" applyFont="1" applyFill="1" applyBorder="1" applyAlignment="1">
      <alignment horizontal="right" vertical="top" wrapText="1"/>
    </xf>
    <xf numFmtId="3" fontId="5" fillId="10" borderId="35" xfId="0" applyNumberFormat="1" applyFont="1" applyFill="1" applyBorder="1" applyAlignment="1">
      <alignment horizontal="right" vertical="top"/>
    </xf>
    <xf numFmtId="3" fontId="3" fillId="10" borderId="41" xfId="0" applyNumberFormat="1" applyFont="1" applyFill="1" applyBorder="1" applyAlignment="1">
      <alignment horizontal="right" vertical="top" wrapText="1"/>
    </xf>
    <xf numFmtId="3" fontId="3" fillId="10" borderId="49" xfId="0" applyNumberFormat="1" applyFont="1" applyFill="1" applyBorder="1" applyAlignment="1">
      <alignment horizontal="right" vertical="top" wrapText="1"/>
    </xf>
    <xf numFmtId="3" fontId="3" fillId="10" borderId="78" xfId="0" applyNumberFormat="1" applyFont="1" applyFill="1" applyBorder="1" applyAlignment="1">
      <alignment horizontal="right" vertical="top" wrapText="1"/>
    </xf>
    <xf numFmtId="3" fontId="5" fillId="10" borderId="73" xfId="0" applyNumberFormat="1" applyFont="1" applyFill="1" applyBorder="1" applyAlignment="1">
      <alignment horizontal="right" vertical="top"/>
    </xf>
    <xf numFmtId="3" fontId="3" fillId="10" borderId="7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right" vertical="top"/>
    </xf>
    <xf numFmtId="3" fontId="3" fillId="0" borderId="49" xfId="0" applyNumberFormat="1" applyFont="1" applyFill="1" applyBorder="1" applyAlignment="1">
      <alignment horizontal="right" vertical="top"/>
    </xf>
    <xf numFmtId="3" fontId="3" fillId="0" borderId="99" xfId="0" applyNumberFormat="1" applyFont="1" applyFill="1" applyBorder="1" applyAlignment="1">
      <alignment horizontal="right" vertical="top"/>
    </xf>
    <xf numFmtId="3" fontId="3" fillId="10" borderId="95" xfId="0" applyNumberFormat="1" applyFont="1" applyFill="1" applyBorder="1" applyAlignment="1">
      <alignment horizontal="right" vertical="top"/>
    </xf>
    <xf numFmtId="3" fontId="3" fillId="10" borderId="9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3" fontId="3" fillId="10" borderId="23" xfId="0" applyNumberFormat="1" applyFont="1" applyFill="1" applyBorder="1" applyAlignment="1">
      <alignment horizontal="right" vertical="top"/>
    </xf>
    <xf numFmtId="3" fontId="3" fillId="10" borderId="23" xfId="0" applyNumberFormat="1" applyFont="1" applyFill="1" applyBorder="1" applyAlignment="1">
      <alignment horizontal="right" vertical="top" wrapText="1"/>
    </xf>
    <xf numFmtId="3" fontId="3" fillId="10" borderId="7" xfId="0" applyNumberFormat="1" applyFont="1" applyFill="1" applyBorder="1" applyAlignment="1">
      <alignment horizontal="right" vertical="top" wrapText="1"/>
    </xf>
    <xf numFmtId="3" fontId="3" fillId="8" borderId="7" xfId="0" applyNumberFormat="1" applyFont="1" applyFill="1" applyBorder="1" applyAlignment="1">
      <alignment horizontal="right" vertical="top" wrapText="1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89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9" fontId="3" fillId="8" borderId="18" xfId="0" applyNumberFormat="1" applyFont="1" applyFill="1" applyBorder="1" applyAlignment="1">
      <alignment horizontal="center" vertical="top" wrapText="1"/>
    </xf>
    <xf numFmtId="3" fontId="3" fillId="8" borderId="19" xfId="0" applyNumberFormat="1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3" fontId="3" fillId="8" borderId="26" xfId="1" applyNumberFormat="1" applyFont="1" applyFill="1" applyBorder="1" applyAlignment="1">
      <alignment horizontal="center" vertical="top"/>
    </xf>
    <xf numFmtId="3" fontId="3" fillId="8" borderId="26" xfId="0" applyNumberFormat="1" applyFont="1" applyFill="1" applyBorder="1" applyAlignment="1">
      <alignment horizontal="center" vertical="top" wrapText="1"/>
    </xf>
    <xf numFmtId="3" fontId="3" fillId="8" borderId="27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3" fontId="3" fillId="10" borderId="46" xfId="0" applyNumberFormat="1" applyFont="1" applyFill="1" applyBorder="1" applyAlignment="1">
      <alignment horizontal="right"/>
    </xf>
    <xf numFmtId="3" fontId="3" fillId="10" borderId="6" xfId="0" applyNumberFormat="1" applyFont="1" applyFill="1" applyBorder="1" applyAlignment="1">
      <alignment horizontal="right"/>
    </xf>
    <xf numFmtId="3" fontId="3" fillId="10" borderId="9" xfId="0" applyNumberFormat="1" applyFont="1" applyFill="1" applyBorder="1" applyAlignment="1">
      <alignment horizontal="right"/>
    </xf>
    <xf numFmtId="3" fontId="5" fillId="12" borderId="68" xfId="0" applyNumberFormat="1" applyFont="1" applyFill="1" applyBorder="1" applyAlignment="1">
      <alignment horizontal="right" vertical="top"/>
    </xf>
    <xf numFmtId="3" fontId="5" fillId="12" borderId="25" xfId="0" applyNumberFormat="1" applyFont="1" applyFill="1" applyBorder="1" applyAlignment="1">
      <alignment horizontal="right" vertical="top"/>
    </xf>
    <xf numFmtId="3" fontId="5" fillId="10" borderId="67" xfId="0" applyNumberFormat="1" applyFont="1" applyFill="1" applyBorder="1" applyAlignment="1">
      <alignment horizontal="right" vertical="center"/>
    </xf>
    <xf numFmtId="3" fontId="5" fillId="10" borderId="61" xfId="0" applyNumberFormat="1" applyFont="1" applyFill="1" applyBorder="1" applyAlignment="1">
      <alignment horizontal="right" vertical="center"/>
    </xf>
    <xf numFmtId="3" fontId="5" fillId="10" borderId="64" xfId="0" applyNumberFormat="1" applyFont="1" applyFill="1" applyBorder="1" applyAlignment="1">
      <alignment horizontal="right" vertical="center"/>
    </xf>
    <xf numFmtId="3" fontId="5" fillId="3" borderId="68" xfId="0" applyNumberFormat="1" applyFont="1" applyFill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166" fontId="3" fillId="0" borderId="28" xfId="0" applyNumberFormat="1" applyFont="1" applyFill="1" applyBorder="1" applyAlignment="1">
      <alignment horizontal="center" vertical="top"/>
    </xf>
    <xf numFmtId="166" fontId="3" fillId="0" borderId="29" xfId="0" applyNumberFormat="1" applyFont="1" applyFill="1" applyBorder="1" applyAlignment="1">
      <alignment horizontal="center" vertical="top"/>
    </xf>
    <xf numFmtId="166" fontId="3" fillId="0" borderId="17" xfId="0" applyNumberFormat="1" applyFont="1" applyFill="1" applyBorder="1" applyAlignment="1">
      <alignment horizontal="center" vertical="top" textRotation="90"/>
    </xf>
    <xf numFmtId="3" fontId="3" fillId="8" borderId="78" xfId="0" applyNumberFormat="1" applyFont="1" applyFill="1" applyBorder="1" applyAlignment="1">
      <alignment horizontal="right" vertical="top" wrapText="1"/>
    </xf>
    <xf numFmtId="3" fontId="5" fillId="3" borderId="68" xfId="0" applyNumberFormat="1" applyFont="1" applyFill="1" applyBorder="1" applyAlignment="1">
      <alignment horizontal="right" vertical="top"/>
    </xf>
    <xf numFmtId="3" fontId="5" fillId="13" borderId="25" xfId="0" applyNumberFormat="1" applyFont="1" applyFill="1" applyBorder="1" applyAlignment="1">
      <alignment horizontal="right" vertical="top"/>
    </xf>
    <xf numFmtId="3" fontId="5" fillId="5" borderId="25" xfId="0" applyNumberFormat="1" applyFont="1" applyFill="1" applyBorder="1" applyAlignment="1">
      <alignment horizontal="right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49" fontId="5" fillId="13" borderId="10" xfId="0" applyNumberFormat="1" applyFont="1" applyFill="1" applyBorder="1" applyAlignment="1">
      <alignment horizontal="center" vertical="top"/>
    </xf>
    <xf numFmtId="49" fontId="5" fillId="13" borderId="11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0" fontId="3" fillId="8" borderId="66" xfId="0" applyFont="1" applyFill="1" applyBorder="1" applyAlignment="1">
      <alignment horizontal="center" vertical="top"/>
    </xf>
    <xf numFmtId="3" fontId="3" fillId="10" borderId="66" xfId="0" applyNumberFormat="1" applyFont="1" applyFill="1" applyBorder="1" applyAlignment="1">
      <alignment horizontal="right" vertical="top"/>
    </xf>
    <xf numFmtId="3" fontId="5" fillId="8" borderId="66" xfId="0" applyNumberFormat="1" applyFont="1" applyFill="1" applyBorder="1" applyAlignment="1">
      <alignment horizontal="right" vertical="top"/>
    </xf>
    <xf numFmtId="3" fontId="5" fillId="8" borderId="35" xfId="0" applyNumberFormat="1" applyFont="1" applyFill="1" applyBorder="1" applyAlignment="1">
      <alignment horizontal="right" vertical="top"/>
    </xf>
    <xf numFmtId="3" fontId="3" fillId="8" borderId="2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vertical="top" wrapText="1"/>
    </xf>
    <xf numFmtId="49" fontId="5" fillId="0" borderId="33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6" fontId="3" fillId="0" borderId="19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13" borderId="11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98" xfId="0" applyNumberFormat="1" applyFont="1" applyBorder="1" applyAlignment="1">
      <alignment horizontal="center" vertical="top"/>
    </xf>
    <xf numFmtId="0" fontId="3" fillId="0" borderId="96" xfId="0" applyFont="1" applyFill="1" applyBorder="1" applyAlignment="1">
      <alignment horizontal="center" vertical="center" textRotation="90" wrapText="1"/>
    </xf>
    <xf numFmtId="0" fontId="3" fillId="8" borderId="33" xfId="0" applyFont="1" applyFill="1" applyBorder="1" applyAlignment="1">
      <alignment vertical="top" wrapText="1"/>
    </xf>
    <xf numFmtId="49" fontId="5" fillId="0" borderId="18" xfId="0" applyNumberFormat="1" applyFont="1" applyBorder="1" applyAlignment="1">
      <alignment horizontal="center" vertical="top"/>
    </xf>
    <xf numFmtId="0" fontId="3" fillId="2" borderId="110" xfId="0" applyFont="1" applyFill="1" applyBorder="1" applyAlignment="1">
      <alignment horizontal="left" vertical="top" wrapText="1"/>
    </xf>
    <xf numFmtId="4" fontId="3" fillId="2" borderId="2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0" borderId="103" xfId="0" applyFont="1" applyFill="1" applyBorder="1" applyAlignment="1">
      <alignment horizontal="left" vertical="top" wrapText="1"/>
    </xf>
    <xf numFmtId="0" fontId="3" fillId="0" borderId="104" xfId="0" applyFont="1" applyFill="1" applyBorder="1" applyAlignment="1">
      <alignment horizontal="left" vertical="top" wrapText="1"/>
    </xf>
    <xf numFmtId="3" fontId="3" fillId="0" borderId="55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/>
    </xf>
    <xf numFmtId="49" fontId="3" fillId="8" borderId="19" xfId="0" applyNumberFormat="1" applyFont="1" applyFill="1" applyBorder="1" applyAlignment="1">
      <alignment horizontal="center" vertical="top" wrapText="1"/>
    </xf>
    <xf numFmtId="0" fontId="3" fillId="8" borderId="84" xfId="0" applyFont="1" applyFill="1" applyBorder="1" applyAlignment="1">
      <alignment vertical="top" wrapText="1"/>
    </xf>
    <xf numFmtId="0" fontId="3" fillId="0" borderId="104" xfId="0" applyFont="1" applyFill="1" applyBorder="1" applyAlignment="1">
      <alignment vertical="top" wrapText="1"/>
    </xf>
    <xf numFmtId="166" fontId="3" fillId="0" borderId="106" xfId="0" applyNumberFormat="1" applyFont="1" applyFill="1" applyBorder="1" applyAlignment="1">
      <alignment horizontal="center" vertical="top" wrapText="1"/>
    </xf>
    <xf numFmtId="166" fontId="3" fillId="0" borderId="82" xfId="0" applyNumberFormat="1" applyFont="1" applyFill="1" applyBorder="1" applyAlignment="1">
      <alignment horizontal="center" vertical="top" wrapText="1"/>
    </xf>
    <xf numFmtId="3" fontId="3" fillId="8" borderId="71" xfId="0" applyNumberFormat="1" applyFont="1" applyFill="1" applyBorder="1" applyAlignment="1">
      <alignment horizontal="right" vertical="top" wrapText="1"/>
    </xf>
    <xf numFmtId="0" fontId="3" fillId="8" borderId="62" xfId="0" applyFont="1" applyFill="1" applyBorder="1" applyAlignment="1">
      <alignment horizontal="left" vertical="top" wrapText="1"/>
    </xf>
    <xf numFmtId="3" fontId="3" fillId="0" borderId="62" xfId="1" applyNumberFormat="1" applyFont="1" applyFill="1" applyBorder="1" applyAlignment="1">
      <alignment horizontal="center" vertical="top"/>
    </xf>
    <xf numFmtId="3" fontId="3" fillId="0" borderId="62" xfId="0" applyNumberFormat="1" applyFont="1" applyFill="1" applyBorder="1" applyAlignment="1">
      <alignment horizontal="center" vertical="top" wrapText="1"/>
    </xf>
    <xf numFmtId="3" fontId="3" fillId="10" borderId="111" xfId="0" applyNumberFormat="1" applyFont="1" applyFill="1" applyBorder="1" applyAlignment="1">
      <alignment horizontal="right" vertical="top" wrapText="1"/>
    </xf>
    <xf numFmtId="3" fontId="3" fillId="0" borderId="111" xfId="0" applyNumberFormat="1" applyFont="1" applyFill="1" applyBorder="1" applyAlignment="1">
      <alignment horizontal="right" vertical="top" wrapText="1"/>
    </xf>
    <xf numFmtId="3" fontId="3" fillId="0" borderId="105" xfId="0" applyNumberFormat="1" applyFont="1" applyFill="1" applyBorder="1" applyAlignment="1">
      <alignment horizontal="right" vertical="top" wrapText="1"/>
    </xf>
    <xf numFmtId="0" fontId="19" fillId="8" borderId="50" xfId="0" applyFont="1" applyFill="1" applyBorder="1" applyAlignment="1">
      <alignment vertical="top" wrapText="1"/>
    </xf>
    <xf numFmtId="3" fontId="5" fillId="8" borderId="40" xfId="0" applyNumberFormat="1" applyFont="1" applyFill="1" applyBorder="1" applyAlignment="1">
      <alignment horizontal="right" vertical="top"/>
    </xf>
    <xf numFmtId="3" fontId="3" fillId="0" borderId="50" xfId="1" applyNumberFormat="1" applyFont="1" applyFill="1" applyBorder="1" applyAlignment="1">
      <alignment horizontal="center" vertical="top"/>
    </xf>
    <xf numFmtId="3" fontId="3" fillId="0" borderId="50" xfId="0" applyNumberFormat="1" applyFont="1" applyFill="1" applyBorder="1" applyAlignment="1">
      <alignment horizontal="center" vertical="top" wrapText="1"/>
    </xf>
    <xf numFmtId="3" fontId="3" fillId="10" borderId="109" xfId="0" applyNumberFormat="1" applyFont="1" applyFill="1" applyBorder="1" applyAlignment="1">
      <alignment horizontal="right" vertical="top" wrapText="1"/>
    </xf>
    <xf numFmtId="3" fontId="3" fillId="0" borderId="109" xfId="0" applyNumberFormat="1" applyFont="1" applyFill="1" applyBorder="1" applyAlignment="1">
      <alignment horizontal="right" vertical="top" wrapText="1"/>
    </xf>
    <xf numFmtId="3" fontId="3" fillId="8" borderId="93" xfId="0" applyNumberFormat="1" applyFont="1" applyFill="1" applyBorder="1" applyAlignment="1">
      <alignment horizontal="center" vertical="top" wrapText="1"/>
    </xf>
    <xf numFmtId="0" fontId="3" fillId="8" borderId="104" xfId="0" applyFont="1" applyFill="1" applyBorder="1" applyAlignment="1">
      <alignment vertical="top" wrapText="1"/>
    </xf>
    <xf numFmtId="3" fontId="3" fillId="8" borderId="106" xfId="0" applyNumberFormat="1" applyFont="1" applyFill="1" applyBorder="1" applyAlignment="1">
      <alignment horizontal="center" vertical="top" wrapText="1"/>
    </xf>
    <xf numFmtId="3" fontId="3" fillId="8" borderId="82" xfId="0" applyNumberFormat="1" applyFont="1" applyFill="1" applyBorder="1" applyAlignment="1">
      <alignment horizontal="center" vertical="top" wrapText="1"/>
    </xf>
    <xf numFmtId="0" fontId="3" fillId="8" borderId="102" xfId="0" applyFont="1" applyFill="1" applyBorder="1" applyAlignment="1">
      <alignment horizontal="left" vertical="top" wrapText="1"/>
    </xf>
    <xf numFmtId="3" fontId="3" fillId="10" borderId="95" xfId="0" applyNumberFormat="1" applyFont="1" applyFill="1" applyBorder="1" applyAlignment="1">
      <alignment horizontal="right" vertical="top" wrapText="1"/>
    </xf>
    <xf numFmtId="3" fontId="3" fillId="0" borderId="112" xfId="0" applyNumberFormat="1" applyFont="1" applyFill="1" applyBorder="1" applyAlignment="1">
      <alignment horizontal="right" vertical="top" wrapText="1"/>
    </xf>
    <xf numFmtId="0" fontId="3" fillId="0" borderId="96" xfId="0" applyFont="1" applyFill="1" applyBorder="1" applyAlignment="1">
      <alignment horizontal="left" vertical="top" wrapText="1"/>
    </xf>
    <xf numFmtId="3" fontId="3" fillId="0" borderId="102" xfId="0" applyNumberFormat="1" applyFont="1" applyFill="1" applyBorder="1" applyAlignment="1">
      <alignment horizontal="center" vertical="top" wrapText="1"/>
    </xf>
    <xf numFmtId="3" fontId="3" fillId="0" borderId="41" xfId="0" applyNumberFormat="1" applyFont="1" applyFill="1" applyBorder="1" applyAlignment="1">
      <alignment horizontal="right" vertical="top" wrapText="1"/>
    </xf>
    <xf numFmtId="3" fontId="3" fillId="0" borderId="46" xfId="0" applyNumberFormat="1" applyFont="1" applyFill="1" applyBorder="1" applyAlignment="1">
      <alignment horizontal="right" vertical="top" wrapText="1"/>
    </xf>
    <xf numFmtId="3" fontId="3" fillId="10" borderId="77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/>
    </xf>
    <xf numFmtId="3" fontId="3" fillId="2" borderId="83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vertical="top" wrapText="1"/>
    </xf>
    <xf numFmtId="3" fontId="3" fillId="2" borderId="106" xfId="0" applyNumberFormat="1" applyFont="1" applyFill="1" applyBorder="1" applyAlignment="1">
      <alignment horizontal="center" vertical="top"/>
    </xf>
    <xf numFmtId="3" fontId="3" fillId="2" borderId="82" xfId="0" applyNumberFormat="1" applyFont="1" applyFill="1" applyBorder="1" applyAlignment="1">
      <alignment horizontal="center" vertical="top"/>
    </xf>
    <xf numFmtId="3" fontId="3" fillId="10" borderId="70" xfId="0" applyNumberFormat="1" applyFont="1" applyFill="1" applyBorder="1" applyAlignment="1">
      <alignment horizontal="right" vertical="center"/>
    </xf>
    <xf numFmtId="0" fontId="3" fillId="8" borderId="115" xfId="0" applyFont="1" applyFill="1" applyBorder="1" applyAlignment="1">
      <alignment horizontal="center" vertical="top"/>
    </xf>
    <xf numFmtId="3" fontId="3" fillId="10" borderId="116" xfId="0" applyNumberFormat="1" applyFont="1" applyFill="1" applyBorder="1" applyAlignment="1">
      <alignment horizontal="right" vertical="center"/>
    </xf>
    <xf numFmtId="3" fontId="3" fillId="2" borderId="115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/>
    </xf>
    <xf numFmtId="3" fontId="3" fillId="8" borderId="55" xfId="0" applyNumberFormat="1" applyFont="1" applyFill="1" applyBorder="1" applyAlignment="1">
      <alignment horizontal="right" vertical="top"/>
    </xf>
    <xf numFmtId="3" fontId="3" fillId="8" borderId="9" xfId="0" applyNumberFormat="1" applyFont="1" applyFill="1" applyBorder="1" applyAlignment="1">
      <alignment horizontal="right" vertical="top"/>
    </xf>
    <xf numFmtId="3" fontId="3" fillId="8" borderId="53" xfId="0" applyNumberFormat="1" applyFont="1" applyFill="1" applyBorder="1" applyAlignment="1">
      <alignment horizontal="right" vertical="top"/>
    </xf>
    <xf numFmtId="0" fontId="5" fillId="2" borderId="50" xfId="0" applyFont="1" applyFill="1" applyBorder="1" applyAlignment="1">
      <alignment horizontal="left" vertical="top" wrapText="1"/>
    </xf>
    <xf numFmtId="1" fontId="3" fillId="10" borderId="2" xfId="0" applyNumberFormat="1" applyFont="1" applyFill="1" applyBorder="1" applyAlignment="1">
      <alignment horizontal="right" vertical="top"/>
    </xf>
    <xf numFmtId="1" fontId="3" fillId="10" borderId="18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8" borderId="3" xfId="0" applyFont="1" applyFill="1" applyBorder="1" applyAlignment="1">
      <alignment horizontal="center" vertical="center" textRotation="90" wrapText="1"/>
    </xf>
    <xf numFmtId="0" fontId="39" fillId="0" borderId="3" xfId="0" applyFont="1" applyBorder="1" applyAlignment="1">
      <alignment horizontal="center" vertical="center" textRotation="90" wrapText="1"/>
    </xf>
    <xf numFmtId="0" fontId="39" fillId="0" borderId="3" xfId="0" applyFont="1" applyFill="1" applyBorder="1" applyAlignment="1">
      <alignment horizontal="center" vertical="center" textRotation="90" wrapText="1"/>
    </xf>
    <xf numFmtId="0" fontId="39" fillId="0" borderId="3" xfId="0" applyFont="1" applyBorder="1" applyAlignment="1">
      <alignment horizontal="center" vertical="center" textRotation="90"/>
    </xf>
    <xf numFmtId="0" fontId="39" fillId="0" borderId="4" xfId="0" applyFont="1" applyBorder="1" applyAlignment="1">
      <alignment horizontal="center" vertical="center" textRotation="90"/>
    </xf>
    <xf numFmtId="49" fontId="5" fillId="14" borderId="70" xfId="0" applyNumberFormat="1" applyFont="1" applyFill="1" applyBorder="1" applyAlignment="1">
      <alignment horizontal="center" vertical="top" wrapText="1"/>
    </xf>
    <xf numFmtId="49" fontId="5" fillId="14" borderId="31" xfId="0" applyNumberFormat="1" applyFont="1" applyFill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center" vertical="top"/>
    </xf>
    <xf numFmtId="0" fontId="3" fillId="0" borderId="55" xfId="0" applyFont="1" applyFill="1" applyBorder="1" applyAlignment="1">
      <alignment horizontal="center" vertical="top" wrapText="1"/>
    </xf>
    <xf numFmtId="1" fontId="3" fillId="10" borderId="31" xfId="0" applyNumberFormat="1" applyFont="1" applyFill="1" applyBorder="1" applyAlignment="1">
      <alignment horizontal="right" vertical="top"/>
    </xf>
    <xf numFmtId="1" fontId="3" fillId="10" borderId="34" xfId="0" applyNumberFormat="1" applyFont="1" applyFill="1" applyBorder="1" applyAlignment="1">
      <alignment horizontal="right" vertical="top"/>
    </xf>
    <xf numFmtId="1" fontId="3" fillId="10" borderId="32" xfId="0" applyNumberFormat="1" applyFont="1" applyFill="1" applyBorder="1" applyAlignment="1">
      <alignment horizontal="right" vertical="top"/>
    </xf>
    <xf numFmtId="1" fontId="3" fillId="10" borderId="12" xfId="0" applyNumberFormat="1" applyFont="1" applyFill="1" applyBorder="1" applyAlignment="1">
      <alignment horizontal="right" vertical="top"/>
    </xf>
    <xf numFmtId="1" fontId="3" fillId="10" borderId="13" xfId="0" applyNumberFormat="1" applyFont="1" applyFill="1" applyBorder="1" applyAlignment="1">
      <alignment horizontal="right" vertical="top"/>
    </xf>
    <xf numFmtId="1" fontId="3" fillId="10" borderId="15" xfId="0" applyNumberFormat="1" applyFont="1" applyFill="1" applyBorder="1" applyAlignment="1">
      <alignment horizontal="right" vertical="top"/>
    </xf>
    <xf numFmtId="1" fontId="3" fillId="10" borderId="7" xfId="0" applyNumberFormat="1" applyFont="1" applyFill="1" applyBorder="1" applyAlignment="1">
      <alignment horizontal="right" vertical="top"/>
    </xf>
    <xf numFmtId="3" fontId="3" fillId="0" borderId="47" xfId="0" applyNumberFormat="1" applyFont="1" applyFill="1" applyBorder="1" applyAlignment="1">
      <alignment horizontal="center"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/>
    </xf>
    <xf numFmtId="0" fontId="3" fillId="0" borderId="44" xfId="0" applyFont="1" applyFill="1" applyBorder="1" applyAlignment="1">
      <alignment horizontal="center" vertical="top" wrapText="1"/>
    </xf>
    <xf numFmtId="1" fontId="3" fillId="10" borderId="16" xfId="0" applyNumberFormat="1" applyFont="1" applyFill="1" applyBorder="1" applyAlignment="1">
      <alignment horizontal="right" vertical="top"/>
    </xf>
    <xf numFmtId="1" fontId="3" fillId="10" borderId="17" xfId="0" applyNumberFormat="1" applyFont="1" applyFill="1" applyBorder="1" applyAlignment="1">
      <alignment horizontal="right" vertical="top"/>
    </xf>
    <xf numFmtId="1" fontId="3" fillId="10" borderId="50" xfId="0" applyNumberFormat="1" applyFont="1" applyFill="1" applyBorder="1" applyAlignment="1">
      <alignment horizontal="right" vertical="top"/>
    </xf>
    <xf numFmtId="1" fontId="3" fillId="10" borderId="23" xfId="0" applyNumberFormat="1" applyFont="1" applyFill="1" applyBorder="1" applyAlignment="1">
      <alignment horizontal="right" vertical="top"/>
    </xf>
    <xf numFmtId="0" fontId="3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top"/>
    </xf>
    <xf numFmtId="1" fontId="3" fillId="10" borderId="21" xfId="0" applyNumberFormat="1" applyFont="1" applyFill="1" applyBorder="1" applyAlignment="1">
      <alignment horizontal="right" vertical="top"/>
    </xf>
    <xf numFmtId="1" fontId="3" fillId="10" borderId="48" xfId="0" applyNumberFormat="1" applyFont="1" applyFill="1" applyBorder="1" applyAlignment="1">
      <alignment horizontal="right" vertical="top"/>
    </xf>
    <xf numFmtId="1" fontId="3" fillId="10" borderId="51" xfId="0" applyNumberFormat="1" applyFont="1" applyFill="1" applyBorder="1" applyAlignment="1">
      <alignment horizontal="right" vertical="top"/>
    </xf>
    <xf numFmtId="1" fontId="3" fillId="10" borderId="42" xfId="0" applyNumberFormat="1" applyFont="1" applyFill="1" applyBorder="1" applyAlignment="1">
      <alignment horizontal="right" vertical="top"/>
    </xf>
    <xf numFmtId="165" fontId="3" fillId="10" borderId="6" xfId="0" applyNumberFormat="1" applyFont="1" applyFill="1" applyBorder="1" applyAlignment="1">
      <alignment horizontal="right" vertical="top"/>
    </xf>
    <xf numFmtId="1" fontId="3" fillId="10" borderId="45" xfId="0" applyNumberFormat="1" applyFont="1" applyFill="1" applyBorder="1" applyAlignment="1">
      <alignment horizontal="right" vertical="top"/>
    </xf>
    <xf numFmtId="1" fontId="3" fillId="10" borderId="6" xfId="0" applyNumberFormat="1" applyFont="1" applyFill="1" applyBorder="1" applyAlignment="1">
      <alignment horizontal="right" vertical="top"/>
    </xf>
    <xf numFmtId="0" fontId="3" fillId="0" borderId="53" xfId="0" applyFont="1" applyFill="1" applyBorder="1" applyAlignment="1">
      <alignment horizontal="center" vertical="top" wrapText="1"/>
    </xf>
    <xf numFmtId="1" fontId="3" fillId="10" borderId="10" xfId="0" applyNumberFormat="1" applyFont="1" applyFill="1" applyBorder="1" applyAlignment="1">
      <alignment horizontal="right" vertical="top"/>
    </xf>
    <xf numFmtId="49" fontId="5" fillId="0" borderId="66" xfId="0" applyNumberFormat="1" applyFont="1" applyBorder="1" applyAlignment="1">
      <alignment horizontal="center" vertical="top"/>
    </xf>
    <xf numFmtId="0" fontId="5" fillId="10" borderId="64" xfId="0" applyFont="1" applyFill="1" applyBorder="1" applyAlignment="1">
      <alignment horizontal="center" vertical="top"/>
    </xf>
    <xf numFmtId="1" fontId="5" fillId="10" borderId="60" xfId="0" applyNumberFormat="1" applyFont="1" applyFill="1" applyBorder="1" applyAlignment="1">
      <alignment horizontal="right" vertical="top"/>
    </xf>
    <xf numFmtId="1" fontId="5" fillId="10" borderId="59" xfId="0" applyNumberFormat="1" applyFont="1" applyFill="1" applyBorder="1" applyAlignment="1">
      <alignment horizontal="right" vertical="top"/>
    </xf>
    <xf numFmtId="1" fontId="5" fillId="10" borderId="67" xfId="0" applyNumberFormat="1" applyFont="1" applyFill="1" applyBorder="1" applyAlignment="1">
      <alignment horizontal="right" vertical="top"/>
    </xf>
    <xf numFmtId="0" fontId="3" fillId="0" borderId="26" xfId="0" applyFont="1" applyBorder="1" applyAlignment="1">
      <alignment vertical="top" wrapText="1"/>
    </xf>
    <xf numFmtId="49" fontId="5" fillId="14" borderId="56" xfId="0" applyNumberFormat="1" applyFont="1" applyFill="1" applyBorder="1" applyAlignment="1">
      <alignment horizontal="center" vertical="top"/>
    </xf>
    <xf numFmtId="1" fontId="5" fillId="3" borderId="56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vertical="top" wrapText="1"/>
    </xf>
    <xf numFmtId="0" fontId="3" fillId="3" borderId="68" xfId="0" applyFont="1" applyFill="1" applyBorder="1" applyAlignment="1">
      <alignment vertical="top" wrapText="1"/>
    </xf>
    <xf numFmtId="0" fontId="3" fillId="3" borderId="69" xfId="0" applyFont="1" applyFill="1" applyBorder="1" applyAlignment="1">
      <alignment vertical="top" wrapText="1"/>
    </xf>
    <xf numFmtId="49" fontId="5" fillId="14" borderId="63" xfId="0" applyNumberFormat="1" applyFont="1" applyFill="1" applyBorder="1" applyAlignment="1">
      <alignment horizontal="center" vertical="top"/>
    </xf>
    <xf numFmtId="1" fontId="5" fillId="14" borderId="22" xfId="0" applyNumberFormat="1" applyFont="1" applyFill="1" applyBorder="1" applyAlignment="1">
      <alignment horizontal="right" vertical="top"/>
    </xf>
    <xf numFmtId="1" fontId="5" fillId="5" borderId="22" xfId="0" applyNumberFormat="1" applyFont="1" applyFill="1" applyBorder="1" applyAlignment="1">
      <alignment horizontal="right" vertical="top"/>
    </xf>
    <xf numFmtId="1" fontId="5" fillId="5" borderId="56" xfId="0" applyNumberFormat="1" applyFont="1" applyFill="1" applyBorder="1" applyAlignment="1">
      <alignment horizontal="right" vertical="top"/>
    </xf>
    <xf numFmtId="1" fontId="5" fillId="5" borderId="63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 vertical="center" wrapText="1"/>
    </xf>
    <xf numFmtId="166" fontId="5" fillId="5" borderId="0" xfId="0" applyNumberFormat="1" applyFont="1" applyFill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center" vertical="top" wrapText="1"/>
    </xf>
    <xf numFmtId="0" fontId="5" fillId="6" borderId="0" xfId="0" applyNumberFormat="1" applyFont="1" applyFill="1" applyBorder="1" applyAlignment="1">
      <alignment horizontal="center" vertical="top" wrapText="1"/>
    </xf>
    <xf numFmtId="1" fontId="3" fillId="0" borderId="0" xfId="0" applyNumberFormat="1" applyFont="1" applyAlignment="1">
      <alignment vertical="top"/>
    </xf>
    <xf numFmtId="0" fontId="42" fillId="0" borderId="2" xfId="0" applyFont="1" applyBorder="1" applyAlignment="1">
      <alignment vertical="top" wrapText="1"/>
    </xf>
    <xf numFmtId="0" fontId="42" fillId="17" borderId="43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center" vertical="top" wrapText="1"/>
    </xf>
    <xf numFmtId="0" fontId="43" fillId="0" borderId="2" xfId="0" applyFont="1" applyBorder="1" applyAlignment="1">
      <alignment vertical="top" wrapText="1"/>
    </xf>
    <xf numFmtId="0" fontId="44" fillId="0" borderId="2" xfId="0" applyFont="1" applyFill="1" applyBorder="1" applyAlignment="1">
      <alignment vertical="top" wrapText="1"/>
    </xf>
    <xf numFmtId="0" fontId="44" fillId="0" borderId="2" xfId="0" applyFont="1" applyFill="1" applyBorder="1" applyAlignment="1">
      <alignment horizontal="center" vertical="top" wrapText="1"/>
    </xf>
    <xf numFmtId="0" fontId="43" fillId="0" borderId="2" xfId="0" applyFont="1" applyBorder="1" applyAlignment="1">
      <alignment vertical="top"/>
    </xf>
    <xf numFmtId="0" fontId="43" fillId="0" borderId="2" xfId="0" applyFont="1" applyBorder="1" applyAlignment="1">
      <alignment horizontal="center" vertical="top" wrapText="1"/>
    </xf>
    <xf numFmtId="0" fontId="43" fillId="0" borderId="34" xfId="0" applyFont="1" applyBorder="1" applyAlignment="1">
      <alignment vertical="top" wrapText="1"/>
    </xf>
    <xf numFmtId="0" fontId="43" fillId="0" borderId="2" xfId="0" applyFont="1" applyFill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164" fontId="43" fillId="0" borderId="2" xfId="3" applyFont="1" applyBorder="1" applyAlignment="1">
      <alignment horizontal="center" vertical="top" wrapText="1"/>
    </xf>
    <xf numFmtId="49" fontId="43" fillId="0" borderId="2" xfId="3" applyNumberFormat="1" applyFont="1" applyBorder="1" applyAlignment="1">
      <alignment horizontal="center" vertical="top" wrapText="1"/>
    </xf>
    <xf numFmtId="0" fontId="43" fillId="0" borderId="2" xfId="0" applyFont="1" applyFill="1" applyBorder="1" applyAlignment="1">
      <alignment vertical="top"/>
    </xf>
    <xf numFmtId="0" fontId="0" fillId="0" borderId="0" xfId="0" applyFill="1"/>
    <xf numFmtId="0" fontId="46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 applyBorder="1"/>
    <xf numFmtId="0" fontId="45" fillId="0" borderId="0" xfId="0" applyFont="1" applyFill="1" applyAlignment="1">
      <alignment horizontal="center"/>
    </xf>
    <xf numFmtId="0" fontId="43" fillId="0" borderId="17" xfId="0" applyFont="1" applyFill="1" applyBorder="1" applyAlignment="1">
      <alignment vertical="top"/>
    </xf>
    <xf numFmtId="0" fontId="46" fillId="0" borderId="2" xfId="0" applyFont="1" applyBorder="1" applyAlignment="1">
      <alignment horizontal="center" vertical="top" wrapText="1"/>
    </xf>
    <xf numFmtId="0" fontId="43" fillId="2" borderId="2" xfId="0" applyFont="1" applyFill="1" applyBorder="1" applyAlignment="1">
      <alignment vertical="top"/>
    </xf>
    <xf numFmtId="0" fontId="43" fillId="2" borderId="2" xfId="0" applyFont="1" applyFill="1" applyBorder="1" applyAlignment="1">
      <alignment vertical="top" wrapText="1"/>
    </xf>
    <xf numFmtId="0" fontId="44" fillId="2" borderId="2" xfId="0" applyFont="1" applyFill="1" applyBorder="1" applyAlignment="1">
      <alignment vertical="top" wrapText="1"/>
    </xf>
    <xf numFmtId="0" fontId="43" fillId="2" borderId="2" xfId="0" applyFont="1" applyFill="1" applyBorder="1" applyAlignment="1">
      <alignment horizontal="center" vertical="top"/>
    </xf>
    <xf numFmtId="14" fontId="43" fillId="2" borderId="2" xfId="0" applyNumberFormat="1" applyFont="1" applyFill="1" applyBorder="1" applyAlignment="1">
      <alignment vertical="top"/>
    </xf>
    <xf numFmtId="0" fontId="44" fillId="0" borderId="0" xfId="0" applyFont="1"/>
    <xf numFmtId="0" fontId="42" fillId="0" borderId="2" xfId="0" applyFont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2" fillId="15" borderId="48" xfId="0" applyFont="1" applyFill="1" applyBorder="1" applyAlignment="1">
      <alignment horizontal="right"/>
    </xf>
    <xf numFmtId="0" fontId="42" fillId="15" borderId="42" xfId="0" applyFont="1" applyFill="1" applyBorder="1" applyAlignment="1">
      <alignment horizontal="right"/>
    </xf>
    <xf numFmtId="0" fontId="43" fillId="15" borderId="42" xfId="0" applyFont="1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42" fillId="15" borderId="2" xfId="0" applyFont="1" applyFill="1" applyBorder="1" applyAlignment="1">
      <alignment horizontal="center"/>
    </xf>
    <xf numFmtId="0" fontId="43" fillId="15" borderId="2" xfId="0" applyFont="1" applyFill="1" applyBorder="1" applyAlignment="1">
      <alignment horizontal="center"/>
    </xf>
    <xf numFmtId="0" fontId="42" fillId="15" borderId="37" xfId="0" applyFont="1" applyFill="1" applyBorder="1" applyAlignment="1">
      <alignment horizontal="right"/>
    </xf>
    <xf numFmtId="0" fontId="42" fillId="7" borderId="48" xfId="0" applyFont="1" applyFill="1" applyBorder="1" applyAlignment="1">
      <alignment horizontal="right"/>
    </xf>
    <xf numFmtId="0" fontId="42" fillId="7" borderId="42" xfId="0" applyFont="1" applyFill="1" applyBorder="1" applyAlignment="1">
      <alignment horizontal="right"/>
    </xf>
    <xf numFmtId="0" fontId="42" fillId="7" borderId="2" xfId="0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37" xfId="0" applyFill="1" applyBorder="1"/>
    <xf numFmtId="0" fontId="49" fillId="0" borderId="2" xfId="0" applyFont="1" applyBorder="1" applyAlignment="1">
      <alignment vertical="top" wrapText="1"/>
    </xf>
    <xf numFmtId="0" fontId="46" fillId="0" borderId="2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42" fillId="15" borderId="21" xfId="0" applyFont="1" applyFill="1" applyBorder="1" applyAlignment="1">
      <alignment horizontal="center" vertical="center"/>
    </xf>
    <xf numFmtId="0" fontId="0" fillId="0" borderId="0" xfId="0" applyBorder="1"/>
    <xf numFmtId="0" fontId="48" fillId="0" borderId="2" xfId="0" applyFont="1" applyBorder="1" applyAlignment="1">
      <alignment vertical="top"/>
    </xf>
    <xf numFmtId="0" fontId="48" fillId="0" borderId="21" xfId="0" applyFont="1" applyBorder="1" applyAlignment="1">
      <alignment vertical="top"/>
    </xf>
    <xf numFmtId="0" fontId="48" fillId="0" borderId="17" xfId="0" applyFont="1" applyFill="1" applyBorder="1" applyAlignment="1">
      <alignment vertical="top"/>
    </xf>
    <xf numFmtId="0" fontId="48" fillId="2" borderId="2" xfId="0" applyFont="1" applyFill="1" applyBorder="1" applyAlignment="1">
      <alignment horizontal="left" vertical="top" wrapText="1"/>
    </xf>
    <xf numFmtId="0" fontId="48" fillId="0" borderId="2" xfId="0" applyFont="1" applyBorder="1" applyAlignment="1">
      <alignment vertical="top" wrapText="1"/>
    </xf>
    <xf numFmtId="0" fontId="48" fillId="0" borderId="21" xfId="0" applyFont="1" applyBorder="1" applyAlignment="1">
      <alignment vertical="top" wrapText="1"/>
    </xf>
    <xf numFmtId="0" fontId="48" fillId="0" borderId="34" xfId="0" applyFont="1" applyBorder="1" applyAlignment="1">
      <alignment vertical="top" wrapText="1"/>
    </xf>
    <xf numFmtId="0" fontId="48" fillId="0" borderId="2" xfId="0" applyFont="1" applyFill="1" applyBorder="1" applyAlignment="1">
      <alignment vertical="top" wrapText="1"/>
    </xf>
    <xf numFmtId="49" fontId="48" fillId="0" borderId="0" xfId="0" applyNumberFormat="1" applyFont="1" applyAlignment="1">
      <alignment vertical="top" wrapText="1"/>
    </xf>
    <xf numFmtId="0" fontId="48" fillId="0" borderId="34" xfId="0" applyFont="1" applyBorder="1" applyAlignment="1">
      <alignment vertical="top"/>
    </xf>
    <xf numFmtId="0" fontId="48" fillId="0" borderId="17" xfId="0" applyFont="1" applyBorder="1" applyAlignment="1">
      <alignment vertical="top"/>
    </xf>
    <xf numFmtId="0" fontId="48" fillId="0" borderId="2" xfId="0" applyFont="1" applyFill="1" applyBorder="1" applyAlignment="1">
      <alignment vertical="top"/>
    </xf>
    <xf numFmtId="0" fontId="48" fillId="2" borderId="2" xfId="0" applyFont="1" applyFill="1" applyBorder="1" applyAlignment="1">
      <alignment vertical="top"/>
    </xf>
    <xf numFmtId="0" fontId="48" fillId="2" borderId="2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48" fillId="2" borderId="21" xfId="0" applyFont="1" applyFill="1" applyBorder="1" applyAlignment="1">
      <alignment horizontal="left" vertical="top" wrapText="1"/>
    </xf>
    <xf numFmtId="0" fontId="43" fillId="2" borderId="2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3" fillId="2" borderId="21" xfId="0" applyFont="1" applyFill="1" applyBorder="1" applyAlignment="1">
      <alignment horizontal="center" vertical="center" wrapText="1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8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2" fillId="17" borderId="32" xfId="0" applyFont="1" applyFill="1" applyBorder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2" fillId="17" borderId="43" xfId="0" applyFont="1" applyFill="1" applyBorder="1" applyAlignment="1"/>
    <xf numFmtId="0" fontId="42" fillId="17" borderId="38" xfId="0" applyFont="1" applyFill="1" applyBorder="1" applyAlignment="1"/>
    <xf numFmtId="0" fontId="42" fillId="17" borderId="38" xfId="0" applyFont="1" applyFill="1" applyBorder="1" applyAlignment="1">
      <alignment horizontal="left"/>
    </xf>
    <xf numFmtId="0" fontId="42" fillId="16" borderId="37" xfId="0" applyFont="1" applyFill="1" applyBorder="1" applyAlignment="1">
      <alignment horizontal="left"/>
    </xf>
    <xf numFmtId="0" fontId="42" fillId="16" borderId="43" xfId="0" applyFont="1" applyFill="1" applyBorder="1" applyAlignment="1">
      <alignment horizontal="left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2" fillId="17" borderId="38" xfId="0" applyFont="1" applyFill="1" applyBorder="1" applyAlignment="1">
      <alignment horizontal="left"/>
    </xf>
    <xf numFmtId="0" fontId="42" fillId="15" borderId="37" xfId="0" applyFont="1" applyFill="1" applyBorder="1" applyAlignment="1">
      <alignment horizontal="left"/>
    </xf>
    <xf numFmtId="0" fontId="42" fillId="15" borderId="43" xfId="0" applyFont="1" applyFill="1" applyBorder="1" applyAlignment="1">
      <alignment horizontal="left"/>
    </xf>
    <xf numFmtId="0" fontId="42" fillId="16" borderId="38" xfId="0" applyFont="1" applyFill="1" applyBorder="1" applyAlignment="1">
      <alignment horizontal="left"/>
    </xf>
    <xf numFmtId="0" fontId="42" fillId="18" borderId="2" xfId="0" applyFont="1" applyFill="1" applyBorder="1" applyAlignment="1">
      <alignment horizontal="center"/>
    </xf>
    <xf numFmtId="0" fontId="42" fillId="18" borderId="38" xfId="0" applyFont="1" applyFill="1" applyBorder="1" applyAlignment="1">
      <alignment horizontal="center"/>
    </xf>
    <xf numFmtId="0" fontId="43" fillId="0" borderId="21" xfId="0" applyFont="1" applyFill="1" applyBorder="1" applyAlignment="1">
      <alignment horizontal="center" vertical="center" wrapText="1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3" fillId="2" borderId="21" xfId="0" applyFont="1" applyFill="1" applyBorder="1" applyAlignment="1">
      <alignment horizontal="center" vertical="center" wrapText="1"/>
    </xf>
    <xf numFmtId="0" fontId="42" fillId="17" borderId="38" xfId="0" applyFont="1" applyFill="1" applyBorder="1" applyAlignment="1">
      <alignment horizontal="left"/>
    </xf>
    <xf numFmtId="0" fontId="42" fillId="17" borderId="48" xfId="0" applyFont="1" applyFill="1" applyBorder="1" applyAlignment="1">
      <alignment horizontal="left"/>
    </xf>
    <xf numFmtId="0" fontId="48" fillId="2" borderId="48" xfId="0" applyFont="1" applyFill="1" applyBorder="1" applyAlignment="1">
      <alignment horizontal="left" vertical="top" wrapText="1"/>
    </xf>
    <xf numFmtId="0" fontId="43" fillId="0" borderId="17" xfId="0" applyFont="1" applyBorder="1" applyAlignment="1">
      <alignment horizontal="center" vertical="top" wrapText="1"/>
    </xf>
    <xf numFmtId="164" fontId="43" fillId="0" borderId="34" xfId="3" applyFont="1" applyBorder="1" applyAlignment="1">
      <alignment horizontal="center" vertical="top" wrapText="1"/>
    </xf>
    <xf numFmtId="49" fontId="43" fillId="0" borderId="34" xfId="3" applyNumberFormat="1" applyFont="1" applyBorder="1" applyAlignment="1">
      <alignment horizontal="center" vertical="top" wrapText="1"/>
    </xf>
    <xf numFmtId="49" fontId="43" fillId="0" borderId="34" xfId="3" applyNumberFormat="1" applyFont="1" applyBorder="1" applyAlignment="1">
      <alignment vertical="top" wrapText="1"/>
    </xf>
    <xf numFmtId="0" fontId="48" fillId="2" borderId="3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left" vertical="top" wrapText="1"/>
    </xf>
    <xf numFmtId="0" fontId="46" fillId="0" borderId="2" xfId="0" applyFont="1" applyBorder="1" applyAlignment="1">
      <alignment vertical="top"/>
    </xf>
    <xf numFmtId="0" fontId="44" fillId="0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0" fillId="0" borderId="2" xfId="0" applyBorder="1"/>
    <xf numFmtId="0" fontId="50" fillId="8" borderId="2" xfId="0" applyFont="1" applyFill="1" applyBorder="1" applyAlignment="1">
      <alignment horizontal="right"/>
    </xf>
    <xf numFmtId="0" fontId="46" fillId="8" borderId="2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right"/>
    </xf>
    <xf numFmtId="0" fontId="44" fillId="0" borderId="37" xfId="0" applyFont="1" applyFill="1" applyBorder="1" applyAlignment="1">
      <alignment vertical="top" wrapText="1"/>
    </xf>
    <xf numFmtId="0" fontId="43" fillId="2" borderId="37" xfId="0" applyFont="1" applyFill="1" applyBorder="1" applyAlignment="1">
      <alignment vertical="top" wrapText="1"/>
    </xf>
    <xf numFmtId="0" fontId="44" fillId="2" borderId="37" xfId="0" applyFont="1" applyFill="1" applyBorder="1" applyAlignment="1">
      <alignment vertical="top" wrapText="1"/>
    </xf>
    <xf numFmtId="0" fontId="43" fillId="0" borderId="37" xfId="0" applyFont="1" applyBorder="1" applyAlignment="1">
      <alignment vertical="top" wrapText="1"/>
    </xf>
    <xf numFmtId="0" fontId="47" fillId="0" borderId="37" xfId="0" applyFont="1" applyBorder="1" applyAlignment="1">
      <alignment vertical="top" wrapText="1"/>
    </xf>
    <xf numFmtId="0" fontId="43" fillId="8" borderId="37" xfId="0" applyFont="1" applyFill="1" applyBorder="1" applyAlignment="1">
      <alignment horizontal="left" vertical="top" wrapText="1"/>
    </xf>
    <xf numFmtId="0" fontId="43" fillId="15" borderId="38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8" fillId="8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8" fillId="0" borderId="37" xfId="0" applyFont="1" applyFill="1" applyBorder="1" applyAlignment="1">
      <alignment vertical="top" wrapText="1"/>
    </xf>
    <xf numFmtId="0" fontId="48" fillId="2" borderId="2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8" fillId="15" borderId="2" xfId="0" applyFont="1" applyFill="1" applyBorder="1" applyAlignment="1">
      <alignment horizontal="center" vertical="center" wrapText="1"/>
    </xf>
    <xf numFmtId="0" fontId="52" fillId="2" borderId="37" xfId="0" applyFont="1" applyFill="1" applyBorder="1" applyAlignment="1">
      <alignment vertical="top" wrapText="1"/>
    </xf>
    <xf numFmtId="0" fontId="42" fillId="17" borderId="43" xfId="0" applyFont="1" applyFill="1" applyBorder="1" applyAlignment="1">
      <alignment horizontal="left"/>
    </xf>
    <xf numFmtId="0" fontId="42" fillId="17" borderId="38" xfId="0" applyFont="1" applyFill="1" applyBorder="1" applyAlignment="1">
      <alignment horizontal="left"/>
    </xf>
    <xf numFmtId="0" fontId="43" fillId="2" borderId="21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2" fillId="17" borderId="38" xfId="0" applyFont="1" applyFill="1" applyBorder="1" applyAlignment="1">
      <alignment horizontal="left"/>
    </xf>
    <xf numFmtId="0" fontId="44" fillId="0" borderId="2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8" fillId="8" borderId="2" xfId="0" applyFont="1" applyFill="1" applyBorder="1" applyAlignment="1">
      <alignment vertical="top" wrapText="1"/>
    </xf>
    <xf numFmtId="0" fontId="48" fillId="8" borderId="32" xfId="0" applyFont="1" applyFill="1" applyBorder="1" applyAlignment="1">
      <alignment vertical="top" wrapText="1"/>
    </xf>
    <xf numFmtId="14" fontId="48" fillId="8" borderId="2" xfId="0" applyNumberFormat="1" applyFont="1" applyFill="1" applyBorder="1" applyAlignment="1">
      <alignment vertical="top" wrapText="1"/>
    </xf>
    <xf numFmtId="0" fontId="43" fillId="15" borderId="0" xfId="0" applyFont="1" applyFill="1" applyBorder="1" applyAlignment="1">
      <alignment horizontal="center"/>
    </xf>
    <xf numFmtId="0" fontId="42" fillId="17" borderId="2" xfId="0" applyFont="1" applyFill="1" applyBorder="1" applyAlignment="1"/>
    <xf numFmtId="0" fontId="48" fillId="9" borderId="2" xfId="0" applyFont="1" applyFill="1" applyBorder="1" applyAlignment="1">
      <alignment vertical="top" wrapText="1"/>
    </xf>
    <xf numFmtId="0" fontId="54" fillId="12" borderId="42" xfId="0" applyFont="1" applyFill="1" applyBorder="1" applyAlignment="1">
      <alignment horizontal="left" vertical="top" wrapText="1"/>
    </xf>
    <xf numFmtId="0" fontId="54" fillId="12" borderId="2" xfId="0" applyFont="1" applyFill="1" applyBorder="1" applyAlignment="1">
      <alignment horizontal="left" vertical="top" wrapText="1"/>
    </xf>
    <xf numFmtId="0" fontId="43" fillId="2" borderId="49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left" vertical="top" wrapText="1"/>
    </xf>
    <xf numFmtId="0" fontId="43" fillId="9" borderId="2" xfId="0" applyFont="1" applyFill="1" applyBorder="1" applyAlignment="1">
      <alignment horizontal="left" vertical="top" wrapText="1"/>
    </xf>
    <xf numFmtId="0" fontId="57" fillId="9" borderId="2" xfId="0" applyFont="1" applyFill="1" applyBorder="1" applyAlignment="1">
      <alignment horizontal="left" vertical="top" wrapText="1"/>
    </xf>
    <xf numFmtId="0" fontId="42" fillId="11" borderId="2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vertical="top" wrapText="1"/>
    </xf>
    <xf numFmtId="0" fontId="50" fillId="11" borderId="2" xfId="0" applyFont="1" applyFill="1" applyBorder="1" applyAlignment="1">
      <alignment horizontal="center" vertical="center"/>
    </xf>
    <xf numFmtId="0" fontId="42" fillId="20" borderId="2" xfId="0" applyFont="1" applyFill="1" applyBorder="1" applyAlignment="1">
      <alignment horizontal="center"/>
    </xf>
    <xf numFmtId="0" fontId="48" fillId="2" borderId="37" xfId="0" applyFont="1" applyFill="1" applyBorder="1" applyAlignment="1">
      <alignment horizontal="center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top" wrapText="1"/>
    </xf>
    <xf numFmtId="0" fontId="50" fillId="9" borderId="2" xfId="0" applyFont="1" applyFill="1" applyBorder="1" applyAlignment="1">
      <alignment horizontal="left" vertical="top" wrapText="1"/>
    </xf>
    <xf numFmtId="0" fontId="43" fillId="2" borderId="17" xfId="0" applyFont="1" applyFill="1" applyBorder="1" applyAlignment="1">
      <alignment horizontal="left" vertical="top" wrapText="1"/>
    </xf>
    <xf numFmtId="0" fontId="48" fillId="0" borderId="37" xfId="0" applyFont="1" applyBorder="1" applyAlignment="1">
      <alignment vertical="top" wrapText="1"/>
    </xf>
    <xf numFmtId="0" fontId="50" fillId="11" borderId="2" xfId="0" applyFont="1" applyFill="1" applyBorder="1" applyAlignment="1">
      <alignment horizontal="center" vertical="center" wrapText="1"/>
    </xf>
    <xf numFmtId="0" fontId="43" fillId="8" borderId="0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7" xfId="0" applyFont="1" applyFill="1" applyBorder="1" applyAlignment="1">
      <alignment horizontal="center" vertical="center"/>
    </xf>
    <xf numFmtId="0" fontId="50" fillId="9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1" xfId="0" applyFont="1" applyFill="1" applyBorder="1" applyAlignment="1">
      <alignment vertical="top" wrapText="1"/>
    </xf>
    <xf numFmtId="0" fontId="46" fillId="0" borderId="2" xfId="0" applyFont="1" applyFill="1" applyBorder="1" applyAlignment="1">
      <alignment horizontal="center" vertical="center" wrapText="1"/>
    </xf>
    <xf numFmtId="14" fontId="48" fillId="0" borderId="2" xfId="0" applyNumberFormat="1" applyFont="1" applyBorder="1" applyAlignment="1">
      <alignment vertical="top"/>
    </xf>
    <xf numFmtId="0" fontId="43" fillId="0" borderId="2" xfId="3" applyNumberFormat="1" applyFont="1" applyBorder="1" applyAlignment="1">
      <alignment horizontal="center" vertical="center" wrapText="1"/>
    </xf>
    <xf numFmtId="0" fontId="44" fillId="9" borderId="21" xfId="0" applyFont="1" applyFill="1" applyBorder="1" applyAlignment="1">
      <alignment vertical="top" wrapText="1"/>
    </xf>
    <xf numFmtId="0" fontId="43" fillId="0" borderId="50" xfId="0" applyFont="1" applyFill="1" applyBorder="1" applyAlignment="1">
      <alignment vertical="top"/>
    </xf>
    <xf numFmtId="0" fontId="42" fillId="17" borderId="37" xfId="0" applyFont="1" applyFill="1" applyBorder="1" applyAlignment="1"/>
    <xf numFmtId="0" fontId="43" fillId="0" borderId="37" xfId="0" applyFont="1" applyBorder="1" applyAlignment="1">
      <alignment vertical="top"/>
    </xf>
    <xf numFmtId="0" fontId="46" fillId="0" borderId="2" xfId="0" applyFont="1" applyBorder="1"/>
    <xf numFmtId="0" fontId="48" fillId="0" borderId="37" xfId="0" applyFont="1" applyFill="1" applyBorder="1" applyAlignment="1">
      <alignment vertical="top"/>
    </xf>
    <xf numFmtId="0" fontId="46" fillId="0" borderId="2" xfId="0" applyFont="1" applyBorder="1" applyAlignment="1">
      <alignment horizontal="left" vertical="top"/>
    </xf>
    <xf numFmtId="0" fontId="43" fillId="8" borderId="38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 wrapText="1"/>
    </xf>
    <xf numFmtId="0" fontId="48" fillId="8" borderId="3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wrapText="1"/>
    </xf>
    <xf numFmtId="0" fontId="46" fillId="0" borderId="0" xfId="0" applyFont="1" applyAlignment="1">
      <alignment vertical="top" wrapText="1"/>
    </xf>
    <xf numFmtId="0" fontId="48" fillId="8" borderId="2" xfId="0" applyFont="1" applyFill="1" applyBorder="1" applyAlignment="1">
      <alignment horizontal="left" vertical="center" wrapText="1"/>
    </xf>
    <xf numFmtId="0" fontId="42" fillId="9" borderId="21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vertical="center" wrapText="1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2" fillId="17" borderId="38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8" fillId="0" borderId="37" xfId="0" applyFont="1" applyBorder="1" applyAlignment="1">
      <alignment vertical="top"/>
    </xf>
    <xf numFmtId="0" fontId="44" fillId="2" borderId="21" xfId="0" applyFont="1" applyFill="1" applyBorder="1" applyAlignment="1">
      <alignment vertical="top" wrapText="1"/>
    </xf>
    <xf numFmtId="0" fontId="48" fillId="8" borderId="2" xfId="0" applyFont="1" applyFill="1" applyBorder="1" applyAlignment="1">
      <alignment horizontal="center" vertical="top" wrapText="1"/>
    </xf>
    <xf numFmtId="0" fontId="48" fillId="8" borderId="2" xfId="0" applyFont="1" applyFill="1" applyBorder="1" applyAlignment="1">
      <alignment horizontal="left"/>
    </xf>
    <xf numFmtId="0" fontId="43" fillId="2" borderId="48" xfId="0" applyFont="1" applyFill="1" applyBorder="1" applyAlignment="1">
      <alignment horizontal="left" vertical="top" wrapText="1"/>
    </xf>
    <xf numFmtId="0" fontId="43" fillId="2" borderId="37" xfId="0" applyFont="1" applyFill="1" applyBorder="1" applyAlignment="1">
      <alignment horizontal="left" vertical="top" wrapText="1"/>
    </xf>
    <xf numFmtId="0" fontId="42" fillId="9" borderId="37" xfId="0" applyFont="1" applyFill="1" applyBorder="1" applyAlignment="1">
      <alignment horizontal="left" vertical="top" wrapText="1"/>
    </xf>
    <xf numFmtId="0" fontId="43" fillId="8" borderId="38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vertical="top"/>
    </xf>
    <xf numFmtId="0" fontId="59" fillId="12" borderId="37" xfId="0" applyFont="1" applyFill="1" applyBorder="1" applyAlignment="1">
      <alignment vertical="top" wrapText="1"/>
    </xf>
    <xf numFmtId="0" fontId="43" fillId="2" borderId="21" xfId="0" applyFont="1" applyFill="1" applyBorder="1" applyAlignment="1">
      <alignment vertical="top" wrapText="1"/>
    </xf>
    <xf numFmtId="0" fontId="42" fillId="9" borderId="21" xfId="0" applyFont="1" applyFill="1" applyBorder="1" applyAlignment="1">
      <alignment vertical="top" wrapText="1"/>
    </xf>
    <xf numFmtId="0" fontId="6" fillId="9" borderId="2" xfId="0" applyFont="1" applyFill="1" applyBorder="1" applyAlignment="1">
      <alignment vertical="top" wrapText="1"/>
    </xf>
    <xf numFmtId="0" fontId="42" fillId="21" borderId="2" xfId="0" applyFont="1" applyFill="1" applyBorder="1" applyAlignment="1">
      <alignment horizontal="center"/>
    </xf>
    <xf numFmtId="0" fontId="44" fillId="12" borderId="2" xfId="0" applyFont="1" applyFill="1" applyBorder="1" applyAlignment="1">
      <alignment vertical="top" wrapText="1"/>
    </xf>
    <xf numFmtId="0" fontId="48" fillId="8" borderId="21" xfId="0" applyFont="1" applyFill="1" applyBorder="1" applyAlignment="1">
      <alignment horizontal="left" vertical="top" wrapText="1"/>
    </xf>
    <xf numFmtId="0" fontId="48" fillId="8" borderId="2" xfId="0" applyFont="1" applyFill="1" applyBorder="1" applyAlignment="1">
      <alignment horizontal="left" vertical="top" wrapText="1"/>
    </xf>
    <xf numFmtId="0" fontId="57" fillId="8" borderId="2" xfId="0" applyFont="1" applyFill="1" applyBorder="1" applyAlignment="1">
      <alignment horizontal="left" vertical="top" wrapText="1"/>
    </xf>
    <xf numFmtId="0" fontId="48" fillId="8" borderId="37" xfId="0" applyFont="1" applyFill="1" applyBorder="1" applyAlignment="1">
      <alignment horizontal="left" vertical="center"/>
    </xf>
    <xf numFmtId="0" fontId="48" fillId="8" borderId="2" xfId="0" applyFont="1" applyFill="1" applyBorder="1" applyAlignment="1">
      <alignment horizontal="left" vertical="center"/>
    </xf>
    <xf numFmtId="0" fontId="48" fillId="0" borderId="2" xfId="0" applyFont="1" applyBorder="1" applyAlignment="1">
      <alignment horizontal="left" vertical="top"/>
    </xf>
    <xf numFmtId="14" fontId="48" fillId="8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48" fillId="2" borderId="2" xfId="0" applyFont="1" applyFill="1" applyBorder="1" applyAlignment="1">
      <alignment horizontal="left" vertical="top"/>
    </xf>
    <xf numFmtId="0" fontId="48" fillId="0" borderId="21" xfId="0" applyFont="1" applyBorder="1" applyAlignment="1">
      <alignment horizontal="left" vertical="top"/>
    </xf>
    <xf numFmtId="0" fontId="48" fillId="15" borderId="2" xfId="0" applyFont="1" applyFill="1" applyBorder="1" applyAlignment="1">
      <alignment horizontal="left" vertical="center"/>
    </xf>
    <xf numFmtId="0" fontId="48" fillId="2" borderId="21" xfId="0" applyFont="1" applyFill="1" applyBorder="1" applyAlignment="1">
      <alignment horizontal="left" vertical="top"/>
    </xf>
    <xf numFmtId="0" fontId="57" fillId="17" borderId="37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6" fillId="12" borderId="2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 wrapText="1"/>
    </xf>
    <xf numFmtId="0" fontId="48" fillId="8" borderId="37" xfId="0" applyFont="1" applyFill="1" applyBorder="1" applyAlignment="1">
      <alignment horizontal="left" vertical="top" wrapText="1"/>
    </xf>
    <xf numFmtId="0" fontId="54" fillId="22" borderId="43" xfId="0" applyFont="1" applyFill="1" applyBorder="1" applyAlignment="1">
      <alignment horizontal="left" vertical="top" wrapText="1"/>
    </xf>
    <xf numFmtId="0" fontId="4" fillId="22" borderId="2" xfId="0" applyFont="1" applyFill="1" applyBorder="1" applyAlignment="1">
      <alignment horizontal="left" vertical="top" wrapText="1"/>
    </xf>
    <xf numFmtId="0" fontId="44" fillId="0" borderId="17" xfId="0" applyFont="1" applyFill="1" applyBorder="1" applyAlignment="1">
      <alignment vertical="center" wrapText="1"/>
    </xf>
    <xf numFmtId="0" fontId="44" fillId="0" borderId="34" xfId="0" applyFont="1" applyFill="1" applyBorder="1" applyAlignment="1">
      <alignment vertical="center" wrapText="1"/>
    </xf>
    <xf numFmtId="0" fontId="44" fillId="22" borderId="34" xfId="0" applyFont="1" applyFill="1" applyBorder="1" applyAlignment="1">
      <alignment vertical="top" wrapText="1"/>
    </xf>
    <xf numFmtId="0" fontId="50" fillId="9" borderId="37" xfId="0" applyFont="1" applyFill="1" applyBorder="1" applyAlignment="1">
      <alignment vertical="top" wrapText="1"/>
    </xf>
    <xf numFmtId="0" fontId="44" fillId="0" borderId="21" xfId="0" applyFont="1" applyFill="1" applyBorder="1" applyAlignment="1">
      <alignment vertical="center" wrapText="1"/>
    </xf>
    <xf numFmtId="0" fontId="46" fillId="8" borderId="2" xfId="0" applyFont="1" applyFill="1" applyBorder="1" applyAlignment="1">
      <alignment vertical="top" wrapText="1"/>
    </xf>
    <xf numFmtId="0" fontId="46" fillId="8" borderId="17" xfId="0" applyFont="1" applyFill="1" applyBorder="1" applyAlignment="1">
      <alignment vertical="top" wrapText="1"/>
    </xf>
    <xf numFmtId="0" fontId="47" fillId="22" borderId="2" xfId="0" applyFont="1" applyFill="1" applyBorder="1" applyAlignment="1">
      <alignment vertical="top" wrapText="1"/>
    </xf>
    <xf numFmtId="0" fontId="46" fillId="22" borderId="2" xfId="0" applyFont="1" applyFill="1" applyBorder="1" applyAlignment="1">
      <alignment vertical="top" wrapText="1"/>
    </xf>
    <xf numFmtId="0" fontId="4" fillId="22" borderId="2" xfId="0" applyFont="1" applyFill="1" applyBorder="1" applyAlignment="1">
      <alignment wrapText="1"/>
    </xf>
    <xf numFmtId="0" fontId="4" fillId="0" borderId="21" xfId="0" applyFont="1" applyBorder="1" applyAlignment="1">
      <alignment vertical="top" wrapText="1"/>
    </xf>
    <xf numFmtId="0" fontId="4" fillId="0" borderId="17" xfId="0" applyFont="1" applyBorder="1" applyAlignment="1">
      <alignment vertical="center" wrapText="1"/>
    </xf>
    <xf numFmtId="0" fontId="43" fillId="2" borderId="17" xfId="0" applyFont="1" applyFill="1" applyBorder="1" applyAlignment="1">
      <alignment vertical="center" wrapText="1"/>
    </xf>
    <xf numFmtId="0" fontId="4" fillId="22" borderId="2" xfId="0" applyFont="1" applyFill="1" applyBorder="1" applyAlignment="1">
      <alignment vertical="center" wrapText="1"/>
    </xf>
    <xf numFmtId="0" fontId="56" fillId="22" borderId="2" xfId="0" applyFont="1" applyFill="1" applyBorder="1" applyAlignment="1">
      <alignment vertical="center" wrapText="1"/>
    </xf>
    <xf numFmtId="0" fontId="59" fillId="22" borderId="2" xfId="0" applyFont="1" applyFill="1" applyBorder="1" applyAlignment="1">
      <alignment vertical="top" wrapText="1"/>
    </xf>
    <xf numFmtId="0" fontId="6" fillId="22" borderId="2" xfId="0" applyFont="1" applyFill="1" applyBorder="1" applyAlignment="1">
      <alignment vertical="top" wrapText="1"/>
    </xf>
    <xf numFmtId="0" fontId="6" fillId="9" borderId="21" xfId="0" applyFont="1" applyFill="1" applyBorder="1" applyAlignment="1">
      <alignment vertical="center" wrapText="1"/>
    </xf>
    <xf numFmtId="0" fontId="48" fillId="2" borderId="21" xfId="0" applyFont="1" applyFill="1" applyBorder="1" applyAlignment="1">
      <alignment vertical="top" wrapText="1"/>
    </xf>
    <xf numFmtId="0" fontId="48" fillId="2" borderId="2" xfId="0" applyFont="1" applyFill="1" applyBorder="1" applyAlignment="1">
      <alignment vertical="top" wrapText="1"/>
    </xf>
    <xf numFmtId="0" fontId="48" fillId="8" borderId="2" xfId="0" applyFont="1" applyFill="1" applyBorder="1" applyAlignment="1">
      <alignment vertical="center" wrapText="1"/>
    </xf>
    <xf numFmtId="0" fontId="44" fillId="22" borderId="37" xfId="0" applyFont="1" applyFill="1" applyBorder="1" applyAlignment="1">
      <alignment vertical="top" wrapText="1"/>
    </xf>
    <xf numFmtId="14" fontId="48" fillId="8" borderId="2" xfId="0" applyNumberFormat="1" applyFont="1" applyFill="1" applyBorder="1" applyAlignment="1">
      <alignment horizontal="left" vertical="center" wrapText="1"/>
    </xf>
    <xf numFmtId="0" fontId="62" fillId="8" borderId="2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3" fillId="0" borderId="2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166" fontId="9" fillId="0" borderId="28" xfId="0" applyNumberFormat="1" applyFont="1" applyFill="1" applyBorder="1" applyAlignment="1">
      <alignment horizontal="center" vertical="top"/>
    </xf>
    <xf numFmtId="166" fontId="9" fillId="0" borderId="17" xfId="0" applyNumberFormat="1" applyFont="1" applyFill="1" applyBorder="1" applyAlignment="1">
      <alignment horizontal="center" vertical="top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165" fontId="9" fillId="2" borderId="45" xfId="0" applyNumberFormat="1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5" fontId="3" fillId="2" borderId="10" xfId="0" applyNumberFormat="1" applyFont="1" applyFill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6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166" fontId="3" fillId="0" borderId="21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Fill="1" applyBorder="1" applyAlignment="1">
      <alignment horizontal="center" vertical="top" wrapText="1"/>
    </xf>
    <xf numFmtId="165" fontId="2" fillId="0" borderId="17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5" fillId="0" borderId="5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8" xfId="0" applyFont="1" applyFill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49" fontId="5" fillId="13" borderId="79" xfId="0" applyNumberFormat="1" applyFont="1" applyFill="1" applyBorder="1" applyAlignment="1">
      <alignment horizontal="right" vertical="top"/>
    </xf>
    <xf numFmtId="49" fontId="5" fillId="13" borderId="68" xfId="0" applyNumberFormat="1" applyFont="1" applyFill="1" applyBorder="1" applyAlignment="1">
      <alignment horizontal="right" vertical="top"/>
    </xf>
    <xf numFmtId="49" fontId="5" fillId="13" borderId="69" xfId="0" applyNumberFormat="1" applyFont="1" applyFill="1" applyBorder="1" applyAlignment="1">
      <alignment horizontal="right" vertical="top"/>
    </xf>
    <xf numFmtId="0" fontId="3" fillId="13" borderId="63" xfId="0" applyFont="1" applyFill="1" applyBorder="1" applyAlignment="1">
      <alignment horizontal="center" vertical="top"/>
    </xf>
    <xf numFmtId="0" fontId="3" fillId="13" borderId="68" xfId="0" applyFont="1" applyFill="1" applyBorder="1" applyAlignment="1">
      <alignment horizontal="center" vertical="top"/>
    </xf>
    <xf numFmtId="0" fontId="3" fillId="13" borderId="69" xfId="0" applyFont="1" applyFill="1" applyBorder="1" applyAlignment="1">
      <alignment horizontal="center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49" fontId="5" fillId="5" borderId="69" xfId="0" applyNumberFormat="1" applyFont="1" applyFill="1" applyBorder="1" applyAlignment="1">
      <alignment horizontal="right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49" fontId="5" fillId="13" borderId="10" xfId="0" applyNumberFormat="1" applyFont="1" applyFill="1" applyBorder="1" applyAlignment="1">
      <alignment horizontal="center" vertical="top" wrapText="1"/>
    </xf>
    <xf numFmtId="49" fontId="5" fillId="13" borderId="11" xfId="0" applyNumberFormat="1" applyFont="1" applyFill="1" applyBorder="1" applyAlignment="1">
      <alignment horizontal="center" vertical="top" wrapText="1"/>
    </xf>
    <xf numFmtId="49" fontId="5" fillId="13" borderId="10" xfId="0" applyNumberFormat="1" applyFont="1" applyFill="1" applyBorder="1" applyAlignment="1">
      <alignment horizontal="center" vertical="top"/>
    </xf>
    <xf numFmtId="49" fontId="5" fillId="13" borderId="11" xfId="0" applyNumberFormat="1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49" fontId="5" fillId="13" borderId="8" xfId="0" applyNumberFormat="1" applyFont="1" applyFill="1" applyBorder="1" applyAlignment="1">
      <alignment horizontal="center" vertical="top"/>
    </xf>
    <xf numFmtId="0" fontId="3" fillId="2" borderId="48" xfId="0" applyFont="1" applyFill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5" fillId="2" borderId="47" xfId="0" applyFont="1" applyFill="1" applyBorder="1" applyAlignment="1">
      <alignment vertical="top" wrapText="1"/>
    </xf>
    <xf numFmtId="0" fontId="35" fillId="0" borderId="32" xfId="0" applyFont="1" applyBorder="1" applyAlignment="1">
      <alignment vertical="top" wrapText="1"/>
    </xf>
    <xf numFmtId="0" fontId="3" fillId="2" borderId="50" xfId="0" applyFont="1" applyFill="1" applyBorder="1" applyAlignment="1">
      <alignment vertical="top" wrapText="1"/>
    </xf>
    <xf numFmtId="0" fontId="3" fillId="2" borderId="32" xfId="0" applyFont="1" applyFill="1" applyBorder="1" applyAlignment="1">
      <alignment vertical="top" wrapText="1"/>
    </xf>
    <xf numFmtId="0" fontId="3" fillId="8" borderId="19" xfId="0" applyFont="1" applyFill="1" applyBorder="1" applyAlignment="1">
      <alignment horizontal="left" vertical="top" wrapText="1"/>
    </xf>
    <xf numFmtId="0" fontId="0" fillId="8" borderId="27" xfId="0" applyFill="1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166" fontId="3" fillId="0" borderId="33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49" fontId="5" fillId="0" borderId="82" xfId="0" applyNumberFormat="1" applyFont="1" applyBorder="1" applyAlignment="1">
      <alignment horizontal="center" vertical="top"/>
    </xf>
    <xf numFmtId="49" fontId="5" fillId="0" borderId="108" xfId="0" applyNumberFormat="1" applyFont="1" applyBorder="1" applyAlignment="1">
      <alignment horizontal="center" vertical="top"/>
    </xf>
    <xf numFmtId="166" fontId="3" fillId="0" borderId="34" xfId="0" applyNumberFormat="1" applyFont="1" applyFill="1" applyBorder="1" applyAlignment="1">
      <alignment horizontal="center" vertical="top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98" xfId="0" applyFont="1" applyFill="1" applyBorder="1" applyAlignment="1">
      <alignment horizontal="left" vertical="top" wrapText="1"/>
    </xf>
    <xf numFmtId="0" fontId="3" fillId="0" borderId="91" xfId="0" applyFont="1" applyFill="1" applyBorder="1" applyAlignment="1">
      <alignment horizontal="center" vertical="center" textRotation="90" wrapText="1"/>
    </xf>
    <xf numFmtId="0" fontId="3" fillId="0" borderId="96" xfId="0" applyFont="1" applyFill="1" applyBorder="1" applyAlignment="1">
      <alignment horizontal="center" vertical="center" textRotation="90" wrapText="1"/>
    </xf>
    <xf numFmtId="0" fontId="19" fillId="8" borderId="108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textRotation="90" wrapText="1"/>
    </xf>
    <xf numFmtId="0" fontId="3" fillId="8" borderId="32" xfId="0" applyFont="1" applyFill="1" applyBorder="1" applyAlignment="1">
      <alignment horizontal="left" vertical="top" wrapText="1"/>
    </xf>
    <xf numFmtId="0" fontId="3" fillId="8" borderId="48" xfId="0" applyFont="1" applyFill="1" applyBorder="1" applyAlignment="1">
      <alignment horizontal="left" vertical="top" wrapText="1"/>
    </xf>
    <xf numFmtId="0" fontId="3" fillId="2" borderId="110" xfId="0" applyFont="1" applyFill="1" applyBorder="1" applyAlignment="1">
      <alignment horizontal="left" vertical="top" wrapText="1"/>
    </xf>
    <xf numFmtId="0" fontId="3" fillId="0" borderId="104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left" vertical="top" wrapText="1"/>
    </xf>
    <xf numFmtId="0" fontId="3" fillId="2" borderId="108" xfId="0" applyFont="1" applyFill="1" applyBorder="1" applyAlignment="1">
      <alignment horizontal="left" vertical="top" wrapText="1"/>
    </xf>
    <xf numFmtId="0" fontId="0" fillId="0" borderId="82" xfId="0" applyBorder="1" applyAlignment="1">
      <alignment horizontal="left" vertical="top" wrapText="1"/>
    </xf>
    <xf numFmtId="0" fontId="3" fillId="8" borderId="113" xfId="0" applyFont="1" applyFill="1" applyBorder="1" applyAlignment="1">
      <alignment horizontal="left" vertical="top" wrapText="1"/>
    </xf>
    <xf numFmtId="0" fontId="3" fillId="8" borderId="110" xfId="0" applyFont="1" applyFill="1" applyBorder="1" applyAlignment="1">
      <alignment horizontal="left" vertical="top" wrapText="1"/>
    </xf>
    <xf numFmtId="49" fontId="5" fillId="8" borderId="47" xfId="0" applyNumberFormat="1" applyFont="1" applyFill="1" applyBorder="1" applyAlignment="1">
      <alignment horizontal="center" vertical="top"/>
    </xf>
    <xf numFmtId="49" fontId="5" fillId="8" borderId="50" xfId="0" applyNumberFormat="1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0" fillId="0" borderId="90" xfId="0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1" fillId="0" borderId="104" xfId="0" applyFont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82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center" textRotation="90" shrinkToFit="1"/>
    </xf>
    <xf numFmtId="0" fontId="2" fillId="0" borderId="31" xfId="0" applyFont="1" applyFill="1" applyBorder="1" applyAlignment="1">
      <alignment horizontal="center" vertical="center" textRotation="90" shrinkToFit="1"/>
    </xf>
    <xf numFmtId="0" fontId="2" fillId="0" borderId="45" xfId="0" applyFont="1" applyFill="1" applyBorder="1" applyAlignment="1">
      <alignment horizontal="center" vertical="center" textRotation="90" wrapText="1" shrinkToFi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8" borderId="37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2" fillId="0" borderId="16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45" xfId="0" applyFont="1" applyBorder="1" applyAlignment="1">
      <alignment vertical="center" textRotation="90"/>
    </xf>
    <xf numFmtId="0" fontId="0" fillId="0" borderId="33" xfId="0" applyBorder="1" applyAlignment="1">
      <alignment horizontal="center" vertical="top"/>
    </xf>
    <xf numFmtId="0" fontId="3" fillId="8" borderId="50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textRotation="90" wrapText="1"/>
    </xf>
    <xf numFmtId="0" fontId="3" fillId="0" borderId="103" xfId="0" applyFont="1" applyFill="1" applyBorder="1" applyAlignment="1">
      <alignment horizontal="center" vertical="center" textRotation="90" wrapText="1"/>
    </xf>
    <xf numFmtId="0" fontId="0" fillId="0" borderId="104" xfId="0" applyBorder="1" applyAlignment="1">
      <alignment horizontal="center" vertical="center" textRotation="90" wrapText="1"/>
    </xf>
    <xf numFmtId="0" fontId="3" fillId="2" borderId="113" xfId="0" applyFont="1" applyFill="1" applyBorder="1" applyAlignment="1">
      <alignment horizontal="left" vertical="top" wrapText="1"/>
    </xf>
    <xf numFmtId="0" fontId="3" fillId="0" borderId="45" xfId="1" applyFont="1" applyFill="1" applyBorder="1" applyAlignment="1">
      <alignment vertical="top" wrapText="1"/>
    </xf>
    <xf numFmtId="0" fontId="7" fillId="0" borderId="104" xfId="0" applyFont="1" applyBorder="1" applyAlignment="1">
      <alignment vertical="top" wrapText="1"/>
    </xf>
    <xf numFmtId="0" fontId="3" fillId="8" borderId="86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7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textRotation="90" shrinkToFit="1"/>
    </xf>
    <xf numFmtId="0" fontId="3" fillId="0" borderId="40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textRotation="90" shrinkToFit="1"/>
    </xf>
    <xf numFmtId="0" fontId="3" fillId="0" borderId="9" xfId="0" applyFont="1" applyBorder="1" applyAlignment="1">
      <alignment horizontal="center" textRotation="90" shrinkToFit="1"/>
    </xf>
    <xf numFmtId="0" fontId="3" fillId="0" borderId="66" xfId="0" applyFont="1" applyBorder="1" applyAlignment="1">
      <alignment horizontal="center" textRotation="90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9" fillId="0" borderId="46" xfId="0" applyNumberFormat="1" applyFont="1" applyBorder="1" applyAlignment="1">
      <alignment horizontal="center" vertical="center" textRotation="90" shrinkToFit="1"/>
    </xf>
    <xf numFmtId="0" fontId="9" fillId="0" borderId="9" xfId="0" applyNumberFormat="1" applyFont="1" applyBorder="1" applyAlignment="1">
      <alignment horizontal="center" vertical="center" textRotation="90" shrinkToFit="1"/>
    </xf>
    <xf numFmtId="0" fontId="9" fillId="0" borderId="66" xfId="0" applyNumberFormat="1" applyFont="1" applyBorder="1" applyAlignment="1">
      <alignment horizontal="center" vertical="center" textRotation="90" shrinkToFit="1"/>
    </xf>
    <xf numFmtId="0" fontId="3" fillId="8" borderId="46" xfId="0" applyFont="1" applyFill="1" applyBorder="1" applyAlignment="1">
      <alignment horizontal="center" vertical="center" textRotation="90" wrapText="1" shrinkToFit="1"/>
    </xf>
    <xf numFmtId="0" fontId="7" fillId="8" borderId="9" xfId="0" applyFont="1" applyFill="1" applyBorder="1" applyAlignment="1">
      <alignment horizontal="center" vertical="center" textRotation="90" wrapText="1" shrinkToFit="1"/>
    </xf>
    <xf numFmtId="0" fontId="7" fillId="8" borderId="66" xfId="0" applyFont="1" applyFill="1" applyBorder="1" applyAlignment="1">
      <alignment horizontal="center" vertical="center" textRotation="90" wrapText="1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66" xfId="0" applyFont="1" applyBorder="1" applyAlignment="1">
      <alignment horizontal="center" vertical="center" textRotation="90" shrinkToFit="1"/>
    </xf>
    <xf numFmtId="0" fontId="5" fillId="13" borderId="37" xfId="0" applyFont="1" applyFill="1" applyBorder="1" applyAlignment="1">
      <alignment horizontal="left" vertical="top"/>
    </xf>
    <xf numFmtId="0" fontId="5" fillId="13" borderId="43" xfId="0" applyFont="1" applyFill="1" applyBorder="1" applyAlignment="1">
      <alignment horizontal="left" vertical="top"/>
    </xf>
    <xf numFmtId="0" fontId="5" fillId="13" borderId="4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9" fillId="0" borderId="45" xfId="0" applyFont="1" applyBorder="1" applyAlignment="1">
      <alignment horizontal="center" vertical="center" textRotation="90" wrapText="1"/>
    </xf>
    <xf numFmtId="0" fontId="39" fillId="0" borderId="11" xfId="0" applyFont="1" applyBorder="1" applyAlignment="1">
      <alignment horizontal="center" vertical="center" textRotation="90" wrapTex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textRotation="90" wrapText="1"/>
    </xf>
    <xf numFmtId="0" fontId="39" fillId="0" borderId="27" xfId="0" applyFont="1" applyFill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49" fontId="5" fillId="9" borderId="63" xfId="0" applyNumberFormat="1" applyFont="1" applyFill="1" applyBorder="1" applyAlignment="1">
      <alignment horizontal="left" vertical="top" wrapText="1"/>
    </xf>
    <xf numFmtId="49" fontId="5" fillId="9" borderId="68" xfId="0" applyNumberFormat="1" applyFont="1" applyFill="1" applyBorder="1" applyAlignment="1">
      <alignment horizontal="left" vertical="top" wrapText="1"/>
    </xf>
    <xf numFmtId="49" fontId="5" fillId="9" borderId="69" xfId="0" applyNumberFormat="1" applyFont="1" applyFill="1" applyBorder="1" applyAlignment="1">
      <alignment horizontal="left" vertical="top" wrapText="1"/>
    </xf>
    <xf numFmtId="0" fontId="38" fillId="0" borderId="78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0" borderId="66" xfId="0" applyFont="1" applyBorder="1" applyAlignment="1">
      <alignment horizontal="center" vertical="center" textRotation="90" wrapText="1"/>
    </xf>
    <xf numFmtId="0" fontId="38" fillId="0" borderId="78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 textRotation="90" wrapText="1"/>
    </xf>
    <xf numFmtId="0" fontId="3" fillId="8" borderId="11" xfId="0" applyFont="1" applyFill="1" applyBorder="1" applyAlignment="1">
      <alignment horizontal="center" vertical="center" textRotation="90" wrapText="1"/>
    </xf>
    <xf numFmtId="0" fontId="3" fillId="8" borderId="37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7" xfId="0" applyFont="1" applyFill="1" applyBorder="1" applyAlignment="1">
      <alignment horizontal="center" vertical="center" textRotation="90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5" fillId="8" borderId="78" xfId="0" applyFont="1" applyFill="1" applyBorder="1" applyAlignment="1">
      <alignment horizontal="center" vertical="center" wrapText="1"/>
    </xf>
    <xf numFmtId="0" fontId="5" fillId="8" borderId="71" xfId="0" applyFont="1" applyFill="1" applyBorder="1" applyAlignment="1">
      <alignment horizontal="center" vertical="center" wrapText="1"/>
    </xf>
    <xf numFmtId="0" fontId="5" fillId="8" borderId="65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left" vertical="top" wrapText="1"/>
    </xf>
    <xf numFmtId="0" fontId="5" fillId="5" borderId="68" xfId="0" applyFont="1" applyFill="1" applyBorder="1" applyAlignment="1">
      <alignment horizontal="left" vertical="top" wrapText="1"/>
    </xf>
    <xf numFmtId="0" fontId="5" fillId="5" borderId="69" xfId="0" applyFont="1" applyFill="1" applyBorder="1" applyAlignment="1">
      <alignment horizontal="left" vertical="top" wrapText="1"/>
    </xf>
    <xf numFmtId="0" fontId="5" fillId="14" borderId="79" xfId="0" applyFont="1" applyFill="1" applyBorder="1" applyAlignment="1">
      <alignment horizontal="left" vertical="top"/>
    </xf>
    <xf numFmtId="0" fontId="5" fillId="14" borderId="68" xfId="0" applyFont="1" applyFill="1" applyBorder="1" applyAlignment="1">
      <alignment horizontal="left" vertical="top"/>
    </xf>
    <xf numFmtId="0" fontId="5" fillId="14" borderId="69" xfId="0" applyFont="1" applyFill="1" applyBorder="1" applyAlignment="1">
      <alignment horizontal="left" vertical="top"/>
    </xf>
    <xf numFmtId="0" fontId="5" fillId="3" borderId="41" xfId="0" applyFont="1" applyFill="1" applyBorder="1" applyAlignment="1">
      <alignment horizontal="left" vertical="top" wrapText="1"/>
    </xf>
    <xf numFmtId="0" fontId="5" fillId="3" borderId="54" xfId="0" applyFont="1" applyFill="1" applyBorder="1" applyAlignment="1">
      <alignment horizontal="left" vertical="top" wrapText="1"/>
    </xf>
    <xf numFmtId="49" fontId="5" fillId="14" borderId="8" xfId="0" applyNumberFormat="1" applyFont="1" applyFill="1" applyBorder="1" applyAlignment="1">
      <alignment horizontal="center" vertical="top"/>
    </xf>
    <xf numFmtId="49" fontId="5" fillId="14" borderId="10" xfId="0" applyNumberFormat="1" applyFont="1" applyFill="1" applyBorder="1" applyAlignment="1">
      <alignment horizontal="center" vertical="top"/>
    </xf>
    <xf numFmtId="49" fontId="5" fillId="14" borderId="11" xfId="0" applyNumberFormat="1" applyFont="1" applyFill="1" applyBorder="1" applyAlignment="1">
      <alignment horizontal="center" vertical="top"/>
    </xf>
    <xf numFmtId="49" fontId="5" fillId="5" borderId="17" xfId="0" applyNumberFormat="1" applyFont="1" applyFill="1" applyBorder="1" applyAlignment="1">
      <alignment horizontal="center" vertical="top"/>
    </xf>
    <xf numFmtId="49" fontId="5" fillId="5" borderId="26" xfId="0" applyNumberFormat="1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 wrapText="1"/>
    </xf>
    <xf numFmtId="0" fontId="38" fillId="0" borderId="63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top" wrapText="1"/>
    </xf>
    <xf numFmtId="49" fontId="5" fillId="14" borderId="79" xfId="0" applyNumberFormat="1" applyFont="1" applyFill="1" applyBorder="1" applyAlignment="1">
      <alignment horizontal="right" vertical="top"/>
    </xf>
    <xf numFmtId="49" fontId="5" fillId="14" borderId="68" xfId="0" applyNumberFormat="1" applyFont="1" applyFill="1" applyBorder="1" applyAlignment="1">
      <alignment horizontal="right" vertical="top"/>
    </xf>
    <xf numFmtId="49" fontId="5" fillId="14" borderId="69" xfId="0" applyNumberFormat="1" applyFont="1" applyFill="1" applyBorder="1" applyAlignment="1">
      <alignment horizontal="right" vertical="top"/>
    </xf>
    <xf numFmtId="0" fontId="3" fillId="14" borderId="63" xfId="0" applyFont="1" applyFill="1" applyBorder="1" applyAlignment="1">
      <alignment horizontal="center" vertical="top"/>
    </xf>
    <xf numFmtId="0" fontId="3" fillId="14" borderId="68" xfId="0" applyFont="1" applyFill="1" applyBorder="1" applyAlignment="1">
      <alignment horizontal="center" vertical="top"/>
    </xf>
    <xf numFmtId="0" fontId="3" fillId="14" borderId="69" xfId="0" applyFont="1" applyFill="1" applyBorder="1" applyAlignment="1">
      <alignment horizontal="center" vertical="top"/>
    </xf>
    <xf numFmtId="3" fontId="5" fillId="5" borderId="78" xfId="0" applyNumberFormat="1" applyFont="1" applyFill="1" applyBorder="1" applyAlignment="1">
      <alignment horizontal="center" vertical="top" wrapText="1"/>
    </xf>
    <xf numFmtId="3" fontId="5" fillId="5" borderId="71" xfId="0" applyNumberFormat="1" applyFont="1" applyFill="1" applyBorder="1" applyAlignment="1">
      <alignment horizontal="center" vertical="top" wrapText="1"/>
    </xf>
    <xf numFmtId="3" fontId="5" fillId="5" borderId="65" xfId="0" applyNumberFormat="1" applyFont="1" applyFill="1" applyBorder="1" applyAlignment="1">
      <alignment horizontal="center" vertical="top" wrapText="1"/>
    </xf>
    <xf numFmtId="3" fontId="3" fillId="0" borderId="76" xfId="0" applyNumberFormat="1" applyFont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center" vertical="top" wrapText="1"/>
    </xf>
    <xf numFmtId="3" fontId="3" fillId="0" borderId="44" xfId="0" applyNumberFormat="1" applyFont="1" applyBorder="1" applyAlignment="1">
      <alignment horizontal="center" vertical="top" wrapText="1"/>
    </xf>
    <xf numFmtId="3" fontId="5" fillId="5" borderId="76" xfId="0" applyNumberFormat="1" applyFont="1" applyFill="1" applyBorder="1" applyAlignment="1">
      <alignment horizontal="center" vertical="top" wrapText="1"/>
    </xf>
    <xf numFmtId="3" fontId="5" fillId="5" borderId="43" xfId="0" applyNumberFormat="1" applyFont="1" applyFill="1" applyBorder="1" applyAlignment="1">
      <alignment horizontal="center" vertical="top" wrapText="1"/>
    </xf>
    <xf numFmtId="3" fontId="5" fillId="5" borderId="44" xfId="0" applyNumberFormat="1" applyFont="1" applyFill="1" applyBorder="1" applyAlignment="1">
      <alignment horizontal="center" vertical="top" wrapText="1"/>
    </xf>
    <xf numFmtId="3" fontId="5" fillId="6" borderId="35" xfId="0" applyNumberFormat="1" applyFont="1" applyFill="1" applyBorder="1" applyAlignment="1">
      <alignment horizontal="center" vertical="top" wrapText="1"/>
    </xf>
    <xf numFmtId="3" fontId="5" fillId="6" borderId="30" xfId="0" applyNumberFormat="1" applyFont="1" applyFill="1" applyBorder="1" applyAlignment="1">
      <alignment horizontal="center" vertical="top" wrapText="1"/>
    </xf>
    <xf numFmtId="3" fontId="5" fillId="6" borderId="36" xfId="0" applyNumberFormat="1" applyFont="1" applyFill="1" applyBorder="1" applyAlignment="1">
      <alignment horizontal="center" vertical="top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2" fillId="11" borderId="37" xfId="0" applyFont="1" applyFill="1" applyBorder="1" applyAlignment="1">
      <alignment horizontal="center" vertical="top" wrapText="1"/>
    </xf>
    <xf numFmtId="0" fontId="42" fillId="11" borderId="43" xfId="0" applyFont="1" applyFill="1" applyBorder="1" applyAlignment="1">
      <alignment horizontal="center" vertical="top" wrapText="1"/>
    </xf>
    <xf numFmtId="0" fontId="42" fillId="11" borderId="38" xfId="0" applyFont="1" applyFill="1" applyBorder="1" applyAlignment="1">
      <alignment horizontal="center" vertical="top" wrapText="1"/>
    </xf>
    <xf numFmtId="0" fontId="42" fillId="17" borderId="37" xfId="0" applyFont="1" applyFill="1" applyBorder="1" applyAlignment="1">
      <alignment horizontal="left"/>
    </xf>
    <xf numFmtId="0" fontId="42" fillId="17" borderId="43" xfId="0" applyFont="1" applyFill="1" applyBorder="1" applyAlignment="1">
      <alignment horizontal="left"/>
    </xf>
    <xf numFmtId="0" fontId="42" fillId="17" borderId="38" xfId="0" applyFont="1" applyFill="1" applyBorder="1" applyAlignment="1">
      <alignment horizontal="left"/>
    </xf>
    <xf numFmtId="0" fontId="43" fillId="0" borderId="21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3" fillId="0" borderId="21" xfId="3" applyNumberFormat="1" applyFont="1" applyBorder="1" applyAlignment="1">
      <alignment horizontal="center" vertical="center" wrapText="1"/>
    </xf>
    <xf numFmtId="0" fontId="43" fillId="0" borderId="17" xfId="3" applyNumberFormat="1" applyFont="1" applyBorder="1" applyAlignment="1">
      <alignment horizontal="center" vertical="center" wrapText="1"/>
    </xf>
    <xf numFmtId="0" fontId="43" fillId="0" borderId="34" xfId="3" applyNumberFormat="1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2" fillId="20" borderId="37" xfId="0" applyFont="1" applyFill="1" applyBorder="1" applyAlignment="1">
      <alignment horizontal="right"/>
    </xf>
    <xf numFmtId="0" fontId="42" fillId="20" borderId="43" xfId="0" applyFont="1" applyFill="1" applyBorder="1" applyAlignment="1">
      <alignment horizontal="right"/>
    </xf>
    <xf numFmtId="0" fontId="42" fillId="20" borderId="38" xfId="0" applyFont="1" applyFill="1" applyBorder="1" applyAlignment="1">
      <alignment horizontal="right"/>
    </xf>
    <xf numFmtId="0" fontId="42" fillId="13" borderId="37" xfId="0" applyFont="1" applyFill="1" applyBorder="1" applyAlignment="1">
      <alignment horizontal="right"/>
    </xf>
    <xf numFmtId="0" fontId="42" fillId="13" borderId="43" xfId="0" applyFont="1" applyFill="1" applyBorder="1" applyAlignment="1">
      <alignment horizontal="right"/>
    </xf>
    <xf numFmtId="0" fontId="42" fillId="13" borderId="38" xfId="0" applyFont="1" applyFill="1" applyBorder="1" applyAlignment="1">
      <alignment horizontal="right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64" fontId="43" fillId="0" borderId="21" xfId="3" applyFont="1" applyBorder="1" applyAlignment="1">
      <alignment horizontal="center" vertical="center" wrapText="1"/>
    </xf>
    <xf numFmtId="164" fontId="43" fillId="0" borderId="17" xfId="3" applyFont="1" applyBorder="1" applyAlignment="1">
      <alignment horizontal="center" vertical="center" wrapText="1"/>
    </xf>
    <xf numFmtId="164" fontId="43" fillId="0" borderId="34" xfId="3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2" fillId="15" borderId="2" xfId="0" applyFont="1" applyFill="1" applyBorder="1" applyAlignment="1">
      <alignment horizontal="left"/>
    </xf>
    <xf numFmtId="0" fontId="42" fillId="17" borderId="2" xfId="0" applyFont="1" applyFill="1" applyBorder="1" applyAlignment="1">
      <alignment horizontal="left"/>
    </xf>
    <xf numFmtId="0" fontId="44" fillId="0" borderId="17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2" fillId="19" borderId="37" xfId="0" applyFont="1" applyFill="1" applyBorder="1" applyAlignment="1">
      <alignment horizontal="left"/>
    </xf>
    <xf numFmtId="0" fontId="42" fillId="19" borderId="43" xfId="0" applyFont="1" applyFill="1" applyBorder="1" applyAlignment="1">
      <alignment horizontal="left"/>
    </xf>
    <xf numFmtId="0" fontId="42" fillId="19" borderId="38" xfId="0" applyFont="1" applyFill="1" applyBorder="1" applyAlignment="1">
      <alignment horizontal="left"/>
    </xf>
    <xf numFmtId="0" fontId="42" fillId="15" borderId="21" xfId="0" applyFont="1" applyFill="1" applyBorder="1" applyAlignment="1">
      <alignment horizontal="center" vertical="center"/>
    </xf>
    <xf numFmtId="0" fontId="42" fillId="15" borderId="17" xfId="0" applyFont="1" applyFill="1" applyBorder="1" applyAlignment="1">
      <alignment horizontal="center" vertical="center"/>
    </xf>
    <xf numFmtId="0" fontId="42" fillId="15" borderId="34" xfId="0" applyFont="1" applyFill="1" applyBorder="1" applyAlignment="1">
      <alignment horizontal="center" vertical="center"/>
    </xf>
    <xf numFmtId="0" fontId="42" fillId="15" borderId="21" xfId="0" applyFont="1" applyFill="1" applyBorder="1" applyAlignment="1">
      <alignment horizontal="center" wrapText="1"/>
    </xf>
    <xf numFmtId="0" fontId="42" fillId="15" borderId="34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4" fillId="0" borderId="0" xfId="0" applyFont="1" applyAlignment="1">
      <alignment horizontal="left" vertical="top"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center"/>
    </xf>
    <xf numFmtId="0" fontId="42" fillId="0" borderId="21" xfId="0" applyFont="1" applyBorder="1" applyAlignment="1">
      <alignment horizontal="center" vertical="top" wrapText="1"/>
    </xf>
    <xf numFmtId="0" fontId="42" fillId="0" borderId="34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top" wrapText="1"/>
    </xf>
    <xf numFmtId="0" fontId="42" fillId="0" borderId="38" xfId="0" applyFont="1" applyBorder="1" applyAlignment="1">
      <alignment horizontal="center" vertical="top" wrapText="1"/>
    </xf>
    <xf numFmtId="0" fontId="42" fillId="0" borderId="43" xfId="0" applyFont="1" applyBorder="1" applyAlignment="1">
      <alignment horizontal="center" vertical="top" wrapText="1"/>
    </xf>
    <xf numFmtId="0" fontId="43" fillId="8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8" borderId="21" xfId="0" applyFont="1" applyFill="1" applyBorder="1" applyAlignment="1">
      <alignment horizontal="center" vertical="center"/>
    </xf>
    <xf numFmtId="0" fontId="43" fillId="8" borderId="17" xfId="0" applyFont="1" applyFill="1" applyBorder="1" applyAlignment="1">
      <alignment horizontal="center" vertical="center"/>
    </xf>
    <xf numFmtId="0" fontId="43" fillId="8" borderId="34" xfId="0" applyFont="1" applyFill="1" applyBorder="1" applyAlignment="1">
      <alignment horizontal="center" vertical="center"/>
    </xf>
    <xf numFmtId="0" fontId="43" fillId="17" borderId="43" xfId="0" applyFont="1" applyFill="1" applyBorder="1" applyAlignment="1">
      <alignment horizontal="left"/>
    </xf>
    <xf numFmtId="0" fontId="43" fillId="17" borderId="38" xfId="0" applyFont="1" applyFill="1" applyBorder="1" applyAlignment="1">
      <alignment horizontal="left"/>
    </xf>
    <xf numFmtId="0" fontId="46" fillId="0" borderId="21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4" xfId="0" applyFont="1" applyFill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2" fillId="15" borderId="37" xfId="0" applyFont="1" applyFill="1" applyBorder="1" applyAlignment="1">
      <alignment horizontal="left"/>
    </xf>
    <xf numFmtId="0" fontId="42" fillId="15" borderId="43" xfId="0" applyFont="1" applyFill="1" applyBorder="1" applyAlignment="1">
      <alignment horizontal="left"/>
    </xf>
    <xf numFmtId="0" fontId="42" fillId="15" borderId="38" xfId="0" applyFont="1" applyFill="1" applyBorder="1" applyAlignment="1">
      <alignment horizontal="left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34" xfId="0" applyFont="1" applyFill="1" applyBorder="1" applyAlignment="1">
      <alignment horizontal="center" vertical="center" wrapText="1"/>
    </xf>
    <xf numFmtId="0" fontId="42" fillId="17" borderId="37" xfId="0" applyFont="1" applyFill="1" applyBorder="1" applyAlignment="1">
      <alignment horizontal="left" wrapText="1"/>
    </xf>
    <xf numFmtId="0" fontId="42" fillId="17" borderId="43" xfId="0" applyFont="1" applyFill="1" applyBorder="1" applyAlignment="1">
      <alignment horizontal="left" wrapText="1"/>
    </xf>
    <xf numFmtId="0" fontId="42" fillId="17" borderId="38" xfId="0" applyFont="1" applyFill="1" applyBorder="1" applyAlignment="1">
      <alignment horizontal="left" wrapText="1"/>
    </xf>
    <xf numFmtId="0" fontId="46" fillId="2" borderId="21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34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6" fillId="2" borderId="17" xfId="0" applyFont="1" applyFill="1" applyBorder="1" applyAlignment="1">
      <alignment horizontal="center" vertical="center"/>
    </xf>
    <xf numFmtId="0" fontId="46" fillId="2" borderId="34" xfId="0" applyFont="1" applyFill="1" applyBorder="1" applyAlignment="1">
      <alignment horizontal="center" vertical="center"/>
    </xf>
    <xf numFmtId="0" fontId="42" fillId="21" borderId="37" xfId="0" applyFont="1" applyFill="1" applyBorder="1" applyAlignment="1">
      <alignment horizontal="right"/>
    </xf>
    <xf numFmtId="0" fontId="42" fillId="21" borderId="43" xfId="0" applyFont="1" applyFill="1" applyBorder="1" applyAlignment="1">
      <alignment horizontal="right"/>
    </xf>
    <xf numFmtId="0" fontId="42" fillId="21" borderId="38" xfId="0" applyFont="1" applyFill="1" applyBorder="1" applyAlignment="1">
      <alignment horizontal="right"/>
    </xf>
    <xf numFmtId="0" fontId="4" fillId="0" borderId="34" xfId="0" applyFont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</cellXfs>
  <cellStyles count="4">
    <cellStyle name="Currency" xfId="3" builtinId="4"/>
    <cellStyle name="Įprastas 2" xfId="1"/>
    <cellStyle name="Normal" xfId="0" builtinId="0"/>
    <cellStyle name="Stilius 1" xfId="2"/>
  </cellStyles>
  <dxfs count="0"/>
  <tableStyles count="0" defaultTableStyle="TableStyleMedium2" defaultPivotStyle="PivotStyleLight16"/>
  <colors>
    <mruColors>
      <color rgb="FFFFCCFF"/>
      <color rgb="FFCCFFCC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ColWidth="9.109375" defaultRowHeight="13.2" x14ac:dyDescent="0.25"/>
  <cols>
    <col min="1" max="3" width="2.6640625" style="10" customWidth="1"/>
    <col min="4" max="4" width="29.44140625" style="10" customWidth="1"/>
    <col min="5" max="5" width="2.6640625" style="47" customWidth="1"/>
    <col min="6" max="6" width="2.6640625" style="10" customWidth="1"/>
    <col min="7" max="7" width="2.6640625" style="64" customWidth="1"/>
    <col min="8" max="8" width="7.6640625" style="90" customWidth="1"/>
    <col min="9" max="9" width="8.5546875" style="10" customWidth="1"/>
    <col min="10" max="10" width="7.44140625" style="10" customWidth="1"/>
    <col min="11" max="11" width="6.109375" style="10" customWidth="1"/>
    <col min="12" max="12" width="6.6640625" style="10" customWidth="1"/>
    <col min="13" max="13" width="8.109375" style="10" customWidth="1"/>
    <col min="14" max="14" width="7.5546875" style="10" customWidth="1"/>
    <col min="15" max="15" width="23.5546875" style="10" customWidth="1"/>
    <col min="16" max="17" width="3.6640625" style="10" customWidth="1"/>
    <col min="18" max="18" width="3.88671875" style="10" customWidth="1"/>
    <col min="19" max="16384" width="9.109375" style="5"/>
  </cols>
  <sheetData>
    <row r="1" spans="1:22" ht="16.2" x14ac:dyDescent="0.25">
      <c r="O1" s="1520" t="s">
        <v>220</v>
      </c>
      <c r="P1" s="1521"/>
      <c r="Q1" s="1521"/>
      <c r="R1" s="1521"/>
    </row>
    <row r="2" spans="1:22" ht="15.6" x14ac:dyDescent="0.25">
      <c r="A2" s="1775" t="s">
        <v>202</v>
      </c>
      <c r="B2" s="1775"/>
      <c r="C2" s="1775"/>
      <c r="D2" s="1775"/>
      <c r="E2" s="1775"/>
      <c r="F2" s="1775"/>
      <c r="G2" s="1775"/>
      <c r="H2" s="1775"/>
      <c r="I2" s="1775"/>
      <c r="J2" s="1775"/>
      <c r="K2" s="1775"/>
      <c r="L2" s="1775"/>
      <c r="M2" s="1775"/>
      <c r="N2" s="1775"/>
      <c r="O2" s="1775"/>
      <c r="P2" s="1775"/>
      <c r="Q2" s="1775"/>
      <c r="R2" s="1775"/>
    </row>
    <row r="3" spans="1:22" ht="15.6" x14ac:dyDescent="0.25">
      <c r="A3" s="1776" t="s">
        <v>37</v>
      </c>
      <c r="B3" s="1776"/>
      <c r="C3" s="1776"/>
      <c r="D3" s="1776"/>
      <c r="E3" s="1776"/>
      <c r="F3" s="1776"/>
      <c r="G3" s="1776"/>
      <c r="H3" s="1776"/>
      <c r="I3" s="1776"/>
      <c r="J3" s="1776"/>
      <c r="K3" s="1776"/>
      <c r="L3" s="1776"/>
      <c r="M3" s="1776"/>
      <c r="N3" s="1776"/>
      <c r="O3" s="1776"/>
      <c r="P3" s="1776"/>
      <c r="Q3" s="1776"/>
      <c r="R3" s="1776"/>
    </row>
    <row r="4" spans="1:22" ht="15.6" x14ac:dyDescent="0.25">
      <c r="A4" s="1777" t="s">
        <v>23</v>
      </c>
      <c r="B4" s="1777"/>
      <c r="C4" s="1777"/>
      <c r="D4" s="1777"/>
      <c r="E4" s="1777"/>
      <c r="F4" s="1777"/>
      <c r="G4" s="1777"/>
      <c r="H4" s="1777"/>
      <c r="I4" s="1777"/>
      <c r="J4" s="1777"/>
      <c r="K4" s="1777"/>
      <c r="L4" s="1777"/>
      <c r="M4" s="1777"/>
      <c r="N4" s="1777"/>
      <c r="O4" s="1777"/>
      <c r="P4" s="1777"/>
      <c r="Q4" s="1777"/>
      <c r="R4" s="1777"/>
      <c r="S4" s="1"/>
      <c r="T4" s="1"/>
      <c r="U4" s="1"/>
      <c r="V4" s="1"/>
    </row>
    <row r="5" spans="1:22" ht="13.8" thickBot="1" x14ac:dyDescent="0.3">
      <c r="P5" s="1778" t="s">
        <v>0</v>
      </c>
      <c r="Q5" s="1778"/>
      <c r="R5" s="1778"/>
    </row>
    <row r="6" spans="1:22" ht="21.75" customHeight="1" x14ac:dyDescent="0.25">
      <c r="A6" s="1779" t="s">
        <v>24</v>
      </c>
      <c r="B6" s="1782" t="s">
        <v>1</v>
      </c>
      <c r="C6" s="1782" t="s">
        <v>2</v>
      </c>
      <c r="D6" s="1785" t="s">
        <v>16</v>
      </c>
      <c r="E6" s="1788" t="s">
        <v>3</v>
      </c>
      <c r="F6" s="1747" t="s">
        <v>189</v>
      </c>
      <c r="G6" s="1750" t="s">
        <v>4</v>
      </c>
      <c r="H6" s="1753" t="s">
        <v>5</v>
      </c>
      <c r="I6" s="1738" t="s">
        <v>141</v>
      </c>
      <c r="J6" s="1739"/>
      <c r="K6" s="1739"/>
      <c r="L6" s="1740"/>
      <c r="M6" s="1741" t="s">
        <v>33</v>
      </c>
      <c r="N6" s="1741" t="s">
        <v>142</v>
      </c>
      <c r="O6" s="1744" t="s">
        <v>15</v>
      </c>
      <c r="P6" s="1745"/>
      <c r="Q6" s="1745"/>
      <c r="R6" s="1746"/>
    </row>
    <row r="7" spans="1:22" ht="11.25" customHeight="1" x14ac:dyDescent="0.25">
      <c r="A7" s="1780"/>
      <c r="B7" s="1783"/>
      <c r="C7" s="1783"/>
      <c r="D7" s="1786"/>
      <c r="E7" s="1789"/>
      <c r="F7" s="1748"/>
      <c r="G7" s="1751"/>
      <c r="H7" s="1754"/>
      <c r="I7" s="1791" t="s">
        <v>6</v>
      </c>
      <c r="J7" s="1792" t="s">
        <v>7</v>
      </c>
      <c r="K7" s="1793"/>
      <c r="L7" s="1794" t="s">
        <v>22</v>
      </c>
      <c r="M7" s="1742"/>
      <c r="N7" s="1742"/>
      <c r="O7" s="1796" t="s">
        <v>16</v>
      </c>
      <c r="P7" s="1792" t="s">
        <v>8</v>
      </c>
      <c r="Q7" s="1798"/>
      <c r="R7" s="1799"/>
    </row>
    <row r="8" spans="1:22" ht="70.5" customHeight="1" thickBot="1" x14ac:dyDescent="0.3">
      <c r="A8" s="1781"/>
      <c r="B8" s="1784"/>
      <c r="C8" s="1784"/>
      <c r="D8" s="1787"/>
      <c r="E8" s="1790"/>
      <c r="F8" s="1749"/>
      <c r="G8" s="1752"/>
      <c r="H8" s="1755"/>
      <c r="I8" s="1781"/>
      <c r="J8" s="7" t="s">
        <v>6</v>
      </c>
      <c r="K8" s="6" t="s">
        <v>17</v>
      </c>
      <c r="L8" s="1795"/>
      <c r="M8" s="1743"/>
      <c r="N8" s="1743"/>
      <c r="O8" s="1797"/>
      <c r="P8" s="8" t="s">
        <v>34</v>
      </c>
      <c r="Q8" s="8" t="s">
        <v>35</v>
      </c>
      <c r="R8" s="9" t="s">
        <v>143</v>
      </c>
    </row>
    <row r="9" spans="1:22" s="30" customFormat="1" x14ac:dyDescent="0.25">
      <c r="A9" s="1735" t="s">
        <v>135</v>
      </c>
      <c r="B9" s="1736"/>
      <c r="C9" s="1736"/>
      <c r="D9" s="1736"/>
      <c r="E9" s="1736"/>
      <c r="F9" s="1736"/>
      <c r="G9" s="1736"/>
      <c r="H9" s="1736"/>
      <c r="I9" s="1736"/>
      <c r="J9" s="1736"/>
      <c r="K9" s="1736"/>
      <c r="L9" s="1736"/>
      <c r="M9" s="1736"/>
      <c r="N9" s="1736"/>
      <c r="O9" s="1736"/>
      <c r="P9" s="1736"/>
      <c r="Q9" s="1736"/>
      <c r="R9" s="1737"/>
    </row>
    <row r="10" spans="1:22" s="30" customFormat="1" x14ac:dyDescent="0.25">
      <c r="A10" s="1756" t="s">
        <v>85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8"/>
    </row>
    <row r="11" spans="1:22" ht="15" customHeight="1" x14ac:dyDescent="0.25">
      <c r="A11" s="97" t="s">
        <v>9</v>
      </c>
      <c r="B11" s="1759" t="s">
        <v>136</v>
      </c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0"/>
      <c r="O11" s="1760"/>
      <c r="P11" s="1760"/>
      <c r="Q11" s="1760"/>
      <c r="R11" s="1761"/>
    </row>
    <row r="12" spans="1:22" x14ac:dyDescent="0.25">
      <c r="A12" s="95" t="s">
        <v>9</v>
      </c>
      <c r="B12" s="96" t="s">
        <v>9</v>
      </c>
      <c r="C12" s="1762" t="s">
        <v>70</v>
      </c>
      <c r="D12" s="1763"/>
      <c r="E12" s="1763"/>
      <c r="F12" s="1763"/>
      <c r="G12" s="1763"/>
      <c r="H12" s="1763"/>
      <c r="I12" s="1763"/>
      <c r="J12" s="1763"/>
      <c r="K12" s="1763"/>
      <c r="L12" s="1763"/>
      <c r="M12" s="1763"/>
      <c r="N12" s="1763"/>
      <c r="O12" s="1763"/>
      <c r="P12" s="1763"/>
      <c r="Q12" s="1763"/>
      <c r="R12" s="1764"/>
    </row>
    <row r="13" spans="1:22" ht="12.75" customHeight="1" x14ac:dyDescent="0.25">
      <c r="A13" s="1560" t="s">
        <v>9</v>
      </c>
      <c r="B13" s="1658" t="s">
        <v>9</v>
      </c>
      <c r="C13" s="1679" t="s">
        <v>9</v>
      </c>
      <c r="D13" s="1721" t="s">
        <v>112</v>
      </c>
      <c r="E13" s="1599"/>
      <c r="F13" s="1601" t="s">
        <v>44</v>
      </c>
      <c r="G13" s="1546" t="s">
        <v>40</v>
      </c>
      <c r="H13" s="134" t="s">
        <v>36</v>
      </c>
      <c r="I13" s="316">
        <f>J13+L13</f>
        <v>979.7</v>
      </c>
      <c r="J13" s="219">
        <f>949.7-99.9</f>
        <v>849.8</v>
      </c>
      <c r="K13" s="219"/>
      <c r="L13" s="243">
        <f>30+99.9</f>
        <v>129.9</v>
      </c>
      <c r="M13" s="317">
        <v>1841.4</v>
      </c>
      <c r="N13" s="45">
        <v>826.4</v>
      </c>
      <c r="O13" s="1663"/>
      <c r="P13" s="1771"/>
      <c r="Q13" s="1771"/>
      <c r="R13" s="1773"/>
    </row>
    <row r="14" spans="1:22" ht="25.5" customHeight="1" x14ac:dyDescent="0.25">
      <c r="A14" s="1560"/>
      <c r="B14" s="1658"/>
      <c r="C14" s="1679"/>
      <c r="D14" s="1721"/>
      <c r="E14" s="1599"/>
      <c r="F14" s="1601"/>
      <c r="G14" s="1546"/>
      <c r="H14" s="134"/>
      <c r="I14" s="316"/>
      <c r="J14" s="219"/>
      <c r="K14" s="219"/>
      <c r="L14" s="243"/>
      <c r="M14" s="81"/>
      <c r="N14" s="69"/>
      <c r="O14" s="1664"/>
      <c r="P14" s="1772"/>
      <c r="Q14" s="1772"/>
      <c r="R14" s="1774"/>
    </row>
    <row r="15" spans="1:22" ht="12.75" customHeight="1" x14ac:dyDescent="0.25">
      <c r="A15" s="1560"/>
      <c r="B15" s="1658"/>
      <c r="C15" s="1679"/>
      <c r="D15" s="1573" t="s">
        <v>46</v>
      </c>
      <c r="E15" s="1800"/>
      <c r="F15" s="1730"/>
      <c r="G15" s="1718"/>
      <c r="H15" s="134"/>
      <c r="I15" s="318"/>
      <c r="J15" s="219"/>
      <c r="K15" s="219"/>
      <c r="L15" s="243"/>
      <c r="M15" s="317"/>
      <c r="N15" s="45"/>
      <c r="O15" s="1731" t="s">
        <v>97</v>
      </c>
      <c r="P15" s="112">
        <v>3.5</v>
      </c>
      <c r="Q15" s="112">
        <v>3.4</v>
      </c>
      <c r="R15" s="113">
        <v>3.5</v>
      </c>
    </row>
    <row r="16" spans="1:22" ht="14.25" customHeight="1" x14ac:dyDescent="0.25">
      <c r="A16" s="1560"/>
      <c r="B16" s="1658"/>
      <c r="C16" s="1679"/>
      <c r="D16" s="1734"/>
      <c r="E16" s="1801"/>
      <c r="F16" s="1652"/>
      <c r="G16" s="1653"/>
      <c r="H16" s="319"/>
      <c r="I16" s="320"/>
      <c r="J16" s="321"/>
      <c r="K16" s="321"/>
      <c r="L16" s="322"/>
      <c r="M16" s="323"/>
      <c r="N16" s="324"/>
      <c r="O16" s="1664"/>
      <c r="P16" s="59"/>
      <c r="Q16" s="59"/>
      <c r="R16" s="143"/>
      <c r="S16" s="14"/>
      <c r="U16" s="13"/>
    </row>
    <row r="17" spans="1:28" x14ac:dyDescent="0.25">
      <c r="A17" s="1560"/>
      <c r="B17" s="1658"/>
      <c r="C17" s="1679"/>
      <c r="D17" s="1732" t="s">
        <v>47</v>
      </c>
      <c r="E17" s="1682"/>
      <c r="F17" s="1649"/>
      <c r="G17" s="1546"/>
      <c r="H17" s="312"/>
      <c r="I17" s="318"/>
      <c r="J17" s="219"/>
      <c r="K17" s="219"/>
      <c r="L17" s="243"/>
      <c r="M17" s="325"/>
      <c r="N17" s="326"/>
      <c r="O17" s="1702" t="s">
        <v>49</v>
      </c>
      <c r="P17" s="593">
        <v>5</v>
      </c>
      <c r="Q17" s="593">
        <v>5</v>
      </c>
      <c r="R17" s="594">
        <v>5</v>
      </c>
    </row>
    <row r="18" spans="1:28" x14ac:dyDescent="0.25">
      <c r="A18" s="1560"/>
      <c r="B18" s="1658"/>
      <c r="C18" s="1679"/>
      <c r="D18" s="1732"/>
      <c r="E18" s="1682"/>
      <c r="F18" s="1649"/>
      <c r="G18" s="1546"/>
      <c r="H18" s="319"/>
      <c r="I18" s="320"/>
      <c r="J18" s="321"/>
      <c r="K18" s="321"/>
      <c r="L18" s="322"/>
      <c r="M18" s="323"/>
      <c r="N18" s="324"/>
      <c r="O18" s="1733"/>
      <c r="P18" s="593"/>
      <c r="Q18" s="593"/>
      <c r="R18" s="594"/>
    </row>
    <row r="19" spans="1:28" x14ac:dyDescent="0.25">
      <c r="A19" s="1560"/>
      <c r="B19" s="1658"/>
      <c r="C19" s="1679"/>
      <c r="D19" s="1573" t="s">
        <v>48</v>
      </c>
      <c r="E19" s="1716"/>
      <c r="F19" s="1717"/>
      <c r="G19" s="1718"/>
      <c r="H19" s="312"/>
      <c r="I19" s="318"/>
      <c r="J19" s="219"/>
      <c r="K19" s="219"/>
      <c r="L19" s="243"/>
      <c r="M19" s="325"/>
      <c r="N19" s="326"/>
      <c r="O19" s="1702" t="s">
        <v>113</v>
      </c>
      <c r="P19" s="509">
        <v>4</v>
      </c>
      <c r="Q19" s="509">
        <v>4</v>
      </c>
      <c r="R19" s="508">
        <v>4</v>
      </c>
    </row>
    <row r="20" spans="1:28" x14ac:dyDescent="0.25">
      <c r="A20" s="1560"/>
      <c r="B20" s="1658"/>
      <c r="C20" s="1679"/>
      <c r="D20" s="1732"/>
      <c r="E20" s="1682"/>
      <c r="F20" s="1649"/>
      <c r="G20" s="1546"/>
      <c r="H20" s="312"/>
      <c r="I20" s="318"/>
      <c r="J20" s="219"/>
      <c r="K20" s="219"/>
      <c r="L20" s="243"/>
      <c r="M20" s="325"/>
      <c r="N20" s="326"/>
      <c r="O20" s="1587"/>
      <c r="P20" s="593"/>
      <c r="Q20" s="593"/>
      <c r="R20" s="594"/>
    </row>
    <row r="21" spans="1:28" ht="26.4" x14ac:dyDescent="0.25">
      <c r="A21" s="1560"/>
      <c r="B21" s="1658"/>
      <c r="C21" s="1679"/>
      <c r="D21" s="1732"/>
      <c r="E21" s="1682"/>
      <c r="F21" s="1649"/>
      <c r="G21" s="1546"/>
      <c r="H21" s="312"/>
      <c r="I21" s="318"/>
      <c r="J21" s="219"/>
      <c r="K21" s="219"/>
      <c r="L21" s="243"/>
      <c r="M21" s="325"/>
      <c r="N21" s="326"/>
      <c r="O21" s="580" t="s">
        <v>147</v>
      </c>
      <c r="P21" s="593">
        <v>20</v>
      </c>
      <c r="Q21" s="593"/>
      <c r="R21" s="594"/>
    </row>
    <row r="22" spans="1:28" x14ac:dyDescent="0.25">
      <c r="A22" s="1560"/>
      <c r="B22" s="1658"/>
      <c r="C22" s="1679"/>
      <c r="D22" s="1732"/>
      <c r="E22" s="1682"/>
      <c r="F22" s="1649"/>
      <c r="G22" s="1546"/>
      <c r="H22" s="312"/>
      <c r="I22" s="318"/>
      <c r="J22" s="219"/>
      <c r="K22" s="219"/>
      <c r="L22" s="243"/>
      <c r="M22" s="325"/>
      <c r="N22" s="326"/>
      <c r="O22" s="17" t="s">
        <v>140</v>
      </c>
      <c r="P22" s="593">
        <v>1</v>
      </c>
      <c r="Q22" s="593">
        <v>1</v>
      </c>
      <c r="R22" s="594">
        <v>1</v>
      </c>
    </row>
    <row r="23" spans="1:28" x14ac:dyDescent="0.25">
      <c r="A23" s="1560"/>
      <c r="B23" s="1658"/>
      <c r="C23" s="1679"/>
      <c r="D23" s="1732"/>
      <c r="E23" s="1682"/>
      <c r="F23" s="1649"/>
      <c r="G23" s="1546"/>
      <c r="H23" s="312"/>
      <c r="I23" s="318"/>
      <c r="J23" s="219"/>
      <c r="K23" s="219"/>
      <c r="L23" s="243"/>
      <c r="M23" s="313"/>
      <c r="N23" s="314"/>
      <c r="O23" s="17" t="s">
        <v>50</v>
      </c>
      <c r="P23" s="593">
        <v>44</v>
      </c>
      <c r="Q23" s="593">
        <v>30</v>
      </c>
      <c r="R23" s="594">
        <v>30</v>
      </c>
    </row>
    <row r="24" spans="1:28" x14ac:dyDescent="0.25">
      <c r="A24" s="1560"/>
      <c r="B24" s="1658"/>
      <c r="C24" s="1679"/>
      <c r="D24" s="1732"/>
      <c r="E24" s="1682"/>
      <c r="F24" s="1649"/>
      <c r="G24" s="1546"/>
      <c r="H24" s="312"/>
      <c r="I24" s="318"/>
      <c r="J24" s="219"/>
      <c r="K24" s="219"/>
      <c r="L24" s="243"/>
      <c r="M24" s="313"/>
      <c r="N24" s="314"/>
      <c r="O24" s="17" t="s">
        <v>51</v>
      </c>
      <c r="P24" s="593">
        <v>8</v>
      </c>
      <c r="Q24" s="593">
        <v>10</v>
      </c>
      <c r="R24" s="594">
        <v>10</v>
      </c>
    </row>
    <row r="25" spans="1:28" ht="13.5" customHeight="1" x14ac:dyDescent="0.25">
      <c r="A25" s="1560"/>
      <c r="B25" s="1658"/>
      <c r="C25" s="1679"/>
      <c r="D25" s="1732"/>
      <c r="E25" s="1712"/>
      <c r="F25" s="1649"/>
      <c r="G25" s="1546"/>
      <c r="H25" s="319"/>
      <c r="I25" s="320"/>
      <c r="J25" s="321"/>
      <c r="K25" s="321"/>
      <c r="L25" s="322"/>
      <c r="M25" s="323"/>
      <c r="N25" s="324"/>
      <c r="O25" s="61" t="s">
        <v>52</v>
      </c>
      <c r="P25" s="600">
        <v>28</v>
      </c>
      <c r="Q25" s="600">
        <v>30</v>
      </c>
      <c r="R25" s="601">
        <v>30</v>
      </c>
    </row>
    <row r="26" spans="1:28" ht="26.4" x14ac:dyDescent="0.25">
      <c r="A26" s="94"/>
      <c r="B26" s="582"/>
      <c r="C26" s="586"/>
      <c r="D26" s="1723" t="s">
        <v>201</v>
      </c>
      <c r="E26" s="1716" t="s">
        <v>171</v>
      </c>
      <c r="F26" s="599"/>
      <c r="G26" s="84"/>
      <c r="H26" s="327"/>
      <c r="I26" s="318"/>
      <c r="J26" s="219"/>
      <c r="K26" s="321"/>
      <c r="L26" s="322"/>
      <c r="M26" s="313"/>
      <c r="N26" s="324"/>
      <c r="O26" s="206" t="s">
        <v>186</v>
      </c>
      <c r="P26" s="207">
        <v>1</v>
      </c>
      <c r="Q26" s="199">
        <v>1</v>
      </c>
      <c r="R26" s="85"/>
      <c r="AA26" s="14"/>
      <c r="AB26" s="14"/>
    </row>
    <row r="27" spans="1:28" ht="14.25" customHeight="1" thickBot="1" x14ac:dyDescent="0.3">
      <c r="A27" s="98"/>
      <c r="B27" s="584"/>
      <c r="C27" s="587"/>
      <c r="D27" s="1724"/>
      <c r="E27" s="1725"/>
      <c r="F27" s="590"/>
      <c r="G27" s="92"/>
      <c r="H27" s="602"/>
      <c r="I27" s="603"/>
      <c r="J27" s="343"/>
      <c r="K27" s="565"/>
      <c r="L27" s="569"/>
      <c r="M27" s="604"/>
      <c r="N27" s="570"/>
      <c r="O27" s="18" t="s">
        <v>187</v>
      </c>
      <c r="P27" s="605">
        <v>100</v>
      </c>
      <c r="Q27" s="86">
        <v>100</v>
      </c>
      <c r="R27" s="87"/>
      <c r="AA27" s="14"/>
      <c r="AB27" s="14"/>
    </row>
    <row r="28" spans="1:28" x14ac:dyDescent="0.25">
      <c r="A28" s="363"/>
      <c r="B28" s="583"/>
      <c r="C28" s="585"/>
      <c r="D28" s="1726" t="s">
        <v>190</v>
      </c>
      <c r="E28" s="1728" t="s">
        <v>171</v>
      </c>
      <c r="F28" s="589"/>
      <c r="G28" s="91"/>
      <c r="H28" s="571" t="s">
        <v>94</v>
      </c>
      <c r="I28" s="266">
        <f>J28</f>
        <v>150</v>
      </c>
      <c r="J28" s="268">
        <v>150</v>
      </c>
      <c r="K28" s="572"/>
      <c r="L28" s="573"/>
      <c r="M28" s="606">
        <v>100</v>
      </c>
      <c r="N28" s="607"/>
      <c r="O28" s="608" t="s">
        <v>163</v>
      </c>
      <c r="P28" s="609">
        <v>1</v>
      </c>
      <c r="Q28" s="592"/>
      <c r="R28" s="574"/>
      <c r="S28" s="141"/>
      <c r="AA28" s="14"/>
      <c r="AB28" s="14"/>
    </row>
    <row r="29" spans="1:28" x14ac:dyDescent="0.25">
      <c r="A29" s="94"/>
      <c r="B29" s="582"/>
      <c r="C29" s="586"/>
      <c r="D29" s="1727"/>
      <c r="E29" s="1729"/>
      <c r="F29" s="581"/>
      <c r="G29" s="84"/>
      <c r="H29" s="411"/>
      <c r="I29" s="412"/>
      <c r="J29" s="408"/>
      <c r="K29" s="408"/>
      <c r="L29" s="409"/>
      <c r="M29" s="413"/>
      <c r="N29" s="410"/>
      <c r="O29" s="77" t="s">
        <v>162</v>
      </c>
      <c r="P29" s="198">
        <v>50</v>
      </c>
      <c r="Q29" s="600">
        <v>50</v>
      </c>
      <c r="R29" s="116"/>
      <c r="AA29" s="14"/>
      <c r="AB29" s="14"/>
    </row>
    <row r="30" spans="1:28" ht="21.75" customHeight="1" x14ac:dyDescent="0.25">
      <c r="A30" s="94"/>
      <c r="B30" s="582"/>
      <c r="C30" s="586"/>
      <c r="D30" s="1765" t="s">
        <v>210</v>
      </c>
      <c r="E30" s="1769" t="s">
        <v>212</v>
      </c>
      <c r="F30" s="538"/>
      <c r="G30" s="539" t="s">
        <v>90</v>
      </c>
      <c r="H30" s="540" t="s">
        <v>36</v>
      </c>
      <c r="I30" s="541">
        <f>J30</f>
        <v>200</v>
      </c>
      <c r="J30" s="377">
        <v>200</v>
      </c>
      <c r="K30" s="542"/>
      <c r="L30" s="543"/>
      <c r="M30" s="544"/>
      <c r="N30" s="545"/>
      <c r="O30" s="1767" t="s">
        <v>211</v>
      </c>
      <c r="P30" s="551">
        <v>0.33</v>
      </c>
      <c r="Q30" s="546"/>
      <c r="R30" s="85"/>
      <c r="AA30" s="14"/>
      <c r="AB30" s="14"/>
    </row>
    <row r="31" spans="1:28" ht="16.5" customHeight="1" x14ac:dyDescent="0.25">
      <c r="A31" s="94"/>
      <c r="B31" s="582"/>
      <c r="C31" s="586"/>
      <c r="D31" s="1766"/>
      <c r="E31" s="1770"/>
      <c r="F31" s="547"/>
      <c r="G31" s="539"/>
      <c r="H31" s="548"/>
      <c r="I31" s="549"/>
      <c r="J31" s="542"/>
      <c r="K31" s="542"/>
      <c r="L31" s="543"/>
      <c r="M31" s="544"/>
      <c r="N31" s="545"/>
      <c r="O31" s="1768"/>
      <c r="P31" s="552"/>
      <c r="Q31" s="546"/>
      <c r="R31" s="85"/>
      <c r="AA31" s="14"/>
      <c r="AB31" s="14"/>
    </row>
    <row r="32" spans="1:28" ht="30.75" customHeight="1" thickBot="1" x14ac:dyDescent="0.3">
      <c r="A32" s="578"/>
      <c r="B32" s="584"/>
      <c r="C32" s="587"/>
      <c r="D32" s="579"/>
      <c r="E32" s="588"/>
      <c r="F32" s="590"/>
      <c r="G32" s="575"/>
      <c r="H32" s="277" t="s">
        <v>10</v>
      </c>
      <c r="I32" s="536" t="s">
        <v>213</v>
      </c>
      <c r="J32" s="550" t="s">
        <v>214</v>
      </c>
      <c r="K32" s="237">
        <f>K13</f>
        <v>0</v>
      </c>
      <c r="L32" s="238">
        <f>L13</f>
        <v>129.9</v>
      </c>
      <c r="M32" s="242">
        <f>M13+M28</f>
        <v>1941.4</v>
      </c>
      <c r="N32" s="236">
        <f>N13</f>
        <v>826.4</v>
      </c>
      <c r="O32" s="331"/>
      <c r="P32" s="553"/>
      <c r="Q32" s="86"/>
      <c r="R32" s="87"/>
      <c r="AA32" s="14"/>
      <c r="AB32" s="14"/>
    </row>
    <row r="33" spans="1:18" x14ac:dyDescent="0.25">
      <c r="A33" s="1560" t="s">
        <v>9</v>
      </c>
      <c r="B33" s="1658" t="s">
        <v>9</v>
      </c>
      <c r="C33" s="1679" t="s">
        <v>11</v>
      </c>
      <c r="D33" s="1721" t="s">
        <v>114</v>
      </c>
      <c r="E33" s="1682"/>
      <c r="F33" s="1649" t="s">
        <v>54</v>
      </c>
      <c r="G33" s="1546" t="s">
        <v>40</v>
      </c>
      <c r="H33" s="16" t="s">
        <v>36</v>
      </c>
      <c r="I33" s="246">
        <f>J33+L33</f>
        <v>6410.1</v>
      </c>
      <c r="J33" s="219">
        <v>6405.6</v>
      </c>
      <c r="K33" s="219"/>
      <c r="L33" s="220">
        <v>4.5</v>
      </c>
      <c r="M33" s="338">
        <f>7481+130</f>
        <v>7611</v>
      </c>
      <c r="N33" s="106">
        <f>7481+130</f>
        <v>7611</v>
      </c>
      <c r="O33" s="330"/>
      <c r="P33" s="598"/>
      <c r="Q33" s="598"/>
      <c r="R33" s="596"/>
    </row>
    <row r="34" spans="1:18" x14ac:dyDescent="0.25">
      <c r="A34" s="1560"/>
      <c r="B34" s="1658"/>
      <c r="C34" s="1679"/>
      <c r="D34" s="1722"/>
      <c r="E34" s="1682"/>
      <c r="F34" s="1649"/>
      <c r="G34" s="1546"/>
      <c r="H34" s="332" t="s">
        <v>61</v>
      </c>
      <c r="I34" s="246">
        <f>J34+L34</f>
        <v>3.5</v>
      </c>
      <c r="J34" s="219">
        <v>3.5</v>
      </c>
      <c r="K34" s="219"/>
      <c r="L34" s="220"/>
      <c r="M34" s="326">
        <v>3.5</v>
      </c>
      <c r="N34" s="337">
        <v>3.5</v>
      </c>
      <c r="O34" s="17"/>
      <c r="P34" s="598"/>
      <c r="Q34" s="598"/>
      <c r="R34" s="596"/>
    </row>
    <row r="35" spans="1:18" ht="18" customHeight="1" x14ac:dyDescent="0.25">
      <c r="A35" s="1560"/>
      <c r="B35" s="1658"/>
      <c r="C35" s="1679"/>
      <c r="D35" s="1700" t="s">
        <v>191</v>
      </c>
      <c r="E35" s="1716"/>
      <c r="F35" s="1717" t="s">
        <v>41</v>
      </c>
      <c r="G35" s="1718"/>
      <c r="H35" s="16"/>
      <c r="I35" s="246"/>
      <c r="J35" s="219"/>
      <c r="K35" s="219"/>
      <c r="L35" s="220"/>
      <c r="M35" s="45"/>
      <c r="N35" s="106"/>
      <c r="O35" s="60" t="s">
        <v>148</v>
      </c>
      <c r="P35" s="597">
        <v>3.7</v>
      </c>
      <c r="Q35" s="597">
        <v>3.7</v>
      </c>
      <c r="R35" s="595">
        <v>3.7</v>
      </c>
    </row>
    <row r="36" spans="1:18" ht="18.75" customHeight="1" x14ac:dyDescent="0.25">
      <c r="A36" s="1560"/>
      <c r="B36" s="1658"/>
      <c r="C36" s="1679"/>
      <c r="D36" s="1563"/>
      <c r="E36" s="1682"/>
      <c r="F36" s="1649"/>
      <c r="G36" s="1546"/>
      <c r="H36" s="332"/>
      <c r="I36" s="246"/>
      <c r="J36" s="219"/>
      <c r="K36" s="219"/>
      <c r="L36" s="220"/>
      <c r="M36" s="69"/>
      <c r="N36" s="103"/>
      <c r="O36" s="17" t="s">
        <v>193</v>
      </c>
      <c r="P36" s="598">
        <v>2.5</v>
      </c>
      <c r="Q36" s="598">
        <v>2.5</v>
      </c>
      <c r="R36" s="596">
        <v>2.5</v>
      </c>
    </row>
    <row r="37" spans="1:18" x14ac:dyDescent="0.25">
      <c r="A37" s="1560"/>
      <c r="B37" s="1658"/>
      <c r="C37" s="1679"/>
      <c r="D37" s="1563"/>
      <c r="E37" s="1682"/>
      <c r="F37" s="1649"/>
      <c r="G37" s="1546"/>
      <c r="H37" s="332"/>
      <c r="I37" s="246"/>
      <c r="J37" s="219"/>
      <c r="K37" s="219"/>
      <c r="L37" s="220"/>
      <c r="M37" s="35"/>
      <c r="N37" s="175"/>
      <c r="O37" s="1587" t="s">
        <v>98</v>
      </c>
      <c r="P37" s="1689">
        <v>20</v>
      </c>
      <c r="Q37" s="1689">
        <v>20</v>
      </c>
      <c r="R37" s="1691">
        <v>20</v>
      </c>
    </row>
    <row r="38" spans="1:18" x14ac:dyDescent="0.25">
      <c r="A38" s="1560"/>
      <c r="B38" s="1658"/>
      <c r="C38" s="1679"/>
      <c r="D38" s="1697"/>
      <c r="E38" s="1712"/>
      <c r="F38" s="1713"/>
      <c r="G38" s="1653"/>
      <c r="H38" s="334"/>
      <c r="I38" s="335"/>
      <c r="J38" s="321"/>
      <c r="K38" s="321"/>
      <c r="L38" s="336"/>
      <c r="M38" s="324"/>
      <c r="N38" s="329"/>
      <c r="O38" s="1711"/>
      <c r="P38" s="1719"/>
      <c r="Q38" s="1719"/>
      <c r="R38" s="1720"/>
    </row>
    <row r="39" spans="1:18" ht="18" customHeight="1" x14ac:dyDescent="0.25">
      <c r="A39" s="1560"/>
      <c r="B39" s="1658"/>
      <c r="C39" s="1679"/>
      <c r="D39" s="1563" t="s">
        <v>56</v>
      </c>
      <c r="E39" s="1682"/>
      <c r="F39" s="1649"/>
      <c r="G39" s="1546"/>
      <c r="H39" s="332"/>
      <c r="I39" s="246"/>
      <c r="J39" s="219"/>
      <c r="K39" s="219"/>
      <c r="L39" s="220"/>
      <c r="M39" s="326"/>
      <c r="N39" s="337"/>
      <c r="O39" s="580" t="s">
        <v>58</v>
      </c>
      <c r="P39" s="593">
        <v>44</v>
      </c>
      <c r="Q39" s="593">
        <v>44</v>
      </c>
      <c r="R39" s="594">
        <v>44</v>
      </c>
    </row>
    <row r="40" spans="1:18" x14ac:dyDescent="0.25">
      <c r="A40" s="1560"/>
      <c r="B40" s="1658"/>
      <c r="C40" s="1679"/>
      <c r="D40" s="1563"/>
      <c r="E40" s="1682"/>
      <c r="F40" s="1649"/>
      <c r="G40" s="1546"/>
      <c r="H40" s="332"/>
      <c r="I40" s="246"/>
      <c r="J40" s="219"/>
      <c r="K40" s="219"/>
      <c r="L40" s="220"/>
      <c r="M40" s="314"/>
      <c r="N40" s="328"/>
      <c r="O40" s="1587" t="s">
        <v>194</v>
      </c>
      <c r="P40" s="1689">
        <v>387</v>
      </c>
      <c r="Q40" s="1689">
        <v>387</v>
      </c>
      <c r="R40" s="1691">
        <v>387</v>
      </c>
    </row>
    <row r="41" spans="1:18" x14ac:dyDescent="0.25">
      <c r="A41" s="1560"/>
      <c r="B41" s="1658"/>
      <c r="C41" s="1679"/>
      <c r="D41" s="1563"/>
      <c r="E41" s="1682"/>
      <c r="F41" s="1649"/>
      <c r="G41" s="1546"/>
      <c r="H41" s="407"/>
      <c r="I41" s="414"/>
      <c r="J41" s="408"/>
      <c r="K41" s="408"/>
      <c r="L41" s="415"/>
      <c r="M41" s="410"/>
      <c r="N41" s="416"/>
      <c r="O41" s="1587"/>
      <c r="P41" s="1719"/>
      <c r="Q41" s="1719"/>
      <c r="R41" s="1720"/>
    </row>
    <row r="42" spans="1:18" ht="27.75" customHeight="1" x14ac:dyDescent="0.25">
      <c r="A42" s="577"/>
      <c r="B42" s="582"/>
      <c r="C42" s="586"/>
      <c r="D42" s="1700" t="s">
        <v>99</v>
      </c>
      <c r="E42" s="1716"/>
      <c r="F42" s="1717"/>
      <c r="G42" s="1718"/>
      <c r="H42" s="16" t="s">
        <v>36</v>
      </c>
      <c r="I42" s="246">
        <f>J42+L42</f>
        <v>114.5</v>
      </c>
      <c r="J42" s="219">
        <v>114.5</v>
      </c>
      <c r="K42" s="219"/>
      <c r="L42" s="220"/>
      <c r="M42" s="45"/>
      <c r="N42" s="106"/>
      <c r="O42" s="114" t="s">
        <v>149</v>
      </c>
      <c r="P42" s="115">
        <v>2.5</v>
      </c>
      <c r="Q42" s="67">
        <v>3</v>
      </c>
      <c r="R42" s="68">
        <v>3</v>
      </c>
    </row>
    <row r="43" spans="1:18" ht="18.75" customHeight="1" x14ac:dyDescent="0.25">
      <c r="A43" s="577"/>
      <c r="B43" s="582"/>
      <c r="C43" s="586"/>
      <c r="D43" s="1563"/>
      <c r="E43" s="1682"/>
      <c r="F43" s="1649"/>
      <c r="G43" s="1546"/>
      <c r="H43" s="145" t="s">
        <v>181</v>
      </c>
      <c r="I43" s="215">
        <f>J43+L43</f>
        <v>15</v>
      </c>
      <c r="J43" s="216">
        <v>15</v>
      </c>
      <c r="K43" s="216"/>
      <c r="L43" s="217"/>
      <c r="M43" s="65"/>
      <c r="N43" s="105"/>
      <c r="O43" s="1702" t="s">
        <v>101</v>
      </c>
      <c r="P43" s="333">
        <v>1</v>
      </c>
      <c r="Q43" s="509">
        <v>1</v>
      </c>
      <c r="R43" s="508">
        <v>1</v>
      </c>
    </row>
    <row r="44" spans="1:18" ht="19.5" customHeight="1" thickBot="1" x14ac:dyDescent="0.3">
      <c r="A44" s="94"/>
      <c r="B44" s="582"/>
      <c r="C44" s="586"/>
      <c r="D44" s="1563"/>
      <c r="E44" s="1682"/>
      <c r="F44" s="1649"/>
      <c r="G44" s="1546"/>
      <c r="H44" s="279" t="s">
        <v>10</v>
      </c>
      <c r="I44" s="226">
        <f>I42+I34+I33+I43</f>
        <v>6543.1</v>
      </c>
      <c r="J44" s="226">
        <f>J42+J34+J33+J43</f>
        <v>6538.6</v>
      </c>
      <c r="K44" s="226">
        <f>K42+K34+K33</f>
        <v>0</v>
      </c>
      <c r="L44" s="275">
        <f>L42+L34+L33</f>
        <v>4.5</v>
      </c>
      <c r="M44" s="276">
        <f>M42+M34+M33</f>
        <v>7614.5</v>
      </c>
      <c r="N44" s="226">
        <f>N42+N34+N33</f>
        <v>7614.5</v>
      </c>
      <c r="O44" s="1651"/>
      <c r="P44" s="591"/>
      <c r="Q44" s="593"/>
      <c r="R44" s="594"/>
    </row>
    <row r="45" spans="1:18" ht="12.75" customHeight="1" x14ac:dyDescent="0.25">
      <c r="A45" s="1559" t="s">
        <v>9</v>
      </c>
      <c r="B45" s="1669" t="s">
        <v>9</v>
      </c>
      <c r="C45" s="1678" t="s">
        <v>38</v>
      </c>
      <c r="D45" s="1707" t="s">
        <v>115</v>
      </c>
      <c r="E45" s="1681" t="s">
        <v>170</v>
      </c>
      <c r="F45" s="1684" t="s">
        <v>41</v>
      </c>
      <c r="G45" s="1545" t="s">
        <v>40</v>
      </c>
      <c r="H45" s="15" t="s">
        <v>36</v>
      </c>
      <c r="I45" s="228">
        <f>J45+L45</f>
        <v>1355.2</v>
      </c>
      <c r="J45" s="228">
        <f>1292.2+10</f>
        <v>1302.2</v>
      </c>
      <c r="K45" s="228">
        <v>710.7</v>
      </c>
      <c r="L45" s="381">
        <f>63-10</f>
        <v>53</v>
      </c>
      <c r="M45" s="383">
        <v>1592.1</v>
      </c>
      <c r="N45" s="341">
        <v>1146.0999999999999</v>
      </c>
      <c r="O45" s="576"/>
      <c r="P45" s="126"/>
      <c r="Q45" s="126"/>
      <c r="R45" s="37"/>
    </row>
    <row r="46" spans="1:18" x14ac:dyDescent="0.25">
      <c r="A46" s="1560"/>
      <c r="B46" s="1658"/>
      <c r="C46" s="1679"/>
      <c r="D46" s="1708"/>
      <c r="E46" s="1682"/>
      <c r="F46" s="1649"/>
      <c r="G46" s="1546"/>
      <c r="H46" s="16" t="s">
        <v>61</v>
      </c>
      <c r="I46" s="246">
        <f>J46+L46</f>
        <v>116.2</v>
      </c>
      <c r="J46" s="246">
        <v>116.2</v>
      </c>
      <c r="K46" s="246">
        <v>31.7</v>
      </c>
      <c r="L46" s="376">
        <f>L51+L53+L56</f>
        <v>0</v>
      </c>
      <c r="M46" s="314">
        <v>115.8</v>
      </c>
      <c r="N46" s="328">
        <v>115.8</v>
      </c>
      <c r="O46" s="580"/>
      <c r="P46" s="598"/>
      <c r="Q46" s="598"/>
      <c r="R46" s="596"/>
    </row>
    <row r="47" spans="1:18" ht="21" customHeight="1" x14ac:dyDescent="0.25">
      <c r="A47" s="1560"/>
      <c r="B47" s="1658"/>
      <c r="C47" s="1679"/>
      <c r="D47" s="1700" t="s">
        <v>164</v>
      </c>
      <c r="E47" s="1714"/>
      <c r="F47" s="1649"/>
      <c r="G47" s="1546"/>
      <c r="H47" s="16"/>
      <c r="I47" s="246"/>
      <c r="J47" s="219"/>
      <c r="K47" s="219"/>
      <c r="L47" s="220"/>
      <c r="M47" s="45"/>
      <c r="N47" s="106"/>
      <c r="O47" s="60" t="s">
        <v>86</v>
      </c>
      <c r="P47" s="597">
        <v>0.2</v>
      </c>
      <c r="Q47" s="597">
        <v>0.2</v>
      </c>
      <c r="R47" s="595">
        <v>0.2</v>
      </c>
    </row>
    <row r="48" spans="1:18" ht="14.25" customHeight="1" x14ac:dyDescent="0.25">
      <c r="A48" s="1560"/>
      <c r="B48" s="1658"/>
      <c r="C48" s="1679"/>
      <c r="D48" s="1563"/>
      <c r="E48" s="1714"/>
      <c r="F48" s="1649"/>
      <c r="G48" s="1546"/>
      <c r="H48" s="16"/>
      <c r="I48" s="246"/>
      <c r="J48" s="219"/>
      <c r="K48" s="219"/>
      <c r="L48" s="220"/>
      <c r="M48" s="45"/>
      <c r="N48" s="106"/>
      <c r="O48" s="1587" t="s">
        <v>87</v>
      </c>
      <c r="P48" s="598">
        <v>0.1</v>
      </c>
      <c r="Q48" s="598">
        <v>0.1</v>
      </c>
      <c r="R48" s="596">
        <v>0.1</v>
      </c>
    </row>
    <row r="49" spans="1:21" ht="29.25" customHeight="1" thickBot="1" x14ac:dyDescent="0.3">
      <c r="A49" s="1561"/>
      <c r="B49" s="1670"/>
      <c r="C49" s="1680"/>
      <c r="D49" s="1564"/>
      <c r="E49" s="1715"/>
      <c r="F49" s="1685"/>
      <c r="G49" s="1547"/>
      <c r="H49" s="564"/>
      <c r="I49" s="270"/>
      <c r="J49" s="565"/>
      <c r="K49" s="565"/>
      <c r="L49" s="566"/>
      <c r="M49" s="567"/>
      <c r="N49" s="568"/>
      <c r="O49" s="1633"/>
      <c r="P49" s="507"/>
      <c r="Q49" s="507"/>
      <c r="R49" s="506"/>
    </row>
    <row r="50" spans="1:21" ht="12.75" customHeight="1" x14ac:dyDescent="0.25">
      <c r="A50" s="1559"/>
      <c r="B50" s="1669"/>
      <c r="C50" s="1678"/>
      <c r="D50" s="1562" t="s">
        <v>59</v>
      </c>
      <c r="E50" s="1681"/>
      <c r="F50" s="1684"/>
      <c r="G50" s="1545"/>
      <c r="H50" s="339"/>
      <c r="I50" s="340"/>
      <c r="J50" s="268"/>
      <c r="K50" s="268"/>
      <c r="L50" s="269"/>
      <c r="M50" s="338"/>
      <c r="N50" s="563"/>
      <c r="O50" s="1586" t="s">
        <v>60</v>
      </c>
      <c r="P50" s="493">
        <v>3</v>
      </c>
      <c r="Q50" s="493">
        <v>3</v>
      </c>
      <c r="R50" s="495">
        <v>3</v>
      </c>
    </row>
    <row r="51" spans="1:21" x14ac:dyDescent="0.25">
      <c r="A51" s="1560"/>
      <c r="B51" s="1658"/>
      <c r="C51" s="1679"/>
      <c r="D51" s="1563"/>
      <c r="E51" s="1682"/>
      <c r="F51" s="1649"/>
      <c r="G51" s="1546"/>
      <c r="H51" s="16"/>
      <c r="I51" s="246"/>
      <c r="J51" s="219"/>
      <c r="K51" s="219"/>
      <c r="L51" s="220"/>
      <c r="M51" s="45"/>
      <c r="N51" s="106"/>
      <c r="O51" s="1587"/>
      <c r="P51" s="494"/>
      <c r="Q51" s="494"/>
      <c r="R51" s="496"/>
    </row>
    <row r="52" spans="1:21" x14ac:dyDescent="0.25">
      <c r="A52" s="1560"/>
      <c r="B52" s="1658"/>
      <c r="C52" s="1679"/>
      <c r="D52" s="1700" t="s">
        <v>144</v>
      </c>
      <c r="E52" s="1682"/>
      <c r="F52" s="1649"/>
      <c r="G52" s="1546"/>
      <c r="H52" s="16"/>
      <c r="I52" s="246"/>
      <c r="J52" s="219"/>
      <c r="K52" s="219"/>
      <c r="L52" s="220"/>
      <c r="M52" s="45"/>
      <c r="N52" s="106"/>
      <c r="O52" s="1702" t="s">
        <v>195</v>
      </c>
      <c r="P52" s="509">
        <v>2</v>
      </c>
      <c r="Q52" s="509">
        <v>2</v>
      </c>
      <c r="R52" s="508">
        <v>2</v>
      </c>
    </row>
    <row r="53" spans="1:21" x14ac:dyDescent="0.25">
      <c r="A53" s="1560"/>
      <c r="B53" s="1658"/>
      <c r="C53" s="1679"/>
      <c r="D53" s="1697"/>
      <c r="E53" s="1712"/>
      <c r="F53" s="1713"/>
      <c r="G53" s="1653"/>
      <c r="H53" s="145"/>
      <c r="I53" s="215"/>
      <c r="J53" s="216"/>
      <c r="K53" s="216"/>
      <c r="L53" s="217"/>
      <c r="M53" s="65"/>
      <c r="N53" s="105"/>
      <c r="O53" s="1711"/>
      <c r="P53" s="503"/>
      <c r="Q53" s="503"/>
      <c r="R53" s="504"/>
    </row>
    <row r="54" spans="1:21" x14ac:dyDescent="0.25">
      <c r="A54" s="477"/>
      <c r="B54" s="488"/>
      <c r="C54" s="491"/>
      <c r="D54" s="1700" t="s">
        <v>205</v>
      </c>
      <c r="E54" s="501"/>
      <c r="F54" s="502" t="s">
        <v>38</v>
      </c>
      <c r="G54" s="479"/>
      <c r="H54" s="12"/>
      <c r="I54" s="359"/>
      <c r="J54" s="224"/>
      <c r="K54" s="224"/>
      <c r="L54" s="225"/>
      <c r="M54" s="356"/>
      <c r="N54" s="357"/>
      <c r="O54" s="1702" t="s">
        <v>63</v>
      </c>
      <c r="P54" s="498">
        <v>15.5</v>
      </c>
      <c r="Q54" s="498">
        <v>15.5</v>
      </c>
      <c r="R54" s="497">
        <v>15.5</v>
      </c>
    </row>
    <row r="55" spans="1:21" x14ac:dyDescent="0.25">
      <c r="A55" s="477"/>
      <c r="B55" s="488"/>
      <c r="C55" s="491"/>
      <c r="D55" s="1709"/>
      <c r="E55" s="492"/>
      <c r="F55" s="484"/>
      <c r="G55" s="474"/>
      <c r="H55" s="16"/>
      <c r="I55" s="316"/>
      <c r="J55" s="219"/>
      <c r="K55" s="219"/>
      <c r="L55" s="220"/>
      <c r="M55" s="45"/>
      <c r="N55" s="106"/>
      <c r="O55" s="1587"/>
      <c r="P55" s="494"/>
      <c r="Q55" s="494"/>
      <c r="R55" s="496"/>
      <c r="U55" s="88"/>
    </row>
    <row r="56" spans="1:21" ht="26.4" x14ac:dyDescent="0.25">
      <c r="A56" s="477"/>
      <c r="B56" s="488"/>
      <c r="C56" s="491"/>
      <c r="D56" s="1710"/>
      <c r="E56" s="500"/>
      <c r="F56" s="485"/>
      <c r="G56" s="486"/>
      <c r="H56" s="145"/>
      <c r="I56" s="231"/>
      <c r="J56" s="216"/>
      <c r="K56" s="216"/>
      <c r="L56" s="217"/>
      <c r="M56" s="36"/>
      <c r="N56" s="382"/>
      <c r="O56" s="66" t="s">
        <v>62</v>
      </c>
      <c r="P56" s="67">
        <v>102</v>
      </c>
      <c r="Q56" s="67">
        <v>102</v>
      </c>
      <c r="R56" s="68">
        <v>102</v>
      </c>
      <c r="U56" s="88"/>
    </row>
    <row r="57" spans="1:21" ht="26.4" x14ac:dyDescent="0.25">
      <c r="A57" s="477"/>
      <c r="B57" s="488"/>
      <c r="C57" s="491"/>
      <c r="D57" s="489" t="s">
        <v>160</v>
      </c>
      <c r="E57" s="492"/>
      <c r="F57" s="484"/>
      <c r="G57" s="474"/>
      <c r="H57" s="16"/>
      <c r="I57" s="316"/>
      <c r="J57" s="219"/>
      <c r="K57" s="219"/>
      <c r="L57" s="220"/>
      <c r="M57" s="35"/>
      <c r="N57" s="175"/>
      <c r="O57" s="487" t="s">
        <v>152</v>
      </c>
      <c r="P57" s="503">
        <v>1</v>
      </c>
      <c r="Q57" s="503"/>
      <c r="R57" s="504"/>
    </row>
    <row r="58" spans="1:21" x14ac:dyDescent="0.25">
      <c r="A58" s="294"/>
      <c r="B58" s="308"/>
      <c r="C58" s="315"/>
      <c r="D58" s="118" t="s">
        <v>153</v>
      </c>
      <c r="E58" s="296"/>
      <c r="F58" s="298"/>
      <c r="G58" s="292"/>
      <c r="H58" s="16"/>
      <c r="I58" s="316"/>
      <c r="J58" s="219"/>
      <c r="K58" s="219"/>
      <c r="L58" s="220"/>
      <c r="M58" s="35"/>
      <c r="N58" s="175"/>
      <c r="O58" s="66" t="s">
        <v>151</v>
      </c>
      <c r="P58" s="67">
        <v>1</v>
      </c>
      <c r="Q58" s="67"/>
      <c r="R58" s="68"/>
    </row>
    <row r="59" spans="1:21" ht="14.25" customHeight="1" x14ac:dyDescent="0.25">
      <c r="A59" s="294"/>
      <c r="B59" s="308"/>
      <c r="C59" s="315"/>
      <c r="D59" s="133" t="s">
        <v>156</v>
      </c>
      <c r="E59" s="296"/>
      <c r="F59" s="298"/>
      <c r="G59" s="292"/>
      <c r="H59" s="332"/>
      <c r="I59" s="316"/>
      <c r="J59" s="219"/>
      <c r="K59" s="219"/>
      <c r="L59" s="220"/>
      <c r="M59" s="35"/>
      <c r="N59" s="175"/>
      <c r="O59" s="1702" t="s">
        <v>204</v>
      </c>
      <c r="P59" s="306"/>
      <c r="Q59" s="306">
        <v>10</v>
      </c>
      <c r="R59" s="302">
        <v>90</v>
      </c>
    </row>
    <row r="60" spans="1:21" ht="15" customHeight="1" x14ac:dyDescent="0.25">
      <c r="A60" s="294"/>
      <c r="B60" s="308"/>
      <c r="C60" s="315"/>
      <c r="D60" s="1563"/>
      <c r="E60" s="296"/>
      <c r="F60" s="298"/>
      <c r="G60" s="292"/>
      <c r="H60" s="145"/>
      <c r="I60" s="231"/>
      <c r="J60" s="216"/>
      <c r="K60" s="216"/>
      <c r="L60" s="217"/>
      <c r="M60" s="36"/>
      <c r="N60" s="382"/>
      <c r="O60" s="1711"/>
      <c r="P60" s="305"/>
      <c r="Q60" s="305"/>
      <c r="R60" s="301"/>
    </row>
    <row r="61" spans="1:21" ht="27" customHeight="1" thickBot="1" x14ac:dyDescent="0.3">
      <c r="A61" s="295"/>
      <c r="B61" s="309"/>
      <c r="C61" s="342"/>
      <c r="D61" s="1564"/>
      <c r="E61" s="297"/>
      <c r="F61" s="299"/>
      <c r="G61" s="293"/>
      <c r="H61" s="280" t="s">
        <v>10</v>
      </c>
      <c r="I61" s="285">
        <f t="shared" ref="I61:N61" si="0">I45+I46</f>
        <v>1471.4</v>
      </c>
      <c r="J61" s="237">
        <f t="shared" si="0"/>
        <v>1418.4</v>
      </c>
      <c r="K61" s="237">
        <f t="shared" si="0"/>
        <v>742.4</v>
      </c>
      <c r="L61" s="247">
        <f t="shared" si="0"/>
        <v>53</v>
      </c>
      <c r="M61" s="278">
        <f t="shared" si="0"/>
        <v>1707.9</v>
      </c>
      <c r="N61" s="247">
        <f t="shared" si="0"/>
        <v>1261.9000000000001</v>
      </c>
      <c r="O61" s="310"/>
      <c r="P61" s="142"/>
      <c r="Q61" s="142"/>
      <c r="R61" s="34"/>
    </row>
    <row r="62" spans="1:21" ht="15" customHeight="1" x14ac:dyDescent="0.25">
      <c r="A62" s="1559" t="s">
        <v>9</v>
      </c>
      <c r="B62" s="1669" t="s">
        <v>9</v>
      </c>
      <c r="C62" s="1678" t="s">
        <v>53</v>
      </c>
      <c r="D62" s="1707" t="s">
        <v>116</v>
      </c>
      <c r="E62" s="1681"/>
      <c r="F62" s="1684" t="s">
        <v>41</v>
      </c>
      <c r="G62" s="1545" t="s">
        <v>40</v>
      </c>
      <c r="H62" s="339" t="s">
        <v>36</v>
      </c>
      <c r="I62" s="340">
        <f>J62</f>
        <v>6017.6</v>
      </c>
      <c r="J62" s="340">
        <v>6017.6</v>
      </c>
      <c r="K62" s="340">
        <f>K64+K67</f>
        <v>0</v>
      </c>
      <c r="L62" s="345">
        <f>L64+L67</f>
        <v>0</v>
      </c>
      <c r="M62" s="344">
        <v>7827.6</v>
      </c>
      <c r="N62" s="346">
        <v>8062</v>
      </c>
      <c r="O62" s="1586"/>
      <c r="P62" s="1688"/>
      <c r="Q62" s="1688"/>
      <c r="R62" s="1690"/>
    </row>
    <row r="63" spans="1:21" x14ac:dyDescent="0.25">
      <c r="A63" s="1560"/>
      <c r="B63" s="1658"/>
      <c r="C63" s="1679"/>
      <c r="D63" s="1708"/>
      <c r="E63" s="1682"/>
      <c r="F63" s="1649"/>
      <c r="G63" s="1546"/>
      <c r="H63" s="16"/>
      <c r="I63" s="246"/>
      <c r="J63" s="219"/>
      <c r="K63" s="219"/>
      <c r="L63" s="220"/>
      <c r="M63" s="45"/>
      <c r="N63" s="106"/>
      <c r="O63" s="1587"/>
      <c r="P63" s="1689"/>
      <c r="Q63" s="1689"/>
      <c r="R63" s="1691"/>
    </row>
    <row r="64" spans="1:21" ht="12.75" customHeight="1" x14ac:dyDescent="0.25">
      <c r="A64" s="1560"/>
      <c r="B64" s="1658"/>
      <c r="C64" s="1679"/>
      <c r="D64" s="1700" t="s">
        <v>65</v>
      </c>
      <c r="E64" s="1682"/>
      <c r="F64" s="1649"/>
      <c r="G64" s="1546"/>
      <c r="H64" s="16"/>
      <c r="I64" s="246"/>
      <c r="J64" s="219"/>
      <c r="K64" s="219"/>
      <c r="L64" s="220"/>
      <c r="M64" s="45"/>
      <c r="N64" s="106"/>
      <c r="O64" s="1702" t="s">
        <v>100</v>
      </c>
      <c r="P64" s="1703">
        <v>7.7</v>
      </c>
      <c r="Q64" s="1703">
        <v>7.8</v>
      </c>
      <c r="R64" s="1698">
        <v>7.8</v>
      </c>
    </row>
    <row r="65" spans="1:19" x14ac:dyDescent="0.25">
      <c r="A65" s="1560"/>
      <c r="B65" s="1658"/>
      <c r="C65" s="1679"/>
      <c r="D65" s="1563"/>
      <c r="E65" s="1682"/>
      <c r="F65" s="1649"/>
      <c r="G65" s="1546"/>
      <c r="H65" s="16"/>
      <c r="I65" s="246"/>
      <c r="J65" s="219"/>
      <c r="K65" s="219"/>
      <c r="L65" s="220"/>
      <c r="M65" s="45"/>
      <c r="N65" s="106"/>
      <c r="O65" s="1587"/>
      <c r="P65" s="1704"/>
      <c r="Q65" s="1704"/>
      <c r="R65" s="1699"/>
    </row>
    <row r="66" spans="1:19" x14ac:dyDescent="0.25">
      <c r="A66" s="1560"/>
      <c r="B66" s="1658"/>
      <c r="C66" s="1679"/>
      <c r="D66" s="1563"/>
      <c r="E66" s="1682"/>
      <c r="F66" s="1649"/>
      <c r="G66" s="1546"/>
      <c r="H66" s="347"/>
      <c r="I66" s="335"/>
      <c r="J66" s="321"/>
      <c r="K66" s="321"/>
      <c r="L66" s="336"/>
      <c r="M66" s="348"/>
      <c r="N66" s="349"/>
      <c r="O66" s="61"/>
      <c r="P66" s="503"/>
      <c r="Q66" s="503"/>
      <c r="R66" s="504"/>
    </row>
    <row r="67" spans="1:19" ht="12.75" customHeight="1" x14ac:dyDescent="0.25">
      <c r="A67" s="1560"/>
      <c r="B67" s="1658"/>
      <c r="C67" s="1679"/>
      <c r="D67" s="1700" t="s">
        <v>64</v>
      </c>
      <c r="E67" s="1701" t="s">
        <v>184</v>
      </c>
      <c r="F67" s="1649"/>
      <c r="G67" s="1546"/>
      <c r="H67" s="16"/>
      <c r="I67" s="246"/>
      <c r="J67" s="219"/>
      <c r="K67" s="219"/>
      <c r="L67" s="220"/>
      <c r="M67" s="45"/>
      <c r="N67" s="106"/>
      <c r="O67" s="1587" t="s">
        <v>196</v>
      </c>
      <c r="P67" s="1705">
        <v>14.2</v>
      </c>
      <c r="Q67" s="1705">
        <v>14.4</v>
      </c>
      <c r="R67" s="1706">
        <v>14.6</v>
      </c>
    </row>
    <row r="68" spans="1:19" x14ac:dyDescent="0.25">
      <c r="A68" s="1560"/>
      <c r="B68" s="1658"/>
      <c r="C68" s="1679"/>
      <c r="D68" s="1563"/>
      <c r="E68" s="1701"/>
      <c r="F68" s="1649"/>
      <c r="G68" s="1546"/>
      <c r="H68" s="16"/>
      <c r="I68" s="246"/>
      <c r="J68" s="219"/>
      <c r="K68" s="219"/>
      <c r="L68" s="220"/>
      <c r="M68" s="45"/>
      <c r="N68" s="106"/>
      <c r="O68" s="1587"/>
      <c r="P68" s="1705"/>
      <c r="Q68" s="1705"/>
      <c r="R68" s="1706"/>
    </row>
    <row r="69" spans="1:19" ht="17.25" customHeight="1" x14ac:dyDescent="0.25">
      <c r="A69" s="1560"/>
      <c r="B69" s="1658"/>
      <c r="C69" s="1679"/>
      <c r="D69" s="1563"/>
      <c r="E69" s="1701"/>
      <c r="F69" s="1649"/>
      <c r="G69" s="1546"/>
      <c r="H69" s="16"/>
      <c r="I69" s="246"/>
      <c r="J69" s="219"/>
      <c r="K69" s="219"/>
      <c r="L69" s="220"/>
      <c r="M69" s="35"/>
      <c r="N69" s="175"/>
      <c r="O69" s="17" t="s">
        <v>145</v>
      </c>
      <c r="P69" s="107">
        <v>420</v>
      </c>
      <c r="Q69" s="107">
        <v>0</v>
      </c>
      <c r="R69" s="108">
        <v>0</v>
      </c>
    </row>
    <row r="70" spans="1:19" x14ac:dyDescent="0.25">
      <c r="A70" s="1560"/>
      <c r="B70" s="1658"/>
      <c r="C70" s="1679"/>
      <c r="D70" s="1697"/>
      <c r="E70" s="1701"/>
      <c r="F70" s="1649"/>
      <c r="G70" s="1546"/>
      <c r="H70" s="347"/>
      <c r="I70" s="335"/>
      <c r="J70" s="321"/>
      <c r="K70" s="321"/>
      <c r="L70" s="336"/>
      <c r="M70" s="348"/>
      <c r="N70" s="349"/>
      <c r="O70" s="61" t="s">
        <v>197</v>
      </c>
      <c r="P70" s="503">
        <v>89</v>
      </c>
      <c r="Q70" s="503">
        <v>100</v>
      </c>
      <c r="R70" s="504">
        <v>100</v>
      </c>
    </row>
    <row r="71" spans="1:19" x14ac:dyDescent="0.25">
      <c r="A71" s="1560"/>
      <c r="B71" s="1658"/>
      <c r="C71" s="1679"/>
      <c r="D71" s="1563" t="s">
        <v>66</v>
      </c>
      <c r="E71" s="1682"/>
      <c r="F71" s="1649"/>
      <c r="G71" s="1546"/>
      <c r="H71" s="16"/>
      <c r="I71" s="246"/>
      <c r="J71" s="219"/>
      <c r="K71" s="219"/>
      <c r="L71" s="220"/>
      <c r="M71" s="45"/>
      <c r="N71" s="106"/>
      <c r="O71" s="60" t="s">
        <v>102</v>
      </c>
      <c r="P71" s="509"/>
      <c r="Q71" s="509">
        <v>27</v>
      </c>
      <c r="R71" s="508"/>
    </row>
    <row r="72" spans="1:19" x14ac:dyDescent="0.25">
      <c r="A72" s="1560"/>
      <c r="B72" s="1658"/>
      <c r="C72" s="1679"/>
      <c r="D72" s="1697"/>
      <c r="E72" s="1682"/>
      <c r="F72" s="1649"/>
      <c r="G72" s="1546"/>
      <c r="H72" s="347"/>
      <c r="I72" s="335"/>
      <c r="J72" s="321"/>
      <c r="K72" s="321"/>
      <c r="L72" s="336"/>
      <c r="M72" s="348"/>
      <c r="N72" s="349"/>
      <c r="O72" s="61"/>
      <c r="P72" s="503"/>
      <c r="Q72" s="503"/>
      <c r="R72" s="504"/>
    </row>
    <row r="73" spans="1:19" x14ac:dyDescent="0.25">
      <c r="A73" s="1560"/>
      <c r="B73" s="1658"/>
      <c r="C73" s="1679"/>
      <c r="D73" s="1563" t="s">
        <v>67</v>
      </c>
      <c r="E73" s="1682"/>
      <c r="F73" s="1649"/>
      <c r="G73" s="1546"/>
      <c r="H73" s="12" t="s">
        <v>94</v>
      </c>
      <c r="I73" s="218">
        <f>J73</f>
        <v>2038</v>
      </c>
      <c r="J73" s="224">
        <v>2038</v>
      </c>
      <c r="K73" s="224"/>
      <c r="L73" s="225"/>
      <c r="M73" s="356"/>
      <c r="N73" s="357"/>
      <c r="O73" s="17" t="s">
        <v>68</v>
      </c>
      <c r="P73" s="494"/>
      <c r="Q73" s="494">
        <v>94</v>
      </c>
      <c r="R73" s="496"/>
    </row>
    <row r="74" spans="1:19" ht="18" customHeight="1" thickBot="1" x14ac:dyDescent="0.3">
      <c r="A74" s="1561"/>
      <c r="B74" s="1670"/>
      <c r="C74" s="1680"/>
      <c r="D74" s="1564"/>
      <c r="E74" s="1683"/>
      <c r="F74" s="1685"/>
      <c r="G74" s="1547"/>
      <c r="H74" s="564"/>
      <c r="I74" s="270"/>
      <c r="J74" s="565"/>
      <c r="K74" s="565"/>
      <c r="L74" s="566"/>
      <c r="M74" s="567"/>
      <c r="N74" s="568"/>
      <c r="O74" s="18"/>
      <c r="P74" s="507"/>
      <c r="Q74" s="507"/>
      <c r="R74" s="506"/>
    </row>
    <row r="75" spans="1:19" ht="25.5" customHeight="1" x14ac:dyDescent="0.25">
      <c r="A75" s="294"/>
      <c r="B75" s="308"/>
      <c r="C75" s="315"/>
      <c r="D75" s="489" t="s">
        <v>132</v>
      </c>
      <c r="E75" s="296"/>
      <c r="F75" s="298"/>
      <c r="G75" s="292"/>
      <c r="H75" s="16"/>
      <c r="I75" s="246"/>
      <c r="J75" s="219"/>
      <c r="K75" s="219"/>
      <c r="L75" s="220"/>
      <c r="M75" s="45"/>
      <c r="N75" s="106"/>
      <c r="O75" s="61" t="s">
        <v>117</v>
      </c>
      <c r="P75" s="503"/>
      <c r="Q75" s="503">
        <v>33</v>
      </c>
      <c r="R75" s="504">
        <v>33</v>
      </c>
    </row>
    <row r="76" spans="1:19" ht="17.25" customHeight="1" x14ac:dyDescent="0.25">
      <c r="A76" s="1560"/>
      <c r="B76" s="1658"/>
      <c r="C76" s="1679"/>
      <c r="D76" s="1563" t="s">
        <v>133</v>
      </c>
      <c r="E76" s="1682"/>
      <c r="F76" s="1649"/>
      <c r="G76" s="1546"/>
      <c r="H76" s="145"/>
      <c r="I76" s="215"/>
      <c r="J76" s="216"/>
      <c r="K76" s="216"/>
      <c r="L76" s="217"/>
      <c r="M76" s="65"/>
      <c r="N76" s="105"/>
      <c r="O76" s="1587" t="s">
        <v>69</v>
      </c>
      <c r="P76" s="307"/>
      <c r="Q76" s="307">
        <v>9</v>
      </c>
      <c r="R76" s="303">
        <v>7</v>
      </c>
    </row>
    <row r="77" spans="1:19" ht="24.75" customHeight="1" thickBot="1" x14ac:dyDescent="0.3">
      <c r="A77" s="1561"/>
      <c r="B77" s="1670"/>
      <c r="C77" s="1680"/>
      <c r="D77" s="1564"/>
      <c r="E77" s="1683"/>
      <c r="F77" s="1685"/>
      <c r="G77" s="1547"/>
      <c r="H77" s="280" t="s">
        <v>10</v>
      </c>
      <c r="I77" s="242">
        <f>I62+I73</f>
        <v>8055.6</v>
      </c>
      <c r="J77" s="237">
        <f>J62+J73</f>
        <v>8055.6</v>
      </c>
      <c r="K77" s="237">
        <f>SUM(K76:K76)</f>
        <v>0</v>
      </c>
      <c r="L77" s="241">
        <f>SUM(L76:L76)</f>
        <v>0</v>
      </c>
      <c r="M77" s="278">
        <f>M62</f>
        <v>7827.6</v>
      </c>
      <c r="N77" s="245">
        <f>N62</f>
        <v>8062</v>
      </c>
      <c r="O77" s="1633"/>
      <c r="P77" s="142"/>
      <c r="Q77" s="142"/>
      <c r="R77" s="34"/>
    </row>
    <row r="78" spans="1:19" ht="19.5" customHeight="1" x14ac:dyDescent="0.25">
      <c r="A78" s="1559" t="s">
        <v>9</v>
      </c>
      <c r="B78" s="1669" t="s">
        <v>9</v>
      </c>
      <c r="C78" s="1678" t="s">
        <v>54</v>
      </c>
      <c r="D78" s="1694" t="s">
        <v>167</v>
      </c>
      <c r="E78" s="1681"/>
      <c r="F78" s="1684" t="s">
        <v>38</v>
      </c>
      <c r="G78" s="1620" t="s">
        <v>95</v>
      </c>
      <c r="H78" s="15" t="s">
        <v>36</v>
      </c>
      <c r="I78" s="239">
        <f>J78+L78</f>
        <v>610.4</v>
      </c>
      <c r="J78" s="229">
        <v>610.4</v>
      </c>
      <c r="K78" s="229"/>
      <c r="L78" s="240"/>
      <c r="M78" s="46">
        <f>50+577</f>
        <v>627</v>
      </c>
      <c r="N78" s="46">
        <f>50+577</f>
        <v>627</v>
      </c>
      <c r="O78" s="1586" t="s">
        <v>103</v>
      </c>
      <c r="P78" s="304">
        <f>57+15</f>
        <v>72</v>
      </c>
      <c r="Q78" s="304">
        <f>15+57</f>
        <v>72</v>
      </c>
      <c r="R78" s="300">
        <f>15+57</f>
        <v>72</v>
      </c>
    </row>
    <row r="79" spans="1:19" ht="21" customHeight="1" x14ac:dyDescent="0.25">
      <c r="A79" s="1560"/>
      <c r="B79" s="1658"/>
      <c r="C79" s="1679"/>
      <c r="D79" s="1695"/>
      <c r="E79" s="1682"/>
      <c r="F79" s="1649"/>
      <c r="G79" s="1621"/>
      <c r="H79" s="25"/>
      <c r="I79" s="233">
        <f>J79+L79</f>
        <v>0</v>
      </c>
      <c r="J79" s="219"/>
      <c r="K79" s="219"/>
      <c r="L79" s="243"/>
      <c r="M79" s="69"/>
      <c r="N79" s="69"/>
      <c r="O79" s="1587"/>
      <c r="P79" s="307"/>
      <c r="Q79" s="307"/>
      <c r="R79" s="303"/>
    </row>
    <row r="80" spans="1:19" ht="16.5" customHeight="1" x14ac:dyDescent="0.25">
      <c r="A80" s="1560"/>
      <c r="B80" s="1658"/>
      <c r="C80" s="1679"/>
      <c r="D80" s="1695"/>
      <c r="E80" s="1682"/>
      <c r="F80" s="1649"/>
      <c r="G80" s="1621"/>
      <c r="H80" s="16"/>
      <c r="I80" s="231">
        <f>J80+L80</f>
        <v>0</v>
      </c>
      <c r="J80" s="224"/>
      <c r="K80" s="224"/>
      <c r="L80" s="244"/>
      <c r="M80" s="23"/>
      <c r="N80" s="23"/>
      <c r="O80" s="17"/>
      <c r="P80" s="307"/>
      <c r="Q80" s="307"/>
      <c r="R80" s="303"/>
      <c r="S80" s="48"/>
    </row>
    <row r="81" spans="1:21" ht="22.5" customHeight="1" thickBot="1" x14ac:dyDescent="0.3">
      <c r="A81" s="1561"/>
      <c r="B81" s="1670"/>
      <c r="C81" s="1680"/>
      <c r="D81" s="1696"/>
      <c r="E81" s="1683"/>
      <c r="F81" s="1685"/>
      <c r="G81" s="1622"/>
      <c r="H81" s="280" t="s">
        <v>10</v>
      </c>
      <c r="I81" s="236">
        <f t="shared" ref="I81:N81" si="1">SUM(I78:I80)</f>
        <v>610.4</v>
      </c>
      <c r="J81" s="242">
        <f t="shared" si="1"/>
        <v>610.4</v>
      </c>
      <c r="K81" s="242">
        <f t="shared" si="1"/>
        <v>0</v>
      </c>
      <c r="L81" s="245">
        <f t="shared" si="1"/>
        <v>0</v>
      </c>
      <c r="M81" s="278">
        <f t="shared" si="1"/>
        <v>627</v>
      </c>
      <c r="N81" s="278">
        <f t="shared" si="1"/>
        <v>627</v>
      </c>
      <c r="O81" s="18"/>
      <c r="P81" s="142"/>
      <c r="Q81" s="142"/>
      <c r="R81" s="34"/>
    </row>
    <row r="82" spans="1:21" ht="16.5" customHeight="1" x14ac:dyDescent="0.25">
      <c r="A82" s="1559" t="s">
        <v>9</v>
      </c>
      <c r="B82" s="1669" t="s">
        <v>9</v>
      </c>
      <c r="C82" s="1678" t="s">
        <v>41</v>
      </c>
      <c r="D82" s="1665" t="s">
        <v>154</v>
      </c>
      <c r="E82" s="1539" t="s">
        <v>91</v>
      </c>
      <c r="F82" s="1684" t="s">
        <v>54</v>
      </c>
      <c r="G82" s="209" t="s">
        <v>90</v>
      </c>
      <c r="H82" s="15" t="s">
        <v>36</v>
      </c>
      <c r="I82" s="228">
        <f>J82+L82</f>
        <v>3.5</v>
      </c>
      <c r="J82" s="229">
        <f>1.9+1.6</f>
        <v>3.5</v>
      </c>
      <c r="K82" s="229"/>
      <c r="L82" s="230"/>
      <c r="M82" s="46"/>
      <c r="N82" s="109"/>
      <c r="O82" s="1586" t="s">
        <v>111</v>
      </c>
      <c r="P82" s="1686">
        <v>12</v>
      </c>
      <c r="Q82" s="1688"/>
      <c r="R82" s="1690"/>
    </row>
    <row r="83" spans="1:21" ht="16.5" customHeight="1" x14ac:dyDescent="0.25">
      <c r="A83" s="1560"/>
      <c r="B83" s="1658"/>
      <c r="C83" s="1679"/>
      <c r="D83" s="1673"/>
      <c r="E83" s="1540"/>
      <c r="F83" s="1649"/>
      <c r="G83" s="208"/>
      <c r="H83" s="25" t="s">
        <v>88</v>
      </c>
      <c r="I83" s="221">
        <f>J83+L83</f>
        <v>598.79999999999995</v>
      </c>
      <c r="J83" s="219"/>
      <c r="K83" s="219"/>
      <c r="L83" s="220">
        <v>598.79999999999995</v>
      </c>
      <c r="M83" s="69"/>
      <c r="N83" s="103"/>
      <c r="O83" s="1587"/>
      <c r="P83" s="1687"/>
      <c r="Q83" s="1689"/>
      <c r="R83" s="1691"/>
    </row>
    <row r="84" spans="1:21" ht="17.25" customHeight="1" x14ac:dyDescent="0.25">
      <c r="A84" s="1560"/>
      <c r="B84" s="1658"/>
      <c r="C84" s="1679"/>
      <c r="D84" s="1673"/>
      <c r="E84" s="49"/>
      <c r="F84" s="1649"/>
      <c r="G84" s="213" t="s">
        <v>203</v>
      </c>
      <c r="H84" s="25" t="s">
        <v>92</v>
      </c>
      <c r="I84" s="215">
        <f>J84+L84</f>
        <v>0</v>
      </c>
      <c r="J84" s="224"/>
      <c r="K84" s="224"/>
      <c r="L84" s="225"/>
      <c r="M84" s="23"/>
      <c r="N84" s="104"/>
      <c r="O84" s="1587"/>
      <c r="P84" s="63"/>
      <c r="Q84" s="63"/>
      <c r="R84" s="405"/>
    </row>
    <row r="85" spans="1:21" ht="20.25" customHeight="1" x14ac:dyDescent="0.25">
      <c r="A85" s="1560"/>
      <c r="B85" s="1658"/>
      <c r="C85" s="1679"/>
      <c r="D85" s="1673"/>
      <c r="E85" s="49"/>
      <c r="F85" s="1649"/>
      <c r="G85" s="208"/>
      <c r="H85" s="25" t="s">
        <v>36</v>
      </c>
      <c r="I85" s="221">
        <f>J85+L85</f>
        <v>0.5</v>
      </c>
      <c r="J85" s="222">
        <v>0.5</v>
      </c>
      <c r="K85" s="222">
        <v>0.3</v>
      </c>
      <c r="L85" s="223"/>
      <c r="M85" s="123"/>
      <c r="N85" s="174"/>
      <c r="O85" s="1692"/>
      <c r="P85" s="406"/>
      <c r="Q85" s="406"/>
      <c r="R85" s="405"/>
    </row>
    <row r="86" spans="1:21" ht="14.25" customHeight="1" x14ac:dyDescent="0.25">
      <c r="A86" s="1560"/>
      <c r="B86" s="1658"/>
      <c r="C86" s="1679"/>
      <c r="D86" s="1673"/>
      <c r="E86" s="49"/>
      <c r="F86" s="1649"/>
      <c r="G86" s="208"/>
      <c r="H86" s="16" t="s">
        <v>36</v>
      </c>
      <c r="I86" s="246"/>
      <c r="J86" s="219"/>
      <c r="K86" s="219"/>
      <c r="L86" s="220"/>
      <c r="M86" s="35"/>
      <c r="N86" s="175"/>
      <c r="O86" s="1692"/>
      <c r="P86" s="63"/>
      <c r="Q86" s="63"/>
      <c r="R86" s="405"/>
    </row>
    <row r="87" spans="1:21" ht="21.75" customHeight="1" thickBot="1" x14ac:dyDescent="0.3">
      <c r="A87" s="1561"/>
      <c r="B87" s="1670"/>
      <c r="C87" s="1680"/>
      <c r="D87" s="1674"/>
      <c r="E87" s="50"/>
      <c r="F87" s="1685"/>
      <c r="G87" s="210"/>
      <c r="H87" s="280" t="s">
        <v>10</v>
      </c>
      <c r="I87" s="242">
        <f>SUM(I82:I86)</f>
        <v>602.79999999999995</v>
      </c>
      <c r="J87" s="242">
        <f>SUM(J82:J86)</f>
        <v>4</v>
      </c>
      <c r="K87" s="242">
        <f>SUM(K82:K86)</f>
        <v>0.3</v>
      </c>
      <c r="L87" s="247">
        <f>SUM(L82:L86)</f>
        <v>598.79999999999995</v>
      </c>
      <c r="M87" s="278">
        <f>M86</f>
        <v>0</v>
      </c>
      <c r="N87" s="242">
        <f>SUM(N82:N86)</f>
        <v>0</v>
      </c>
      <c r="O87" s="1693"/>
      <c r="P87" s="142"/>
      <c r="Q87" s="142"/>
      <c r="R87" s="34"/>
    </row>
    <row r="88" spans="1:21" ht="12.75" customHeight="1" x14ac:dyDescent="0.25">
      <c r="A88" s="1559" t="s">
        <v>9</v>
      </c>
      <c r="B88" s="1669" t="s">
        <v>9</v>
      </c>
      <c r="C88" s="1678" t="s">
        <v>55</v>
      </c>
      <c r="D88" s="1562" t="s">
        <v>129</v>
      </c>
      <c r="E88" s="1681"/>
      <c r="F88" s="1684" t="s">
        <v>54</v>
      </c>
      <c r="G88" s="1545" t="s">
        <v>40</v>
      </c>
      <c r="H88" s="15" t="s">
        <v>36</v>
      </c>
      <c r="I88" s="239">
        <f>J88+L88</f>
        <v>150</v>
      </c>
      <c r="J88" s="229">
        <v>150</v>
      </c>
      <c r="K88" s="229"/>
      <c r="L88" s="230"/>
      <c r="M88" s="46"/>
      <c r="N88" s="46"/>
      <c r="O88" s="214" t="s">
        <v>57</v>
      </c>
      <c r="P88" s="212">
        <v>4</v>
      </c>
      <c r="Q88" s="212"/>
      <c r="R88" s="211"/>
    </row>
    <row r="89" spans="1:21" x14ac:dyDescent="0.25">
      <c r="A89" s="1560"/>
      <c r="B89" s="1658"/>
      <c r="C89" s="1679"/>
      <c r="D89" s="1563"/>
      <c r="E89" s="1682"/>
      <c r="F89" s="1649"/>
      <c r="G89" s="1546"/>
      <c r="H89" s="117"/>
      <c r="I89" s="233"/>
      <c r="J89" s="222"/>
      <c r="K89" s="222"/>
      <c r="L89" s="223"/>
      <c r="M89" s="51"/>
      <c r="N89" s="51"/>
      <c r="O89" s="17"/>
      <c r="P89" s="212"/>
      <c r="Q89" s="212"/>
      <c r="R89" s="211"/>
    </row>
    <row r="90" spans="1:21" ht="13.8" thickBot="1" x14ac:dyDescent="0.3">
      <c r="A90" s="1561"/>
      <c r="B90" s="1670"/>
      <c r="C90" s="1680"/>
      <c r="D90" s="1564"/>
      <c r="E90" s="1683"/>
      <c r="F90" s="1685"/>
      <c r="G90" s="210"/>
      <c r="H90" s="280" t="s">
        <v>10</v>
      </c>
      <c r="I90" s="242">
        <f t="shared" ref="I90:N90" si="2">SUM(I88:I89)</f>
        <v>150</v>
      </c>
      <c r="J90" s="237">
        <f t="shared" si="2"/>
        <v>150</v>
      </c>
      <c r="K90" s="237">
        <f t="shared" si="2"/>
        <v>0</v>
      </c>
      <c r="L90" s="237">
        <f t="shared" si="2"/>
        <v>0</v>
      </c>
      <c r="M90" s="278">
        <f t="shared" si="2"/>
        <v>0</v>
      </c>
      <c r="N90" s="278">
        <f t="shared" si="2"/>
        <v>0</v>
      </c>
      <c r="O90" s="18"/>
      <c r="P90" s="142"/>
      <c r="Q90" s="142"/>
      <c r="R90" s="34"/>
    </row>
    <row r="91" spans="1:21" ht="21" customHeight="1" x14ac:dyDescent="0.25">
      <c r="A91" s="1559" t="s">
        <v>9</v>
      </c>
      <c r="B91" s="1669" t="s">
        <v>9</v>
      </c>
      <c r="C91" s="1671" t="s">
        <v>44</v>
      </c>
      <c r="D91" s="1665" t="s">
        <v>188</v>
      </c>
      <c r="E91" s="1675" t="s">
        <v>169</v>
      </c>
      <c r="F91" s="1600" t="s">
        <v>53</v>
      </c>
      <c r="G91" s="1545" t="s">
        <v>90</v>
      </c>
      <c r="H91" s="339" t="s">
        <v>92</v>
      </c>
      <c r="I91" s="228">
        <f>J91+L91</f>
        <v>445</v>
      </c>
      <c r="J91" s="268"/>
      <c r="K91" s="268"/>
      <c r="L91" s="269">
        <v>445</v>
      </c>
      <c r="M91" s="311">
        <v>49.5</v>
      </c>
      <c r="N91" s="109"/>
      <c r="O91" s="1614" t="s">
        <v>200</v>
      </c>
      <c r="P91" s="146">
        <v>50</v>
      </c>
      <c r="Q91" s="146">
        <v>50</v>
      </c>
      <c r="R91" s="147"/>
    </row>
    <row r="92" spans="1:21" ht="18" customHeight="1" x14ac:dyDescent="0.25">
      <c r="A92" s="1560"/>
      <c r="B92" s="1658"/>
      <c r="C92" s="1659"/>
      <c r="D92" s="1673"/>
      <c r="E92" s="1676"/>
      <c r="F92" s="1601"/>
      <c r="G92" s="1546"/>
      <c r="H92" s="12" t="s">
        <v>36</v>
      </c>
      <c r="I92" s="215">
        <f>L92</f>
        <v>0.1</v>
      </c>
      <c r="J92" s="224"/>
      <c r="K92" s="224"/>
      <c r="L92" s="225">
        <v>0.1</v>
      </c>
      <c r="M92" s="83"/>
      <c r="N92" s="55"/>
      <c r="O92" s="1663"/>
      <c r="P92" s="75"/>
      <c r="Q92" s="75"/>
      <c r="R92" s="76"/>
    </row>
    <row r="93" spans="1:21" ht="27" customHeight="1" x14ac:dyDescent="0.25">
      <c r="A93" s="1560"/>
      <c r="B93" s="1658"/>
      <c r="C93" s="1659"/>
      <c r="D93" s="1673"/>
      <c r="E93" s="1676"/>
      <c r="F93" s="1601"/>
      <c r="G93" s="1546"/>
      <c r="H93" s="12" t="s">
        <v>93</v>
      </c>
      <c r="I93" s="215">
        <f>J93+L93</f>
        <v>93.4</v>
      </c>
      <c r="J93" s="224"/>
      <c r="K93" s="224"/>
      <c r="L93" s="225">
        <v>93.4</v>
      </c>
      <c r="M93" s="83">
        <v>10.4</v>
      </c>
      <c r="N93" s="103"/>
      <c r="O93" s="1664"/>
      <c r="P93" s="78"/>
      <c r="Q93" s="78"/>
      <c r="R93" s="148"/>
    </row>
    <row r="94" spans="1:21" ht="29.4" thickBot="1" x14ac:dyDescent="0.3">
      <c r="A94" s="1561"/>
      <c r="B94" s="1670"/>
      <c r="C94" s="1672"/>
      <c r="D94" s="1674"/>
      <c r="E94" s="1677"/>
      <c r="F94" s="1632"/>
      <c r="G94" s="1547"/>
      <c r="H94" s="280" t="s">
        <v>10</v>
      </c>
      <c r="I94" s="242">
        <f t="shared" ref="I94:N94" si="3">SUM(I91:I93)</f>
        <v>538.5</v>
      </c>
      <c r="J94" s="242">
        <f t="shared" si="3"/>
        <v>0</v>
      </c>
      <c r="K94" s="242">
        <f t="shared" si="3"/>
        <v>0</v>
      </c>
      <c r="L94" s="247">
        <f t="shared" si="3"/>
        <v>538.5</v>
      </c>
      <c r="M94" s="278">
        <f>SUM(M91:M93)</f>
        <v>59.9</v>
      </c>
      <c r="N94" s="242">
        <f t="shared" si="3"/>
        <v>0</v>
      </c>
      <c r="O94" s="136" t="s">
        <v>199</v>
      </c>
      <c r="P94" s="481">
        <v>50</v>
      </c>
      <c r="Q94" s="481">
        <v>50</v>
      </c>
      <c r="R94" s="483"/>
      <c r="S94" s="14"/>
      <c r="U94" s="13"/>
    </row>
    <row r="95" spans="1:21" ht="18" customHeight="1" x14ac:dyDescent="0.25">
      <c r="A95" s="363" t="s">
        <v>9</v>
      </c>
      <c r="B95" s="422" t="s">
        <v>9</v>
      </c>
      <c r="C95" s="425" t="s">
        <v>161</v>
      </c>
      <c r="D95" s="1665" t="s">
        <v>179</v>
      </c>
      <c r="E95" s="426"/>
      <c r="F95" s="186"/>
      <c r="G95" s="190"/>
      <c r="H95" s="455" t="s">
        <v>36</v>
      </c>
      <c r="I95" s="248">
        <f>J95+L95</f>
        <v>69.2</v>
      </c>
      <c r="J95" s="249">
        <v>19.2</v>
      </c>
      <c r="K95" s="249"/>
      <c r="L95" s="250">
        <v>50</v>
      </c>
      <c r="M95" s="201">
        <v>150</v>
      </c>
      <c r="N95" s="201"/>
      <c r="O95" s="1667" t="s">
        <v>177</v>
      </c>
      <c r="P95" s="184">
        <f>P98+P99+P100+P101+P102+P106</f>
        <v>4</v>
      </c>
      <c r="Q95" s="428">
        <v>2</v>
      </c>
      <c r="R95" s="430"/>
    </row>
    <row r="96" spans="1:21" ht="22.5" customHeight="1" x14ac:dyDescent="0.25">
      <c r="A96" s="94"/>
      <c r="B96" s="423"/>
      <c r="C96" s="424"/>
      <c r="D96" s="1666"/>
      <c r="E96" s="432"/>
      <c r="F96" s="196"/>
      <c r="G96" s="197"/>
      <c r="H96" s="456" t="s">
        <v>88</v>
      </c>
      <c r="I96" s="251"/>
      <c r="J96" s="252"/>
      <c r="K96" s="252"/>
      <c r="L96" s="253"/>
      <c r="M96" s="202">
        <v>227.3</v>
      </c>
      <c r="N96" s="202">
        <v>243.3</v>
      </c>
      <c r="O96" s="1668"/>
      <c r="P96" s="183"/>
      <c r="Q96" s="429"/>
      <c r="R96" s="431"/>
    </row>
    <row r="97" spans="1:21" ht="26.4" x14ac:dyDescent="0.25">
      <c r="A97" s="94"/>
      <c r="B97" s="423"/>
      <c r="C97" s="424"/>
      <c r="D97" s="350" t="s">
        <v>178</v>
      </c>
      <c r="E97" s="427"/>
      <c r="F97" s="187" t="s">
        <v>41</v>
      </c>
      <c r="G97" s="191" t="s">
        <v>90</v>
      </c>
      <c r="H97" s="456" t="s">
        <v>92</v>
      </c>
      <c r="I97" s="251">
        <f>J97</f>
        <v>108.4</v>
      </c>
      <c r="J97" s="252">
        <v>108.4</v>
      </c>
      <c r="K97" s="252"/>
      <c r="L97" s="253"/>
      <c r="M97" s="202">
        <v>2802.7</v>
      </c>
      <c r="N97" s="202">
        <v>2999.4</v>
      </c>
      <c r="O97" s="194"/>
      <c r="P97" s="183"/>
      <c r="Q97" s="429"/>
      <c r="R97" s="431"/>
    </row>
    <row r="98" spans="1:21" ht="30" customHeight="1" x14ac:dyDescent="0.25">
      <c r="A98" s="364"/>
      <c r="B98" s="440"/>
      <c r="C98" s="360"/>
      <c r="D98" s="195" t="s">
        <v>172</v>
      </c>
      <c r="E98" s="435" t="s">
        <v>182</v>
      </c>
      <c r="F98" s="189"/>
      <c r="G98" s="193"/>
      <c r="H98" s="457"/>
      <c r="I98" s="436"/>
      <c r="J98" s="437"/>
      <c r="K98" s="437"/>
      <c r="L98" s="438"/>
      <c r="M98" s="439"/>
      <c r="N98" s="439"/>
      <c r="O98" s="130" t="s">
        <v>176</v>
      </c>
      <c r="P98" s="131">
        <v>1</v>
      </c>
      <c r="Q98" s="131"/>
      <c r="R98" s="127"/>
    </row>
    <row r="99" spans="1:21" ht="41.25" customHeight="1" x14ac:dyDescent="0.25">
      <c r="A99" s="361"/>
      <c r="B99" s="362"/>
      <c r="C99" s="360"/>
      <c r="D99" s="433" t="s">
        <v>173</v>
      </c>
      <c r="E99" s="434" t="s">
        <v>182</v>
      </c>
      <c r="F99" s="188"/>
      <c r="G99" s="192"/>
      <c r="H99" s="458"/>
      <c r="I99" s="254"/>
      <c r="J99" s="255"/>
      <c r="K99" s="255"/>
      <c r="L99" s="256"/>
      <c r="M99" s="203"/>
      <c r="N99" s="203"/>
      <c r="O99" s="179" t="s">
        <v>176</v>
      </c>
      <c r="P99" s="178">
        <v>1</v>
      </c>
      <c r="Q99" s="178"/>
      <c r="R99" s="132"/>
    </row>
    <row r="100" spans="1:21" ht="40.200000000000003" x14ac:dyDescent="0.25">
      <c r="A100" s="361"/>
      <c r="B100" s="362"/>
      <c r="C100" s="360"/>
      <c r="D100" s="195" t="s">
        <v>174</v>
      </c>
      <c r="E100" s="200" t="s">
        <v>183</v>
      </c>
      <c r="F100" s="188"/>
      <c r="G100" s="192"/>
      <c r="H100" s="458"/>
      <c r="I100" s="254"/>
      <c r="J100" s="255"/>
      <c r="K100" s="255"/>
      <c r="L100" s="256"/>
      <c r="M100" s="203"/>
      <c r="N100" s="203"/>
      <c r="O100" s="180" t="s">
        <v>176</v>
      </c>
      <c r="P100" s="181">
        <v>1</v>
      </c>
      <c r="Q100" s="181"/>
      <c r="R100" s="182"/>
    </row>
    <row r="101" spans="1:21" ht="39.6" x14ac:dyDescent="0.25">
      <c r="A101" s="361"/>
      <c r="B101" s="362"/>
      <c r="C101" s="360"/>
      <c r="D101" s="195" t="s">
        <v>175</v>
      </c>
      <c r="E101" s="185"/>
      <c r="F101" s="189"/>
      <c r="G101" s="193"/>
      <c r="H101" s="459"/>
      <c r="I101" s="352"/>
      <c r="J101" s="353"/>
      <c r="K101" s="353"/>
      <c r="L101" s="354"/>
      <c r="M101" s="463"/>
      <c r="N101" s="355"/>
      <c r="O101" s="130" t="s">
        <v>176</v>
      </c>
      <c r="P101" s="178">
        <v>1</v>
      </c>
      <c r="Q101" s="178"/>
      <c r="R101" s="132"/>
    </row>
    <row r="102" spans="1:21" ht="12.75" customHeight="1" x14ac:dyDescent="0.25">
      <c r="A102" s="1560"/>
      <c r="B102" s="1660"/>
      <c r="C102" s="1659"/>
      <c r="D102" s="1630" t="s">
        <v>165</v>
      </c>
      <c r="E102" s="1540" t="s">
        <v>91</v>
      </c>
      <c r="F102" s="1601" t="s">
        <v>53</v>
      </c>
      <c r="G102" s="1546" t="s">
        <v>90</v>
      </c>
      <c r="H102" s="460"/>
      <c r="I102" s="359"/>
      <c r="J102" s="224"/>
      <c r="K102" s="224"/>
      <c r="L102" s="244"/>
      <c r="M102" s="357"/>
      <c r="N102" s="357"/>
      <c r="O102" s="1654" t="s">
        <v>159</v>
      </c>
      <c r="P102" s="54"/>
      <c r="Q102" s="53">
        <v>1</v>
      </c>
      <c r="R102" s="173"/>
      <c r="U102" s="13"/>
    </row>
    <row r="103" spans="1:21" x14ac:dyDescent="0.25">
      <c r="A103" s="1560"/>
      <c r="B103" s="1660"/>
      <c r="C103" s="1659"/>
      <c r="D103" s="1630"/>
      <c r="E103" s="1540"/>
      <c r="F103" s="1601"/>
      <c r="G103" s="1546"/>
      <c r="H103" s="461"/>
      <c r="I103" s="316"/>
      <c r="J103" s="219"/>
      <c r="K103" s="219"/>
      <c r="L103" s="243"/>
      <c r="M103" s="106"/>
      <c r="N103" s="106"/>
      <c r="O103" s="1655"/>
      <c r="P103" s="128"/>
      <c r="Q103" s="129"/>
      <c r="R103" s="132"/>
      <c r="U103" s="13"/>
    </row>
    <row r="104" spans="1:21" x14ac:dyDescent="0.25">
      <c r="A104" s="1560"/>
      <c r="B104" s="1660"/>
      <c r="C104" s="1659"/>
      <c r="D104" s="1630"/>
      <c r="E104" s="1540"/>
      <c r="F104" s="1601"/>
      <c r="G104" s="1546"/>
      <c r="H104" s="461"/>
      <c r="I104" s="316"/>
      <c r="J104" s="219"/>
      <c r="K104" s="219"/>
      <c r="L104" s="243"/>
      <c r="M104" s="106"/>
      <c r="N104" s="106"/>
      <c r="O104" s="1656"/>
      <c r="P104" s="128"/>
      <c r="Q104" s="129"/>
      <c r="R104" s="132"/>
      <c r="U104" s="13"/>
    </row>
    <row r="105" spans="1:21" ht="24.75" customHeight="1" x14ac:dyDescent="0.25">
      <c r="A105" s="1560"/>
      <c r="B105" s="1660"/>
      <c r="C105" s="1659"/>
      <c r="D105" s="1661"/>
      <c r="E105" s="1662"/>
      <c r="F105" s="1652"/>
      <c r="G105" s="1653"/>
      <c r="H105" s="462"/>
      <c r="I105" s="464"/>
      <c r="J105" s="335"/>
      <c r="K105" s="335"/>
      <c r="L105" s="465"/>
      <c r="M105" s="349"/>
      <c r="N105" s="349"/>
      <c r="O105" s="1657"/>
      <c r="P105" s="59"/>
      <c r="Q105" s="59"/>
      <c r="R105" s="143"/>
      <c r="U105" s="13"/>
    </row>
    <row r="106" spans="1:21" ht="12.75" customHeight="1" x14ac:dyDescent="0.25">
      <c r="A106" s="1560"/>
      <c r="B106" s="1658"/>
      <c r="C106" s="1659"/>
      <c r="D106" s="1563" t="s">
        <v>192</v>
      </c>
      <c r="E106" s="1540" t="s">
        <v>91</v>
      </c>
      <c r="F106" s="1649" t="s">
        <v>44</v>
      </c>
      <c r="G106" s="1546" t="s">
        <v>90</v>
      </c>
      <c r="H106" s="358"/>
      <c r="I106" s="359"/>
      <c r="J106" s="224"/>
      <c r="K106" s="224"/>
      <c r="L106" s="244"/>
      <c r="M106" s="357"/>
      <c r="N106" s="357"/>
      <c r="O106" s="1650" t="s">
        <v>155</v>
      </c>
      <c r="P106" s="212"/>
      <c r="Q106" s="212">
        <v>1</v>
      </c>
      <c r="R106" s="211"/>
    </row>
    <row r="107" spans="1:21" x14ac:dyDescent="0.25">
      <c r="A107" s="1560"/>
      <c r="B107" s="1658"/>
      <c r="C107" s="1659"/>
      <c r="D107" s="1563"/>
      <c r="E107" s="1540"/>
      <c r="F107" s="1649"/>
      <c r="G107" s="1546"/>
      <c r="H107" s="135"/>
      <c r="I107" s="316"/>
      <c r="J107" s="219"/>
      <c r="K107" s="219"/>
      <c r="L107" s="243"/>
      <c r="M107" s="106"/>
      <c r="N107" s="106"/>
      <c r="O107" s="1651"/>
      <c r="P107" s="212"/>
      <c r="Q107" s="212"/>
      <c r="R107" s="211"/>
    </row>
    <row r="108" spans="1:21" x14ac:dyDescent="0.25">
      <c r="A108" s="1560"/>
      <c r="B108" s="1658"/>
      <c r="C108" s="1659"/>
      <c r="D108" s="1563"/>
      <c r="E108" s="1540"/>
      <c r="F108" s="1649"/>
      <c r="G108" s="1546"/>
      <c r="H108" s="135"/>
      <c r="I108" s="231"/>
      <c r="J108" s="219"/>
      <c r="K108" s="219"/>
      <c r="L108" s="243"/>
      <c r="M108" s="175"/>
      <c r="N108" s="175"/>
      <c r="O108" s="1587"/>
      <c r="P108" s="212"/>
      <c r="Q108" s="212"/>
      <c r="R108" s="211"/>
    </row>
    <row r="109" spans="1:21" ht="15" customHeight="1" thickBot="1" x14ac:dyDescent="0.3">
      <c r="A109" s="1560"/>
      <c r="B109" s="1658"/>
      <c r="C109" s="1659"/>
      <c r="D109" s="1563"/>
      <c r="E109" s="1540"/>
      <c r="F109" s="1649"/>
      <c r="G109" s="1546"/>
      <c r="H109" s="272" t="s">
        <v>10</v>
      </c>
      <c r="I109" s="273">
        <f>I97+I95</f>
        <v>177.6</v>
      </c>
      <c r="J109" s="227">
        <f>J97+J95</f>
        <v>127.6</v>
      </c>
      <c r="K109" s="227">
        <f>K97+K95</f>
        <v>0</v>
      </c>
      <c r="L109" s="274">
        <f>L97+L95</f>
        <v>50</v>
      </c>
      <c r="M109" s="226">
        <f>M95+M96+M97</f>
        <v>3180</v>
      </c>
      <c r="N109" s="273">
        <f>N95+N96+N97</f>
        <v>3242.7</v>
      </c>
      <c r="O109" s="1587"/>
      <c r="P109" s="494"/>
      <c r="Q109" s="494"/>
      <c r="R109" s="496"/>
    </row>
    <row r="110" spans="1:21" ht="30.75" customHeight="1" thickBot="1" x14ac:dyDescent="0.3">
      <c r="A110" s="93" t="s">
        <v>9</v>
      </c>
      <c r="B110" s="11" t="s">
        <v>9</v>
      </c>
      <c r="C110" s="1580" t="s">
        <v>12</v>
      </c>
      <c r="D110" s="1580"/>
      <c r="E110" s="1580"/>
      <c r="F110" s="1580"/>
      <c r="G110" s="1580"/>
      <c r="H110" s="1580"/>
      <c r="I110" s="537" t="s">
        <v>215</v>
      </c>
      <c r="J110" s="554" t="s">
        <v>216</v>
      </c>
      <c r="K110" s="466">
        <f>K109+K94+K90+K87+K81+K77+K61+K44+K32</f>
        <v>742.7</v>
      </c>
      <c r="L110" s="467">
        <f>L109+L94+L90+L87+L81+L77+L61+L44+L32</f>
        <v>1374.7</v>
      </c>
      <c r="M110" s="24">
        <f>M109+M94+M90+M87+M81+M77+M61+M44+M32</f>
        <v>22958.3</v>
      </c>
      <c r="N110" s="176">
        <f>N109+N94+N90+N87+N81+N77+N61+N44+N32</f>
        <v>21634.5</v>
      </c>
      <c r="O110" s="469"/>
      <c r="P110" s="470"/>
      <c r="Q110" s="470"/>
      <c r="R110" s="471"/>
    </row>
    <row r="111" spans="1:21" ht="16.5" customHeight="1" thickBot="1" x14ac:dyDescent="0.3">
      <c r="A111" s="93" t="s">
        <v>9</v>
      </c>
      <c r="B111" s="11" t="s">
        <v>11</v>
      </c>
      <c r="C111" s="1634" t="s">
        <v>71</v>
      </c>
      <c r="D111" s="1635"/>
      <c r="E111" s="1635"/>
      <c r="F111" s="1635"/>
      <c r="G111" s="1635"/>
      <c r="H111" s="1635"/>
      <c r="I111" s="1635"/>
      <c r="J111" s="1635"/>
      <c r="K111" s="1635"/>
      <c r="L111" s="1635"/>
      <c r="M111" s="1635"/>
      <c r="N111" s="1635"/>
      <c r="O111" s="1635"/>
      <c r="P111" s="1635"/>
      <c r="Q111" s="1635"/>
      <c r="R111" s="1636"/>
    </row>
    <row r="112" spans="1:21" ht="16.5" customHeight="1" x14ac:dyDescent="0.25">
      <c r="A112" s="1559" t="s">
        <v>9</v>
      </c>
      <c r="B112" s="1575" t="s">
        <v>11</v>
      </c>
      <c r="C112" s="1623" t="s">
        <v>9</v>
      </c>
      <c r="D112" s="1629" t="s">
        <v>108</v>
      </c>
      <c r="E112" s="1640"/>
      <c r="F112" s="1600" t="s">
        <v>54</v>
      </c>
      <c r="G112" s="1545" t="s">
        <v>40</v>
      </c>
      <c r="H112" s="19" t="s">
        <v>36</v>
      </c>
      <c r="I112" s="239">
        <f>J112+L112</f>
        <v>513.5</v>
      </c>
      <c r="J112" s="229">
        <v>513.5</v>
      </c>
      <c r="K112" s="229"/>
      <c r="L112" s="230"/>
      <c r="M112" s="41">
        <v>582</v>
      </c>
      <c r="N112" s="41">
        <v>582</v>
      </c>
      <c r="O112" s="1586" t="s">
        <v>74</v>
      </c>
      <c r="P112" s="480">
        <v>18</v>
      </c>
      <c r="Q112" s="480">
        <v>18</v>
      </c>
      <c r="R112" s="482">
        <v>18</v>
      </c>
      <c r="U112" s="13"/>
    </row>
    <row r="113" spans="1:24" ht="15.75" customHeight="1" x14ac:dyDescent="0.25">
      <c r="A113" s="1560"/>
      <c r="B113" s="1576"/>
      <c r="C113" s="1628"/>
      <c r="D113" s="1630"/>
      <c r="E113" s="1641"/>
      <c r="F113" s="1601"/>
      <c r="G113" s="1546"/>
      <c r="H113" s="26"/>
      <c r="I113" s="233">
        <f>J113+L113</f>
        <v>0</v>
      </c>
      <c r="J113" s="219"/>
      <c r="K113" s="219"/>
      <c r="L113" s="220"/>
      <c r="M113" s="69"/>
      <c r="N113" s="69"/>
      <c r="O113" s="1587"/>
      <c r="P113" s="31"/>
      <c r="Q113" s="31"/>
      <c r="R113" s="144"/>
      <c r="U113" s="13"/>
    </row>
    <row r="114" spans="1:24" ht="14.25" customHeight="1" x14ac:dyDescent="0.25">
      <c r="A114" s="1560"/>
      <c r="B114" s="1576"/>
      <c r="C114" s="1628"/>
      <c r="D114" s="1630"/>
      <c r="E114" s="1641"/>
      <c r="F114" s="1601"/>
      <c r="G114" s="1546"/>
      <c r="H114" s="20"/>
      <c r="I114" s="215">
        <f>J114+L114</f>
        <v>0</v>
      </c>
      <c r="J114" s="224"/>
      <c r="K114" s="224"/>
      <c r="L114" s="225"/>
      <c r="M114" s="23"/>
      <c r="N114" s="23"/>
      <c r="O114" s="1587"/>
      <c r="P114" s="31"/>
      <c r="Q114" s="31"/>
      <c r="R114" s="144"/>
      <c r="U114" s="13"/>
    </row>
    <row r="115" spans="1:24" ht="21.75" customHeight="1" thickBot="1" x14ac:dyDescent="0.3">
      <c r="A115" s="1561"/>
      <c r="B115" s="1577"/>
      <c r="C115" s="1624"/>
      <c r="D115" s="1631"/>
      <c r="E115" s="1642"/>
      <c r="F115" s="1632"/>
      <c r="G115" s="1547"/>
      <c r="H115" s="280" t="s">
        <v>10</v>
      </c>
      <c r="I115" s="242">
        <f t="shared" ref="I115:N115" si="4">SUM(I112:I114)</f>
        <v>513.5</v>
      </c>
      <c r="J115" s="237">
        <f t="shared" si="4"/>
        <v>513.5</v>
      </c>
      <c r="K115" s="237">
        <f t="shared" si="4"/>
        <v>0</v>
      </c>
      <c r="L115" s="237">
        <f t="shared" si="4"/>
        <v>0</v>
      </c>
      <c r="M115" s="278">
        <f t="shared" si="4"/>
        <v>582</v>
      </c>
      <c r="N115" s="278">
        <f t="shared" si="4"/>
        <v>582</v>
      </c>
      <c r="O115" s="18"/>
      <c r="P115" s="481"/>
      <c r="Q115" s="481"/>
      <c r="R115" s="483"/>
      <c r="U115" s="13"/>
    </row>
    <row r="116" spans="1:24" ht="12.75" customHeight="1" x14ac:dyDescent="0.25">
      <c r="A116" s="1559" t="s">
        <v>9</v>
      </c>
      <c r="B116" s="1575" t="s">
        <v>11</v>
      </c>
      <c r="C116" s="1623" t="s">
        <v>11</v>
      </c>
      <c r="D116" s="1629" t="s">
        <v>75</v>
      </c>
      <c r="E116" s="1640"/>
      <c r="F116" s="1600" t="s">
        <v>54</v>
      </c>
      <c r="G116" s="1545" t="s">
        <v>40</v>
      </c>
      <c r="H116" s="19" t="s">
        <v>36</v>
      </c>
      <c r="I116" s="239">
        <f>J116+L116</f>
        <v>5</v>
      </c>
      <c r="J116" s="229">
        <v>5</v>
      </c>
      <c r="K116" s="229"/>
      <c r="L116" s="230"/>
      <c r="M116" s="41">
        <v>5</v>
      </c>
      <c r="N116" s="41">
        <v>5</v>
      </c>
      <c r="O116" s="1586" t="s">
        <v>105</v>
      </c>
      <c r="P116" s="480">
        <v>3</v>
      </c>
      <c r="Q116" s="480">
        <v>3</v>
      </c>
      <c r="R116" s="482">
        <v>3</v>
      </c>
      <c r="U116" s="13"/>
    </row>
    <row r="117" spans="1:24" ht="12.75" customHeight="1" x14ac:dyDescent="0.25">
      <c r="A117" s="1560"/>
      <c r="B117" s="1576"/>
      <c r="C117" s="1628"/>
      <c r="D117" s="1630"/>
      <c r="E117" s="1641"/>
      <c r="F117" s="1601"/>
      <c r="G117" s="1546"/>
      <c r="H117" s="20"/>
      <c r="I117" s="246"/>
      <c r="J117" s="219"/>
      <c r="K117" s="219"/>
      <c r="L117" s="220"/>
      <c r="M117" s="45"/>
      <c r="N117" s="45"/>
      <c r="O117" s="1587"/>
      <c r="P117" s="31"/>
      <c r="Q117" s="31"/>
      <c r="R117" s="144"/>
      <c r="U117" s="13"/>
    </row>
    <row r="118" spans="1:24" ht="13.8" thickBot="1" x14ac:dyDescent="0.3">
      <c r="A118" s="1561"/>
      <c r="B118" s="1577"/>
      <c r="C118" s="1624"/>
      <c r="D118" s="1631"/>
      <c r="E118" s="1642"/>
      <c r="F118" s="1632"/>
      <c r="G118" s="1547"/>
      <c r="H118" s="280" t="s">
        <v>10</v>
      </c>
      <c r="I118" s="242">
        <f t="shared" ref="I118:N118" si="5">SUM(I116:I116)</f>
        <v>5</v>
      </c>
      <c r="J118" s="237">
        <f t="shared" si="5"/>
        <v>5</v>
      </c>
      <c r="K118" s="237">
        <f t="shared" si="5"/>
        <v>0</v>
      </c>
      <c r="L118" s="237">
        <f t="shared" si="5"/>
        <v>0</v>
      </c>
      <c r="M118" s="278">
        <f t="shared" si="5"/>
        <v>5</v>
      </c>
      <c r="N118" s="278">
        <f t="shared" si="5"/>
        <v>5</v>
      </c>
      <c r="O118" s="1648"/>
      <c r="P118" s="481"/>
      <c r="Q118" s="481"/>
      <c r="R118" s="483"/>
      <c r="U118" s="13"/>
    </row>
    <row r="119" spans="1:24" ht="12.75" customHeight="1" x14ac:dyDescent="0.25">
      <c r="A119" s="1559" t="s">
        <v>9</v>
      </c>
      <c r="B119" s="1575" t="s">
        <v>11</v>
      </c>
      <c r="C119" s="1623" t="s">
        <v>38</v>
      </c>
      <c r="D119" s="1629" t="s">
        <v>104</v>
      </c>
      <c r="E119" s="1640"/>
      <c r="F119" s="1600" t="s">
        <v>54</v>
      </c>
      <c r="G119" s="1545" t="s">
        <v>40</v>
      </c>
      <c r="H119" s="417" t="s">
        <v>36</v>
      </c>
      <c r="I119" s="418">
        <f>J119+L119</f>
        <v>90</v>
      </c>
      <c r="J119" s="419">
        <v>90</v>
      </c>
      <c r="K119" s="419"/>
      <c r="L119" s="269"/>
      <c r="M119" s="338">
        <v>46</v>
      </c>
      <c r="N119" s="338">
        <v>46</v>
      </c>
      <c r="O119" s="1586" t="s">
        <v>76</v>
      </c>
      <c r="P119" s="480">
        <v>350</v>
      </c>
      <c r="Q119" s="480">
        <v>350</v>
      </c>
      <c r="R119" s="482">
        <v>350</v>
      </c>
      <c r="U119" s="13"/>
    </row>
    <row r="120" spans="1:24" ht="15.75" customHeight="1" x14ac:dyDescent="0.25">
      <c r="A120" s="1560"/>
      <c r="B120" s="1576"/>
      <c r="C120" s="1628"/>
      <c r="D120" s="1630"/>
      <c r="E120" s="1641"/>
      <c r="F120" s="1601"/>
      <c r="G120" s="1546"/>
      <c r="H120" s="20"/>
      <c r="I120" s="318"/>
      <c r="J120" s="259"/>
      <c r="K120" s="259"/>
      <c r="L120" s="220"/>
      <c r="M120" s="69"/>
      <c r="N120" s="69"/>
      <c r="O120" s="1587"/>
      <c r="P120" s="31"/>
      <c r="Q120" s="31"/>
      <c r="R120" s="144"/>
      <c r="U120" s="13"/>
    </row>
    <row r="121" spans="1:24" x14ac:dyDescent="0.25">
      <c r="A121" s="1560"/>
      <c r="B121" s="1576"/>
      <c r="C121" s="1628"/>
      <c r="D121" s="1630"/>
      <c r="E121" s="1641"/>
      <c r="F121" s="1601"/>
      <c r="G121" s="1546"/>
      <c r="H121" s="20"/>
      <c r="I121" s="318"/>
      <c r="J121" s="259"/>
      <c r="K121" s="259"/>
      <c r="L121" s="220"/>
      <c r="M121" s="69"/>
      <c r="N121" s="69"/>
      <c r="O121" s="1587" t="s">
        <v>77</v>
      </c>
      <c r="P121" s="31">
        <v>30</v>
      </c>
      <c r="Q121" s="31">
        <v>30</v>
      </c>
      <c r="R121" s="144">
        <v>30</v>
      </c>
      <c r="U121" s="13"/>
    </row>
    <row r="122" spans="1:24" ht="35.25" customHeight="1" x14ac:dyDescent="0.25">
      <c r="A122" s="1560"/>
      <c r="B122" s="1576"/>
      <c r="C122" s="1628"/>
      <c r="D122" s="1630"/>
      <c r="E122" s="1641"/>
      <c r="F122" s="1601"/>
      <c r="G122" s="1546"/>
      <c r="H122" s="20"/>
      <c r="I122" s="260"/>
      <c r="J122" s="259"/>
      <c r="K122" s="259"/>
      <c r="L122" s="220"/>
      <c r="M122" s="35"/>
      <c r="N122" s="35"/>
      <c r="O122" s="1587"/>
      <c r="P122" s="31"/>
      <c r="Q122" s="31"/>
      <c r="R122" s="144"/>
      <c r="U122" s="13"/>
    </row>
    <row r="123" spans="1:24" ht="17.25" customHeight="1" thickBot="1" x14ac:dyDescent="0.3">
      <c r="A123" s="1561"/>
      <c r="B123" s="1577"/>
      <c r="C123" s="1624"/>
      <c r="D123" s="1631"/>
      <c r="E123" s="1642"/>
      <c r="F123" s="1632"/>
      <c r="G123" s="1547"/>
      <c r="H123" s="280" t="s">
        <v>10</v>
      </c>
      <c r="I123" s="261">
        <f t="shared" ref="I123:N123" si="6">SUM(I119:I122)</f>
        <v>90</v>
      </c>
      <c r="J123" s="262">
        <f t="shared" si="6"/>
        <v>90</v>
      </c>
      <c r="K123" s="262">
        <f t="shared" si="6"/>
        <v>0</v>
      </c>
      <c r="L123" s="237">
        <f t="shared" si="6"/>
        <v>0</v>
      </c>
      <c r="M123" s="278">
        <f t="shared" si="6"/>
        <v>46</v>
      </c>
      <c r="N123" s="278">
        <f t="shared" si="6"/>
        <v>46</v>
      </c>
      <c r="O123" s="18" t="s">
        <v>139</v>
      </c>
      <c r="P123" s="481">
        <v>30</v>
      </c>
      <c r="Q123" s="481">
        <v>30</v>
      </c>
      <c r="R123" s="483">
        <v>30</v>
      </c>
      <c r="U123" s="13"/>
    </row>
    <row r="124" spans="1:24" ht="12.75" customHeight="1" x14ac:dyDescent="0.25">
      <c r="A124" s="1559" t="s">
        <v>9</v>
      </c>
      <c r="B124" s="1575" t="s">
        <v>11</v>
      </c>
      <c r="C124" s="1623" t="s">
        <v>53</v>
      </c>
      <c r="D124" s="1629" t="s">
        <v>80</v>
      </c>
      <c r="E124" s="1640"/>
      <c r="F124" s="1600" t="s">
        <v>54</v>
      </c>
      <c r="G124" s="1545" t="s">
        <v>40</v>
      </c>
      <c r="H124" s="19" t="s">
        <v>36</v>
      </c>
      <c r="I124" s="257">
        <f>J124+L124</f>
        <v>6</v>
      </c>
      <c r="J124" s="258">
        <v>6</v>
      </c>
      <c r="K124" s="258"/>
      <c r="L124" s="230"/>
      <c r="M124" s="41">
        <v>6</v>
      </c>
      <c r="N124" s="41">
        <v>6</v>
      </c>
      <c r="O124" s="1586" t="s">
        <v>81</v>
      </c>
      <c r="P124" s="480">
        <v>20</v>
      </c>
      <c r="Q124" s="480">
        <v>20</v>
      </c>
      <c r="R124" s="482">
        <v>20</v>
      </c>
      <c r="U124" s="13"/>
    </row>
    <row r="125" spans="1:24" x14ac:dyDescent="0.25">
      <c r="A125" s="1560"/>
      <c r="B125" s="1576"/>
      <c r="C125" s="1628"/>
      <c r="D125" s="1630"/>
      <c r="E125" s="1641"/>
      <c r="F125" s="1601"/>
      <c r="G125" s="1546"/>
      <c r="H125" s="26"/>
      <c r="I125" s="235">
        <f>J125+L125</f>
        <v>0</v>
      </c>
      <c r="J125" s="259"/>
      <c r="K125" s="259"/>
      <c r="L125" s="220"/>
      <c r="M125" s="69"/>
      <c r="N125" s="69"/>
      <c r="O125" s="1587"/>
      <c r="P125" s="31"/>
      <c r="Q125" s="31"/>
      <c r="R125" s="144"/>
      <c r="U125" s="13"/>
    </row>
    <row r="126" spans="1:24" ht="13.8" thickBot="1" x14ac:dyDescent="0.3">
      <c r="A126" s="1561"/>
      <c r="B126" s="1577"/>
      <c r="C126" s="1624"/>
      <c r="D126" s="1631"/>
      <c r="E126" s="1642"/>
      <c r="F126" s="1632"/>
      <c r="G126" s="1547"/>
      <c r="H126" s="280" t="s">
        <v>10</v>
      </c>
      <c r="I126" s="261">
        <f t="shared" ref="I126:N126" si="7">SUM(I124:I125)</f>
        <v>6</v>
      </c>
      <c r="J126" s="262">
        <f t="shared" si="7"/>
        <v>6</v>
      </c>
      <c r="K126" s="262">
        <f t="shared" si="7"/>
        <v>0</v>
      </c>
      <c r="L126" s="237">
        <f t="shared" si="7"/>
        <v>0</v>
      </c>
      <c r="M126" s="278">
        <f t="shared" si="7"/>
        <v>6</v>
      </c>
      <c r="N126" s="278">
        <f t="shared" si="7"/>
        <v>6</v>
      </c>
      <c r="O126" s="18"/>
      <c r="P126" s="481"/>
      <c r="Q126" s="481"/>
      <c r="R126" s="483"/>
      <c r="U126" s="13"/>
    </row>
    <row r="127" spans="1:24" ht="41.25" customHeight="1" x14ac:dyDescent="0.25">
      <c r="A127" s="1559" t="s">
        <v>9</v>
      </c>
      <c r="B127" s="1575" t="s">
        <v>11</v>
      </c>
      <c r="C127" s="1623" t="s">
        <v>54</v>
      </c>
      <c r="D127" s="1645" t="s">
        <v>89</v>
      </c>
      <c r="E127" s="1539" t="s">
        <v>91</v>
      </c>
      <c r="F127" s="1600" t="s">
        <v>41</v>
      </c>
      <c r="G127" s="1545" t="s">
        <v>90</v>
      </c>
      <c r="H127" s="281" t="s">
        <v>36</v>
      </c>
      <c r="I127" s="257">
        <f>J127+L127</f>
        <v>75.2</v>
      </c>
      <c r="J127" s="258"/>
      <c r="K127" s="258"/>
      <c r="L127" s="230">
        <v>75.2</v>
      </c>
      <c r="M127" s="46"/>
      <c r="N127" s="46"/>
      <c r="O127" s="1586" t="s">
        <v>138</v>
      </c>
      <c r="P127" s="1643"/>
      <c r="Q127" s="480"/>
      <c r="R127" s="482"/>
      <c r="U127" s="13"/>
      <c r="V127" s="14"/>
      <c r="W127" s="14"/>
      <c r="X127" s="14"/>
    </row>
    <row r="128" spans="1:24" ht="27.75" customHeight="1" x14ac:dyDescent="0.25">
      <c r="A128" s="1560"/>
      <c r="B128" s="1576"/>
      <c r="C128" s="1628"/>
      <c r="D128" s="1646"/>
      <c r="E128" s="1540"/>
      <c r="F128" s="1601"/>
      <c r="G128" s="1546"/>
      <c r="H128" s="282" t="s">
        <v>130</v>
      </c>
      <c r="I128" s="235">
        <f>J128+L128</f>
        <v>400</v>
      </c>
      <c r="J128" s="259"/>
      <c r="K128" s="259"/>
      <c r="L128" s="220">
        <v>400</v>
      </c>
      <c r="M128" s="69"/>
      <c r="N128" s="69"/>
      <c r="O128" s="1587"/>
      <c r="P128" s="1644"/>
      <c r="Q128" s="31"/>
      <c r="R128" s="144"/>
      <c r="U128" s="13"/>
      <c r="V128" s="14"/>
      <c r="W128" s="14"/>
      <c r="X128" s="14"/>
    </row>
    <row r="129" spans="1:32" ht="39.75" customHeight="1" thickBot="1" x14ac:dyDescent="0.3">
      <c r="A129" s="1561"/>
      <c r="B129" s="1577"/>
      <c r="C129" s="1624"/>
      <c r="D129" s="1647"/>
      <c r="E129" s="1541"/>
      <c r="F129" s="1632"/>
      <c r="G129" s="1547"/>
      <c r="H129" s="280" t="s">
        <v>10</v>
      </c>
      <c r="I129" s="261">
        <f t="shared" ref="I129:N129" si="8">SUM(I127:I128)</f>
        <v>475.2</v>
      </c>
      <c r="J129" s="262">
        <f t="shared" si="8"/>
        <v>0</v>
      </c>
      <c r="K129" s="262">
        <f t="shared" si="8"/>
        <v>0</v>
      </c>
      <c r="L129" s="237">
        <f t="shared" si="8"/>
        <v>475.2</v>
      </c>
      <c r="M129" s="278">
        <f t="shared" si="8"/>
        <v>0</v>
      </c>
      <c r="N129" s="278">
        <f t="shared" si="8"/>
        <v>0</v>
      </c>
      <c r="O129" s="1633"/>
      <c r="P129" s="420">
        <v>100</v>
      </c>
      <c r="Q129" s="481"/>
      <c r="R129" s="483"/>
      <c r="U129" s="13"/>
      <c r="V129" s="14"/>
      <c r="W129" s="14"/>
      <c r="X129" s="14"/>
    </row>
    <row r="130" spans="1:32" x14ac:dyDescent="0.25">
      <c r="A130" s="1559" t="s">
        <v>9</v>
      </c>
      <c r="B130" s="1575" t="s">
        <v>11</v>
      </c>
      <c r="C130" s="1623" t="s">
        <v>41</v>
      </c>
      <c r="D130" s="1637" t="s">
        <v>96</v>
      </c>
      <c r="E130" s="1640"/>
      <c r="F130" s="1600" t="s">
        <v>54</v>
      </c>
      <c r="G130" s="1545" t="s">
        <v>40</v>
      </c>
      <c r="H130" s="281" t="s">
        <v>36</v>
      </c>
      <c r="I130" s="239">
        <f>J130+L130</f>
        <v>100.3</v>
      </c>
      <c r="J130" s="229">
        <v>100.3</v>
      </c>
      <c r="K130" s="229"/>
      <c r="L130" s="230"/>
      <c r="M130" s="41">
        <v>100</v>
      </c>
      <c r="N130" s="41"/>
      <c r="O130" s="475" t="s">
        <v>78</v>
      </c>
      <c r="P130" s="480"/>
      <c r="Q130" s="480">
        <v>1</v>
      </c>
      <c r="R130" s="482"/>
      <c r="U130" s="13"/>
      <c r="V130" s="14"/>
      <c r="W130" s="14"/>
      <c r="X130" s="14"/>
    </row>
    <row r="131" spans="1:32" x14ac:dyDescent="0.25">
      <c r="A131" s="1560"/>
      <c r="B131" s="1576"/>
      <c r="C131" s="1628"/>
      <c r="D131" s="1638"/>
      <c r="E131" s="1641"/>
      <c r="F131" s="1601"/>
      <c r="G131" s="1546"/>
      <c r="H131" s="282"/>
      <c r="I131" s="233">
        <f>J131+L131</f>
        <v>0</v>
      </c>
      <c r="J131" s="219"/>
      <c r="K131" s="219"/>
      <c r="L131" s="220"/>
      <c r="M131" s="69"/>
      <c r="N131" s="69"/>
      <c r="O131" s="17"/>
      <c r="P131" s="31"/>
      <c r="Q131" s="31"/>
      <c r="R131" s="144"/>
      <c r="U131" s="13"/>
      <c r="V131" s="14"/>
      <c r="W131" s="14"/>
      <c r="X131" s="14"/>
    </row>
    <row r="132" spans="1:32" ht="13.8" thickBot="1" x14ac:dyDescent="0.3">
      <c r="A132" s="1561"/>
      <c r="B132" s="1577"/>
      <c r="C132" s="1624"/>
      <c r="D132" s="1639"/>
      <c r="E132" s="1642"/>
      <c r="F132" s="1632"/>
      <c r="G132" s="1547"/>
      <c r="H132" s="280" t="s">
        <v>10</v>
      </c>
      <c r="I132" s="242">
        <f t="shared" ref="I132:N132" si="9">SUM(I130:I131)</f>
        <v>100.3</v>
      </c>
      <c r="J132" s="237">
        <f t="shared" si="9"/>
        <v>100.3</v>
      </c>
      <c r="K132" s="237">
        <f t="shared" si="9"/>
        <v>0</v>
      </c>
      <c r="L132" s="237">
        <f t="shared" si="9"/>
        <v>0</v>
      </c>
      <c r="M132" s="278">
        <f t="shared" si="9"/>
        <v>100</v>
      </c>
      <c r="N132" s="278">
        <f t="shared" si="9"/>
        <v>0</v>
      </c>
      <c r="O132" s="18"/>
      <c r="P132" s="481"/>
      <c r="Q132" s="481"/>
      <c r="R132" s="483"/>
      <c r="U132" s="13"/>
      <c r="V132" s="14"/>
      <c r="W132" s="14"/>
      <c r="X132" s="14"/>
    </row>
    <row r="133" spans="1:32" x14ac:dyDescent="0.25">
      <c r="A133" s="1559" t="s">
        <v>9</v>
      </c>
      <c r="B133" s="1575" t="s">
        <v>11</v>
      </c>
      <c r="C133" s="1623" t="s">
        <v>55</v>
      </c>
      <c r="D133" s="1637" t="s">
        <v>107</v>
      </c>
      <c r="E133" s="1640"/>
      <c r="F133" s="1600" t="s">
        <v>54</v>
      </c>
      <c r="G133" s="1545" t="s">
        <v>40</v>
      </c>
      <c r="H133" s="19" t="s">
        <v>36</v>
      </c>
      <c r="I133" s="239">
        <f>J133+L133</f>
        <v>20</v>
      </c>
      <c r="J133" s="229">
        <v>20</v>
      </c>
      <c r="K133" s="229"/>
      <c r="L133" s="230"/>
      <c r="M133" s="41"/>
      <c r="N133" s="41"/>
      <c r="O133" s="475" t="s">
        <v>79</v>
      </c>
      <c r="P133" s="480">
        <v>150</v>
      </c>
      <c r="Q133" s="480"/>
      <c r="R133" s="482"/>
      <c r="U133" s="13"/>
    </row>
    <row r="134" spans="1:32" x14ac:dyDescent="0.25">
      <c r="A134" s="1560"/>
      <c r="B134" s="1576"/>
      <c r="C134" s="1628"/>
      <c r="D134" s="1638"/>
      <c r="E134" s="1641"/>
      <c r="F134" s="1601"/>
      <c r="G134" s="1546"/>
      <c r="H134" s="26"/>
      <c r="I134" s="233">
        <f>J134+L134</f>
        <v>0</v>
      </c>
      <c r="J134" s="219"/>
      <c r="K134" s="219"/>
      <c r="L134" s="220"/>
      <c r="M134" s="69"/>
      <c r="N134" s="69"/>
      <c r="O134" s="17"/>
      <c r="P134" s="31"/>
      <c r="Q134" s="31"/>
      <c r="R134" s="144"/>
      <c r="U134" s="13"/>
    </row>
    <row r="135" spans="1:32" ht="13.8" thickBot="1" x14ac:dyDescent="0.3">
      <c r="A135" s="1561"/>
      <c r="B135" s="1577"/>
      <c r="C135" s="1624"/>
      <c r="D135" s="1639"/>
      <c r="E135" s="1642"/>
      <c r="F135" s="1632"/>
      <c r="G135" s="1547"/>
      <c r="H135" s="280" t="s">
        <v>10</v>
      </c>
      <c r="I135" s="242">
        <f t="shared" ref="I135:N135" si="10">SUM(I133:I134)</f>
        <v>20</v>
      </c>
      <c r="J135" s="237">
        <f t="shared" si="10"/>
        <v>20</v>
      </c>
      <c r="K135" s="237">
        <f t="shared" si="10"/>
        <v>0</v>
      </c>
      <c r="L135" s="237">
        <f t="shared" si="10"/>
        <v>0</v>
      </c>
      <c r="M135" s="278">
        <f t="shared" si="10"/>
        <v>0</v>
      </c>
      <c r="N135" s="278">
        <f t="shared" si="10"/>
        <v>0</v>
      </c>
      <c r="O135" s="18"/>
      <c r="P135" s="481"/>
      <c r="Q135" s="481"/>
      <c r="R135" s="483"/>
      <c r="U135" s="13"/>
    </row>
    <row r="136" spans="1:32" ht="13.8" thickBot="1" x14ac:dyDescent="0.3">
      <c r="A136" s="99" t="s">
        <v>9</v>
      </c>
      <c r="B136" s="11" t="s">
        <v>11</v>
      </c>
      <c r="C136" s="1580" t="s">
        <v>12</v>
      </c>
      <c r="D136" s="1580"/>
      <c r="E136" s="1580"/>
      <c r="F136" s="1580"/>
      <c r="G136" s="1580"/>
      <c r="H136" s="1524"/>
      <c r="I136" s="24">
        <f t="shared" ref="I136:N136" si="11">SUM(I129,I126,I135,I132,I123,I118,I115)</f>
        <v>1210</v>
      </c>
      <c r="J136" s="24">
        <f t="shared" si="11"/>
        <v>734.8</v>
      </c>
      <c r="K136" s="24">
        <f t="shared" si="11"/>
        <v>0</v>
      </c>
      <c r="L136" s="24">
        <f t="shared" si="11"/>
        <v>475.2</v>
      </c>
      <c r="M136" s="24">
        <f t="shared" si="11"/>
        <v>739</v>
      </c>
      <c r="N136" s="24">
        <f t="shared" si="11"/>
        <v>639</v>
      </c>
      <c r="O136" s="1525"/>
      <c r="P136" s="1526"/>
      <c r="Q136" s="1526"/>
      <c r="R136" s="1527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" customHeight="1" thickBot="1" x14ac:dyDescent="0.3">
      <c r="A137" s="93" t="s">
        <v>9</v>
      </c>
      <c r="B137" s="11" t="s">
        <v>38</v>
      </c>
      <c r="C137" s="1634" t="s">
        <v>72</v>
      </c>
      <c r="D137" s="1635"/>
      <c r="E137" s="1635"/>
      <c r="F137" s="1635"/>
      <c r="G137" s="1635"/>
      <c r="H137" s="1635"/>
      <c r="I137" s="1635"/>
      <c r="J137" s="1635"/>
      <c r="K137" s="1635"/>
      <c r="L137" s="1635"/>
      <c r="M137" s="1635"/>
      <c r="N137" s="1635"/>
      <c r="O137" s="1635"/>
      <c r="P137" s="1635"/>
      <c r="Q137" s="1635"/>
      <c r="R137" s="1636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2.75" customHeight="1" x14ac:dyDescent="0.25">
      <c r="A138" s="1559" t="s">
        <v>9</v>
      </c>
      <c r="B138" s="1575" t="s">
        <v>38</v>
      </c>
      <c r="C138" s="1623" t="s">
        <v>9</v>
      </c>
      <c r="D138" s="1629" t="s">
        <v>82</v>
      </c>
      <c r="E138" s="1598"/>
      <c r="F138" s="1600" t="s">
        <v>54</v>
      </c>
      <c r="G138" s="1620" t="s">
        <v>40</v>
      </c>
      <c r="H138" s="281" t="s">
        <v>36</v>
      </c>
      <c r="I138" s="239">
        <f>J138+L138</f>
        <v>1233.5</v>
      </c>
      <c r="J138" s="229">
        <v>1233.5</v>
      </c>
      <c r="K138" s="229"/>
      <c r="L138" s="230"/>
      <c r="M138" s="46">
        <v>2006.3</v>
      </c>
      <c r="N138" s="46">
        <v>2006.3</v>
      </c>
      <c r="O138" s="1586" t="s">
        <v>198</v>
      </c>
      <c r="P138" s="43">
        <v>3.7</v>
      </c>
      <c r="Q138" s="43">
        <v>3.7</v>
      </c>
      <c r="R138" s="44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5">
      <c r="A139" s="1560"/>
      <c r="B139" s="1576"/>
      <c r="C139" s="1628"/>
      <c r="D139" s="1630"/>
      <c r="E139" s="1599"/>
      <c r="F139" s="1601"/>
      <c r="G139" s="1621"/>
      <c r="H139" s="282"/>
      <c r="I139" s="233">
        <f>J139+L139</f>
        <v>0</v>
      </c>
      <c r="J139" s="219"/>
      <c r="K139" s="219"/>
      <c r="L139" s="220"/>
      <c r="M139" s="69"/>
      <c r="N139" s="69"/>
      <c r="O139" s="1587"/>
      <c r="P139" s="42"/>
      <c r="Q139" s="31"/>
      <c r="R139" s="144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18" customHeight="1" x14ac:dyDescent="0.25">
      <c r="A140" s="1560"/>
      <c r="B140" s="1576"/>
      <c r="C140" s="1628"/>
      <c r="D140" s="1630"/>
      <c r="E140" s="1599"/>
      <c r="F140" s="1601"/>
      <c r="G140" s="1621"/>
      <c r="H140" s="365"/>
      <c r="I140" s="215">
        <f>J140+L140</f>
        <v>0</v>
      </c>
      <c r="J140" s="224"/>
      <c r="K140" s="224"/>
      <c r="L140" s="225"/>
      <c r="M140" s="23"/>
      <c r="N140" s="23"/>
      <c r="O140" s="1587"/>
      <c r="P140" s="31"/>
      <c r="Q140" s="31"/>
      <c r="R140" s="144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22.5" customHeight="1" thickBot="1" x14ac:dyDescent="0.3">
      <c r="A141" s="1561"/>
      <c r="B141" s="1577"/>
      <c r="C141" s="1624"/>
      <c r="D141" s="1631"/>
      <c r="E141" s="1625"/>
      <c r="F141" s="1632"/>
      <c r="G141" s="1622"/>
      <c r="H141" s="280" t="s">
        <v>10</v>
      </c>
      <c r="I141" s="242">
        <f t="shared" ref="I141:N141" si="12">SUM(I138:I140)</f>
        <v>1233.5</v>
      </c>
      <c r="J141" s="237">
        <f t="shared" si="12"/>
        <v>1233.5</v>
      </c>
      <c r="K141" s="237">
        <f t="shared" si="12"/>
        <v>0</v>
      </c>
      <c r="L141" s="237">
        <f t="shared" si="12"/>
        <v>0</v>
      </c>
      <c r="M141" s="278">
        <f t="shared" si="12"/>
        <v>2006.3</v>
      </c>
      <c r="N141" s="278">
        <f t="shared" si="12"/>
        <v>2006.3</v>
      </c>
      <c r="O141" s="1633"/>
      <c r="P141" s="481"/>
      <c r="Q141" s="481"/>
      <c r="R141" s="483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2.75" customHeight="1" x14ac:dyDescent="0.25">
      <c r="A142" s="1559" t="s">
        <v>9</v>
      </c>
      <c r="B142" s="1575" t="s">
        <v>38</v>
      </c>
      <c r="C142" s="1623" t="s">
        <v>11</v>
      </c>
      <c r="D142" s="1629" t="s">
        <v>39</v>
      </c>
      <c r="E142" s="1598"/>
      <c r="F142" s="1600" t="s">
        <v>41</v>
      </c>
      <c r="G142" s="1620" t="s">
        <v>40</v>
      </c>
      <c r="H142" s="281" t="s">
        <v>36</v>
      </c>
      <c r="I142" s="239">
        <f>J142+L142</f>
        <v>0</v>
      </c>
      <c r="J142" s="229"/>
      <c r="K142" s="229"/>
      <c r="L142" s="230"/>
      <c r="M142" s="46"/>
      <c r="N142" s="46"/>
      <c r="O142" s="1586" t="s">
        <v>106</v>
      </c>
      <c r="P142" s="480"/>
      <c r="Q142" s="480" t="s">
        <v>42</v>
      </c>
      <c r="R142" s="482" t="s">
        <v>42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5">
      <c r="A143" s="1560"/>
      <c r="B143" s="1576"/>
      <c r="C143" s="1628"/>
      <c r="D143" s="1630"/>
      <c r="E143" s="1599"/>
      <c r="F143" s="1601"/>
      <c r="G143" s="1621"/>
      <c r="H143" s="282"/>
      <c r="I143" s="233">
        <f>J143+L143</f>
        <v>0</v>
      </c>
      <c r="J143" s="219">
        <v>0</v>
      </c>
      <c r="K143" s="219"/>
      <c r="L143" s="220"/>
      <c r="M143" s="69"/>
      <c r="N143" s="69"/>
      <c r="O143" s="1587"/>
      <c r="P143" s="31"/>
      <c r="Q143" s="31"/>
      <c r="R143" s="144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8" thickBot="1" x14ac:dyDescent="0.3">
      <c r="A144" s="1561"/>
      <c r="B144" s="1577"/>
      <c r="C144" s="1624"/>
      <c r="D144" s="1631"/>
      <c r="E144" s="1625"/>
      <c r="F144" s="1632"/>
      <c r="G144" s="1622"/>
      <c r="H144" s="280" t="s">
        <v>10</v>
      </c>
      <c r="I144" s="242">
        <f t="shared" ref="I144:N144" si="13">SUM(I142:I143)</f>
        <v>0</v>
      </c>
      <c r="J144" s="237">
        <f t="shared" si="13"/>
        <v>0</v>
      </c>
      <c r="K144" s="237">
        <f t="shared" si="13"/>
        <v>0</v>
      </c>
      <c r="L144" s="237">
        <f t="shared" si="13"/>
        <v>0</v>
      </c>
      <c r="M144" s="278">
        <f t="shared" si="13"/>
        <v>0</v>
      </c>
      <c r="N144" s="278">
        <f t="shared" si="13"/>
        <v>0</v>
      </c>
      <c r="O144" s="18"/>
      <c r="P144" s="481"/>
      <c r="Q144" s="481"/>
      <c r="R144" s="483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2.75" customHeight="1" x14ac:dyDescent="0.25">
      <c r="A145" s="1559" t="s">
        <v>9</v>
      </c>
      <c r="B145" s="1575" t="s">
        <v>38</v>
      </c>
      <c r="C145" s="1623" t="s">
        <v>38</v>
      </c>
      <c r="D145" s="1629" t="s">
        <v>43</v>
      </c>
      <c r="E145" s="1598"/>
      <c r="F145" s="1600" t="s">
        <v>44</v>
      </c>
      <c r="G145" s="1620" t="s">
        <v>40</v>
      </c>
      <c r="H145" s="281" t="s">
        <v>36</v>
      </c>
      <c r="I145" s="239">
        <f>J145+L145</f>
        <v>0</v>
      </c>
      <c r="J145" s="229"/>
      <c r="K145" s="229"/>
      <c r="L145" s="230"/>
      <c r="M145" s="46">
        <v>62</v>
      </c>
      <c r="N145" s="46">
        <v>62</v>
      </c>
      <c r="O145" s="1586" t="s">
        <v>45</v>
      </c>
      <c r="P145" s="480"/>
      <c r="Q145" s="480">
        <v>13</v>
      </c>
      <c r="R145" s="482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5">
      <c r="A146" s="1560"/>
      <c r="B146" s="1576"/>
      <c r="C146" s="1628"/>
      <c r="D146" s="1630"/>
      <c r="E146" s="1599"/>
      <c r="F146" s="1601"/>
      <c r="G146" s="1621"/>
      <c r="H146" s="282"/>
      <c r="I146" s="233">
        <f>J146+L146</f>
        <v>0</v>
      </c>
      <c r="J146" s="219"/>
      <c r="K146" s="219"/>
      <c r="L146" s="220"/>
      <c r="M146" s="69"/>
      <c r="N146" s="69"/>
      <c r="O146" s="1587"/>
      <c r="P146" s="31"/>
      <c r="Q146" s="31"/>
      <c r="R146" s="144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8" thickBot="1" x14ac:dyDescent="0.3">
      <c r="A147" s="1561"/>
      <c r="B147" s="1577"/>
      <c r="C147" s="1624"/>
      <c r="D147" s="1631"/>
      <c r="E147" s="1625"/>
      <c r="F147" s="1632"/>
      <c r="G147" s="1622"/>
      <c r="H147" s="280" t="s">
        <v>10</v>
      </c>
      <c r="I147" s="242">
        <f t="shared" ref="I147:N147" si="14">SUM(I145:I146)</f>
        <v>0</v>
      </c>
      <c r="J147" s="237">
        <f t="shared" si="14"/>
        <v>0</v>
      </c>
      <c r="K147" s="237">
        <f t="shared" si="14"/>
        <v>0</v>
      </c>
      <c r="L147" s="237">
        <f t="shared" si="14"/>
        <v>0</v>
      </c>
      <c r="M147" s="278">
        <f t="shared" si="14"/>
        <v>62</v>
      </c>
      <c r="N147" s="278">
        <f t="shared" si="14"/>
        <v>62</v>
      </c>
      <c r="O147" s="18"/>
      <c r="P147" s="481"/>
      <c r="Q147" s="481"/>
      <c r="R147" s="483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2.75" customHeight="1" x14ac:dyDescent="0.25">
      <c r="A148" s="1559" t="s">
        <v>9</v>
      </c>
      <c r="B148" s="1575" t="s">
        <v>38</v>
      </c>
      <c r="C148" s="1623" t="s">
        <v>53</v>
      </c>
      <c r="D148" s="1562" t="s">
        <v>146</v>
      </c>
      <c r="E148" s="1598"/>
      <c r="F148" s="1626" t="s">
        <v>44</v>
      </c>
      <c r="G148" s="1612" t="s">
        <v>40</v>
      </c>
      <c r="H148" s="366" t="s">
        <v>92</v>
      </c>
      <c r="I148" s="263">
        <f>+J148+L148</f>
        <v>0</v>
      </c>
      <c r="J148" s="264">
        <v>0</v>
      </c>
      <c r="K148" s="264"/>
      <c r="L148" s="265">
        <v>0</v>
      </c>
      <c r="M148" s="111">
        <v>50</v>
      </c>
      <c r="N148" s="110">
        <v>50</v>
      </c>
      <c r="O148" s="1614" t="s">
        <v>150</v>
      </c>
      <c r="P148" s="1616"/>
      <c r="Q148" s="1616"/>
      <c r="R148" s="1618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30" customHeight="1" thickBot="1" x14ac:dyDescent="0.3">
      <c r="A149" s="1561"/>
      <c r="B149" s="1577"/>
      <c r="C149" s="1624"/>
      <c r="D149" s="1564"/>
      <c r="E149" s="1625"/>
      <c r="F149" s="1627"/>
      <c r="G149" s="1613"/>
      <c r="H149" s="280" t="s">
        <v>10</v>
      </c>
      <c r="I149" s="242">
        <f>+L149+J149</f>
        <v>0</v>
      </c>
      <c r="J149" s="242">
        <f>+J148</f>
        <v>0</v>
      </c>
      <c r="K149" s="242"/>
      <c r="L149" s="247">
        <f>+L148</f>
        <v>0</v>
      </c>
      <c r="M149" s="278">
        <f>+M148</f>
        <v>50</v>
      </c>
      <c r="N149" s="242">
        <f>+N148</f>
        <v>50</v>
      </c>
      <c r="O149" s="1615"/>
      <c r="P149" s="1617"/>
      <c r="Q149" s="1617"/>
      <c r="R149" s="1619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8" thickBot="1" x14ac:dyDescent="0.3">
      <c r="A150" s="99" t="s">
        <v>9</v>
      </c>
      <c r="B150" s="11" t="s">
        <v>38</v>
      </c>
      <c r="C150" s="1580" t="s">
        <v>12</v>
      </c>
      <c r="D150" s="1580"/>
      <c r="E150" s="1580"/>
      <c r="F150" s="1580"/>
      <c r="G150" s="1580"/>
      <c r="H150" s="1524"/>
      <c r="I150" s="24">
        <f t="shared" ref="I150:N150" si="15">SUM(I147,I144,I141,I149)</f>
        <v>1233.5</v>
      </c>
      <c r="J150" s="24">
        <f t="shared" si="15"/>
        <v>1233.5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525"/>
      <c r="P150" s="1526"/>
      <c r="Q150" s="1526"/>
      <c r="R150" s="1527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8" thickBot="1" x14ac:dyDescent="0.3">
      <c r="A151" s="93" t="s">
        <v>9</v>
      </c>
      <c r="B151" s="11" t="s">
        <v>53</v>
      </c>
      <c r="C151" s="1581" t="s">
        <v>73</v>
      </c>
      <c r="D151" s="1582"/>
      <c r="E151" s="1582"/>
      <c r="F151" s="1582"/>
      <c r="G151" s="1582"/>
      <c r="H151" s="1582"/>
      <c r="I151" s="1582"/>
      <c r="J151" s="1582"/>
      <c r="K151" s="1582"/>
      <c r="L151" s="1582"/>
      <c r="M151" s="1582"/>
      <c r="N151" s="1582"/>
      <c r="O151" s="1582"/>
      <c r="P151" s="1582"/>
      <c r="Q151" s="1582"/>
      <c r="R151" s="1583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6.4" x14ac:dyDescent="0.25">
      <c r="A152" s="476" t="s">
        <v>9</v>
      </c>
      <c r="B152" s="478" t="s">
        <v>53</v>
      </c>
      <c r="C152" s="490" t="s">
        <v>9</v>
      </c>
      <c r="D152" s="499" t="s">
        <v>166</v>
      </c>
      <c r="E152" s="505"/>
      <c r="F152" s="472"/>
      <c r="G152" s="473"/>
      <c r="H152" s="72"/>
      <c r="I152" s="266"/>
      <c r="J152" s="267"/>
      <c r="K152" s="268"/>
      <c r="L152" s="351"/>
      <c r="M152" s="370"/>
      <c r="N152" s="370"/>
      <c r="O152" s="73"/>
      <c r="P152" s="74"/>
      <c r="Q152" s="74"/>
      <c r="R152" s="482"/>
      <c r="S152" s="71"/>
      <c r="U152" s="13"/>
    </row>
    <row r="153" spans="1:32" ht="12.75" customHeight="1" x14ac:dyDescent="0.25">
      <c r="A153" s="1560"/>
      <c r="B153" s="1576"/>
      <c r="C153" s="1597"/>
      <c r="D153" s="1603" t="s">
        <v>134</v>
      </c>
      <c r="E153" s="1606" t="s">
        <v>91</v>
      </c>
      <c r="F153" s="1609" t="s">
        <v>54</v>
      </c>
      <c r="G153" s="1588" t="s">
        <v>90</v>
      </c>
      <c r="H153" s="511" t="s">
        <v>36</v>
      </c>
      <c r="I153" s="512">
        <v>200</v>
      </c>
      <c r="J153" s="513"/>
      <c r="K153" s="513"/>
      <c r="L153" s="530">
        <v>200</v>
      </c>
      <c r="M153" s="529">
        <v>100</v>
      </c>
      <c r="N153" s="514"/>
      <c r="O153" s="1591" t="s">
        <v>137</v>
      </c>
      <c r="P153" s="515"/>
      <c r="Q153" s="515"/>
      <c r="R153" s="125"/>
      <c r="U153" s="13"/>
    </row>
    <row r="154" spans="1:32" x14ac:dyDescent="0.25">
      <c r="A154" s="1560"/>
      <c r="B154" s="1576"/>
      <c r="C154" s="1597"/>
      <c r="D154" s="1604"/>
      <c r="E154" s="1607"/>
      <c r="F154" s="1610"/>
      <c r="G154" s="1589"/>
      <c r="H154" s="516"/>
      <c r="I154" s="517"/>
      <c r="J154" s="377"/>
      <c r="K154" s="377"/>
      <c r="L154" s="531"/>
      <c r="M154" s="518"/>
      <c r="N154" s="518"/>
      <c r="O154" s="1592"/>
      <c r="P154" s="519"/>
      <c r="Q154" s="520"/>
      <c r="R154" s="144"/>
      <c r="U154" s="13"/>
    </row>
    <row r="155" spans="1:32" ht="15.75" customHeight="1" thickBot="1" x14ac:dyDescent="0.3">
      <c r="A155" s="1561"/>
      <c r="B155" s="1577"/>
      <c r="C155" s="1602"/>
      <c r="D155" s="1605"/>
      <c r="E155" s="1608"/>
      <c r="F155" s="1611"/>
      <c r="G155" s="1590"/>
      <c r="H155" s="521"/>
      <c r="I155" s="522"/>
      <c r="J155" s="523"/>
      <c r="K155" s="523"/>
      <c r="L155" s="532"/>
      <c r="M155" s="524"/>
      <c r="N155" s="524"/>
      <c r="O155" s="1593"/>
      <c r="P155" s="525">
        <v>50</v>
      </c>
      <c r="Q155" s="526">
        <v>50</v>
      </c>
      <c r="R155" s="483"/>
      <c r="U155" s="13"/>
    </row>
    <row r="156" spans="1:32" ht="12.75" customHeight="1" x14ac:dyDescent="0.25">
      <c r="A156" s="1594"/>
      <c r="B156" s="1595"/>
      <c r="C156" s="1596"/>
      <c r="D156" s="1562" t="s">
        <v>83</v>
      </c>
      <c r="E156" s="1598"/>
      <c r="F156" s="1600" t="s">
        <v>54</v>
      </c>
      <c r="G156" s="1584" t="s">
        <v>40</v>
      </c>
      <c r="H156" s="421" t="s">
        <v>36</v>
      </c>
      <c r="I156" s="266">
        <f>J156+L156</f>
        <v>265.7</v>
      </c>
      <c r="J156" s="268">
        <v>265.7</v>
      </c>
      <c r="K156" s="268"/>
      <c r="L156" s="351"/>
      <c r="M156" s="370">
        <v>266</v>
      </c>
      <c r="N156" s="370">
        <v>266</v>
      </c>
      <c r="O156" s="1586" t="s">
        <v>84</v>
      </c>
      <c r="P156" s="401">
        <v>285</v>
      </c>
      <c r="Q156" s="401">
        <v>285</v>
      </c>
      <c r="R156" s="403">
        <v>285</v>
      </c>
      <c r="W156" s="510"/>
    </row>
    <row r="157" spans="1:32" x14ac:dyDescent="0.25">
      <c r="A157" s="1567"/>
      <c r="B157" s="1569"/>
      <c r="C157" s="1597"/>
      <c r="D157" s="1563"/>
      <c r="E157" s="1599"/>
      <c r="F157" s="1601"/>
      <c r="G157" s="1585"/>
      <c r="H157" s="372"/>
      <c r="I157" s="316"/>
      <c r="J157" s="219"/>
      <c r="K157" s="219"/>
      <c r="L157" s="243"/>
      <c r="M157" s="103"/>
      <c r="N157" s="103"/>
      <c r="O157" s="1587"/>
      <c r="P157" s="31"/>
      <c r="Q157" s="31"/>
      <c r="R157" s="144"/>
    </row>
    <row r="158" spans="1:32" ht="27" customHeight="1" thickBot="1" x14ac:dyDescent="0.3">
      <c r="A158" s="390"/>
      <c r="B158" s="396"/>
      <c r="C158" s="398"/>
      <c r="D158" s="399"/>
      <c r="E158" s="388"/>
      <c r="F158" s="384"/>
      <c r="G158" s="385"/>
      <c r="H158" s="283" t="s">
        <v>10</v>
      </c>
      <c r="I158" s="536" t="s">
        <v>208</v>
      </c>
      <c r="J158" s="528">
        <v>265.7</v>
      </c>
      <c r="K158" s="242">
        <f>K153+K156</f>
        <v>0</v>
      </c>
      <c r="L158" s="530">
        <v>200</v>
      </c>
      <c r="M158" s="535" t="s">
        <v>207</v>
      </c>
      <c r="N158" s="242">
        <f>N153+N156</f>
        <v>266</v>
      </c>
      <c r="O158" s="28"/>
      <c r="P158" s="402"/>
      <c r="Q158" s="33"/>
      <c r="R158" s="404"/>
      <c r="U158" s="13"/>
    </row>
    <row r="159" spans="1:32" ht="16.5" customHeight="1" x14ac:dyDescent="0.25">
      <c r="A159" s="1559" t="s">
        <v>9</v>
      </c>
      <c r="B159" s="1575" t="s">
        <v>53</v>
      </c>
      <c r="C159" s="1578" t="s">
        <v>11</v>
      </c>
      <c r="D159" s="1562" t="s">
        <v>125</v>
      </c>
      <c r="E159" s="1539"/>
      <c r="F159" s="1542" t="s">
        <v>41</v>
      </c>
      <c r="G159" s="1545" t="s">
        <v>40</v>
      </c>
      <c r="H159" s="15" t="s">
        <v>36</v>
      </c>
      <c r="I159" s="239">
        <f>J159+L159</f>
        <v>48.6</v>
      </c>
      <c r="J159" s="229">
        <v>48.6</v>
      </c>
      <c r="K159" s="229"/>
      <c r="L159" s="240"/>
      <c r="M159" s="121">
        <v>44.7</v>
      </c>
      <c r="N159" s="46">
        <v>52.9</v>
      </c>
      <c r="O159" s="386" t="s">
        <v>127</v>
      </c>
      <c r="P159" s="401">
        <v>49</v>
      </c>
      <c r="Q159" s="401">
        <v>50</v>
      </c>
      <c r="R159" s="403">
        <v>49</v>
      </c>
      <c r="U159" s="13"/>
    </row>
    <row r="160" spans="1:32" ht="16.5" customHeight="1" x14ac:dyDescent="0.25">
      <c r="A160" s="1560"/>
      <c r="B160" s="1576"/>
      <c r="C160" s="1571"/>
      <c r="D160" s="1563"/>
      <c r="E160" s="1540"/>
      <c r="F160" s="1543"/>
      <c r="G160" s="1546"/>
      <c r="H160" s="145"/>
      <c r="I160" s="231"/>
      <c r="J160" s="224"/>
      <c r="K160" s="224"/>
      <c r="L160" s="244"/>
      <c r="M160" s="82"/>
      <c r="N160" s="23"/>
      <c r="O160" s="27" t="s">
        <v>126</v>
      </c>
      <c r="P160" s="31">
        <v>12</v>
      </c>
      <c r="Q160" s="32">
        <v>10</v>
      </c>
      <c r="R160" s="144">
        <v>13</v>
      </c>
      <c r="U160" s="13"/>
    </row>
    <row r="161" spans="1:23" ht="13.5" customHeight="1" thickBot="1" x14ac:dyDescent="0.3">
      <c r="A161" s="1561"/>
      <c r="B161" s="1577"/>
      <c r="C161" s="1572"/>
      <c r="D161" s="1564"/>
      <c r="E161" s="1541"/>
      <c r="F161" s="1544"/>
      <c r="G161" s="1547"/>
      <c r="H161" s="283" t="s">
        <v>10</v>
      </c>
      <c r="I161" s="236">
        <f t="shared" ref="I161:N161" si="16">I159</f>
        <v>48.6</v>
      </c>
      <c r="J161" s="242">
        <f t="shared" si="16"/>
        <v>48.6</v>
      </c>
      <c r="K161" s="242">
        <f t="shared" si="16"/>
        <v>0</v>
      </c>
      <c r="L161" s="245">
        <f t="shared" si="16"/>
        <v>0</v>
      </c>
      <c r="M161" s="247">
        <f t="shared" si="16"/>
        <v>44.7</v>
      </c>
      <c r="N161" s="278">
        <f t="shared" si="16"/>
        <v>52.9</v>
      </c>
      <c r="O161" s="28"/>
      <c r="P161" s="402"/>
      <c r="Q161" s="33"/>
      <c r="R161" s="404"/>
      <c r="U161" s="13"/>
      <c r="W161" s="527"/>
    </row>
    <row r="162" spans="1:23" ht="27.75" customHeight="1" thickBot="1" x14ac:dyDescent="0.3">
      <c r="A162" s="390" t="s">
        <v>9</v>
      </c>
      <c r="B162" s="396" t="s">
        <v>53</v>
      </c>
      <c r="C162" s="1579" t="s">
        <v>12</v>
      </c>
      <c r="D162" s="1580"/>
      <c r="E162" s="1580"/>
      <c r="F162" s="1580"/>
      <c r="G162" s="1580"/>
      <c r="H162" s="1524"/>
      <c r="I162" s="537" t="s">
        <v>209</v>
      </c>
      <c r="J162" s="24">
        <f>J161+J158</f>
        <v>314.3</v>
      </c>
      <c r="K162" s="24">
        <f>K161+K158</f>
        <v>0</v>
      </c>
      <c r="L162" s="533">
        <v>200</v>
      </c>
      <c r="M162" s="534" t="s">
        <v>206</v>
      </c>
      <c r="N162" s="24">
        <f>N161+N158</f>
        <v>318.89999999999998</v>
      </c>
      <c r="O162" s="137"/>
      <c r="P162" s="138"/>
      <c r="Q162" s="139"/>
      <c r="R162" s="140"/>
    </row>
    <row r="163" spans="1:23" ht="13.8" thickBot="1" x14ac:dyDescent="0.3">
      <c r="A163" s="93" t="s">
        <v>9</v>
      </c>
      <c r="B163" s="11" t="s">
        <v>109</v>
      </c>
      <c r="C163" s="1581" t="s">
        <v>110</v>
      </c>
      <c r="D163" s="1582"/>
      <c r="E163" s="1582"/>
      <c r="F163" s="1582"/>
      <c r="G163" s="1582"/>
      <c r="H163" s="1582"/>
      <c r="I163" s="1582"/>
      <c r="J163" s="1582"/>
      <c r="K163" s="1582"/>
      <c r="L163" s="1582"/>
      <c r="M163" s="1582"/>
      <c r="N163" s="1582"/>
      <c r="O163" s="1582"/>
      <c r="P163" s="1582"/>
      <c r="Q163" s="1582"/>
      <c r="R163" s="1583"/>
    </row>
    <row r="164" spans="1:23" ht="14.25" customHeight="1" x14ac:dyDescent="0.25">
      <c r="A164" s="100" t="s">
        <v>9</v>
      </c>
      <c r="B164" s="89" t="s">
        <v>54</v>
      </c>
      <c r="C164" s="397" t="s">
        <v>9</v>
      </c>
      <c r="D164" s="119" t="s">
        <v>118</v>
      </c>
      <c r="E164" s="1550"/>
      <c r="F164" s="1553" t="s">
        <v>44</v>
      </c>
      <c r="G164" s="1556">
        <v>6</v>
      </c>
      <c r="H164" s="367" t="s">
        <v>36</v>
      </c>
      <c r="I164" s="340">
        <f>J164+L164</f>
        <v>12686.1</v>
      </c>
      <c r="J164" s="268">
        <v>12686.1</v>
      </c>
      <c r="K164" s="268"/>
      <c r="L164" s="351"/>
      <c r="M164" s="371">
        <v>13019</v>
      </c>
      <c r="N164" s="79">
        <v>13019</v>
      </c>
      <c r="O164" s="400" t="s">
        <v>124</v>
      </c>
      <c r="P164" s="124">
        <v>116</v>
      </c>
      <c r="Q164" s="124">
        <v>116</v>
      </c>
      <c r="R164" s="125">
        <v>116</v>
      </c>
    </row>
    <row r="165" spans="1:23" ht="15" customHeight="1" x14ac:dyDescent="0.25">
      <c r="A165" s="391"/>
      <c r="B165" s="392"/>
      <c r="C165" s="393"/>
      <c r="D165" s="120" t="s">
        <v>120</v>
      </c>
      <c r="E165" s="1551"/>
      <c r="F165" s="1554"/>
      <c r="G165" s="1557"/>
      <c r="H165" s="369"/>
      <c r="I165" s="246"/>
      <c r="J165" s="219"/>
      <c r="K165" s="219"/>
      <c r="L165" s="243"/>
      <c r="M165" s="375"/>
      <c r="N165" s="368"/>
      <c r="O165" s="387"/>
      <c r="P165" s="31"/>
      <c r="Q165" s="31"/>
      <c r="R165" s="144"/>
    </row>
    <row r="166" spans="1:23" ht="16.5" customHeight="1" x14ac:dyDescent="0.25">
      <c r="A166" s="391"/>
      <c r="B166" s="392"/>
      <c r="C166" s="393"/>
      <c r="D166" s="394" t="s">
        <v>121</v>
      </c>
      <c r="E166" s="1551"/>
      <c r="F166" s="1554"/>
      <c r="G166" s="1557"/>
      <c r="H166" s="369"/>
      <c r="I166" s="246"/>
      <c r="J166" s="219"/>
      <c r="K166" s="219"/>
      <c r="L166" s="243"/>
      <c r="M166" s="375"/>
      <c r="N166" s="368"/>
      <c r="O166" s="387"/>
      <c r="P166" s="31"/>
      <c r="Q166" s="31"/>
      <c r="R166" s="144"/>
    </row>
    <row r="167" spans="1:23" ht="15.75" customHeight="1" x14ac:dyDescent="0.25">
      <c r="A167" s="391"/>
      <c r="B167" s="392"/>
      <c r="C167" s="393"/>
      <c r="D167" s="120" t="s">
        <v>122</v>
      </c>
      <c r="E167" s="1551"/>
      <c r="F167" s="1554"/>
      <c r="G167" s="1557"/>
      <c r="H167" s="369"/>
      <c r="I167" s="246"/>
      <c r="J167" s="219"/>
      <c r="K167" s="219"/>
      <c r="L167" s="243"/>
      <c r="M167" s="375"/>
      <c r="N167" s="368"/>
      <c r="O167" s="387"/>
      <c r="P167" s="31"/>
      <c r="Q167" s="31"/>
      <c r="R167" s="144"/>
    </row>
    <row r="168" spans="1:23" s="52" customFormat="1" ht="15.75" customHeight="1" x14ac:dyDescent="0.25">
      <c r="A168" s="389"/>
      <c r="B168" s="395"/>
      <c r="C168" s="70"/>
      <c r="D168" s="120" t="s">
        <v>123</v>
      </c>
      <c r="E168" s="1551"/>
      <c r="F168" s="1554"/>
      <c r="G168" s="1557"/>
      <c r="H168" s="16"/>
      <c r="I168" s="376"/>
      <c r="J168" s="377"/>
      <c r="K168" s="378"/>
      <c r="L168" s="379"/>
      <c r="M168" s="375"/>
      <c r="N168" s="368"/>
      <c r="O168" s="387"/>
      <c r="P168" s="128"/>
      <c r="Q168" s="129"/>
      <c r="R168" s="132"/>
    </row>
    <row r="169" spans="1:23" x14ac:dyDescent="0.25">
      <c r="A169" s="1567"/>
      <c r="B169" s="1569"/>
      <c r="C169" s="1571"/>
      <c r="D169" s="1573" t="s">
        <v>119</v>
      </c>
      <c r="E169" s="1551"/>
      <c r="F169" s="1554"/>
      <c r="G169" s="1557"/>
      <c r="H169" s="372"/>
      <c r="I169" s="215"/>
      <c r="J169" s="216"/>
      <c r="K169" s="216"/>
      <c r="L169" s="232"/>
      <c r="M169" s="373"/>
      <c r="N169" s="374"/>
      <c r="O169" s="387"/>
      <c r="P169" s="31"/>
      <c r="Q169" s="31"/>
      <c r="R169" s="144"/>
    </row>
    <row r="170" spans="1:23" ht="13.8" thickBot="1" x14ac:dyDescent="0.3">
      <c r="A170" s="1568"/>
      <c r="B170" s="1570"/>
      <c r="C170" s="1572"/>
      <c r="D170" s="1574"/>
      <c r="E170" s="1552"/>
      <c r="F170" s="1555"/>
      <c r="G170" s="1558"/>
      <c r="H170" s="283" t="s">
        <v>10</v>
      </c>
      <c r="I170" s="270">
        <f t="shared" ref="I170:N170" si="17">SUM(I164:I169)</f>
        <v>12686.1</v>
      </c>
      <c r="J170" s="270">
        <f>SUM(J164:J169)</f>
        <v>12686.1</v>
      </c>
      <c r="K170" s="270">
        <f t="shared" si="17"/>
        <v>0</v>
      </c>
      <c r="L170" s="271">
        <f t="shared" si="17"/>
        <v>0</v>
      </c>
      <c r="M170" s="284">
        <f>SUM(M164:M169)</f>
        <v>13019</v>
      </c>
      <c r="N170" s="286">
        <f t="shared" si="17"/>
        <v>13019</v>
      </c>
      <c r="O170" s="28"/>
      <c r="P170" s="402"/>
      <c r="Q170" s="33"/>
      <c r="R170" s="404"/>
      <c r="U170" s="13"/>
    </row>
    <row r="171" spans="1:23" ht="12.75" customHeight="1" x14ac:dyDescent="0.25">
      <c r="A171" s="1559" t="s">
        <v>9</v>
      </c>
      <c r="B171" s="1575" t="s">
        <v>54</v>
      </c>
      <c r="C171" s="1578" t="s">
        <v>11</v>
      </c>
      <c r="D171" s="1562" t="s">
        <v>157</v>
      </c>
      <c r="E171" s="1539"/>
      <c r="F171" s="1542" t="s">
        <v>54</v>
      </c>
      <c r="G171" s="1545" t="s">
        <v>90</v>
      </c>
      <c r="H171" s="25" t="s">
        <v>36</v>
      </c>
      <c r="I171" s="233">
        <f>J171+L171</f>
        <v>39.299999999999997</v>
      </c>
      <c r="J171" s="222">
        <v>39.299999999999997</v>
      </c>
      <c r="K171" s="222"/>
      <c r="L171" s="234"/>
      <c r="M171" s="122">
        <v>56.9</v>
      </c>
      <c r="N171" s="51">
        <v>0</v>
      </c>
      <c r="O171" s="1548" t="s">
        <v>158</v>
      </c>
      <c r="P171" s="401">
        <v>1</v>
      </c>
      <c r="Q171" s="401"/>
      <c r="R171" s="403"/>
      <c r="U171" s="13"/>
    </row>
    <row r="172" spans="1:23" x14ac:dyDescent="0.25">
      <c r="A172" s="1560"/>
      <c r="B172" s="1576"/>
      <c r="C172" s="1571"/>
      <c r="D172" s="1563"/>
      <c r="E172" s="1540"/>
      <c r="F172" s="1543"/>
      <c r="G172" s="1546"/>
      <c r="H172" s="145"/>
      <c r="I172" s="231"/>
      <c r="J172" s="224"/>
      <c r="K172" s="224"/>
      <c r="L172" s="244"/>
      <c r="M172" s="82"/>
      <c r="N172" s="23"/>
      <c r="O172" s="1549"/>
      <c r="P172" s="31"/>
      <c r="Q172" s="32"/>
      <c r="R172" s="144"/>
      <c r="U172" s="13"/>
    </row>
    <row r="173" spans="1:23" ht="13.8" thickBot="1" x14ac:dyDescent="0.3">
      <c r="A173" s="1561"/>
      <c r="B173" s="1577"/>
      <c r="C173" s="1572"/>
      <c r="D173" s="1564"/>
      <c r="E173" s="1541"/>
      <c r="F173" s="1544"/>
      <c r="G173" s="1547"/>
      <c r="H173" s="283" t="s">
        <v>10</v>
      </c>
      <c r="I173" s="236">
        <f t="shared" ref="I173:N173" si="18">I171</f>
        <v>39.299999999999997</v>
      </c>
      <c r="J173" s="242">
        <f t="shared" si="18"/>
        <v>39.299999999999997</v>
      </c>
      <c r="K173" s="242">
        <f t="shared" si="18"/>
        <v>0</v>
      </c>
      <c r="L173" s="245">
        <f t="shared" si="18"/>
        <v>0</v>
      </c>
      <c r="M173" s="247">
        <f t="shared" si="18"/>
        <v>56.9</v>
      </c>
      <c r="N173" s="278">
        <f t="shared" si="18"/>
        <v>0</v>
      </c>
      <c r="O173" s="28"/>
      <c r="P173" s="402"/>
      <c r="Q173" s="33"/>
      <c r="R173" s="404"/>
      <c r="U173" s="13"/>
    </row>
    <row r="174" spans="1:23" s="52" customFormat="1" ht="12.75" customHeight="1" x14ac:dyDescent="0.25">
      <c r="A174" s="1559" t="s">
        <v>9</v>
      </c>
      <c r="B174" s="163" t="s">
        <v>54</v>
      </c>
      <c r="C174" s="164" t="s">
        <v>38</v>
      </c>
      <c r="D174" s="1562" t="s">
        <v>168</v>
      </c>
      <c r="E174" s="165"/>
      <c r="F174" s="166" t="s">
        <v>41</v>
      </c>
      <c r="G174" s="167">
        <v>6</v>
      </c>
      <c r="H174" s="151" t="s">
        <v>36</v>
      </c>
      <c r="I174" s="446">
        <f>J174</f>
        <v>3.5</v>
      </c>
      <c r="J174" s="447">
        <v>3.5</v>
      </c>
      <c r="K174" s="447"/>
      <c r="L174" s="448"/>
      <c r="M174" s="152"/>
      <c r="N174" s="153"/>
      <c r="O174" s="1565" t="s">
        <v>185</v>
      </c>
      <c r="P174" s="204">
        <v>100</v>
      </c>
      <c r="Q174" s="154"/>
      <c r="R174" s="155"/>
    </row>
    <row r="175" spans="1:23" s="52" customFormat="1" x14ac:dyDescent="0.25">
      <c r="A175" s="1560"/>
      <c r="B175" s="149"/>
      <c r="C175" s="150"/>
      <c r="D175" s="1563"/>
      <c r="E175" s="156"/>
      <c r="G175" s="157"/>
      <c r="H175" s="158"/>
      <c r="I175" s="449"/>
      <c r="J175" s="450"/>
      <c r="K175" s="450"/>
      <c r="L175" s="451"/>
      <c r="M175" s="152"/>
      <c r="N175" s="153"/>
      <c r="O175" s="1566"/>
      <c r="P175" s="159"/>
      <c r="Q175" s="159"/>
      <c r="R175" s="160"/>
    </row>
    <row r="176" spans="1:23" s="52" customFormat="1" ht="13.8" thickBot="1" x14ac:dyDescent="0.3">
      <c r="A176" s="1561"/>
      <c r="B176" s="168"/>
      <c r="C176" s="169"/>
      <c r="D176" s="1564"/>
      <c r="E176" s="170"/>
      <c r="F176" s="171"/>
      <c r="G176" s="172"/>
      <c r="H176" s="288" t="s">
        <v>10</v>
      </c>
      <c r="I176" s="452">
        <f>I174</f>
        <v>3.5</v>
      </c>
      <c r="J176" s="452">
        <f>J174</f>
        <v>3.5</v>
      </c>
      <c r="K176" s="453"/>
      <c r="L176" s="454">
        <f>SUM(L174:L175)</f>
        <v>0</v>
      </c>
      <c r="M176" s="289">
        <f>SUM(M174:M175)</f>
        <v>0</v>
      </c>
      <c r="N176" s="290">
        <f>SUM(N174:N175)</f>
        <v>0</v>
      </c>
      <c r="O176" s="1566"/>
      <c r="P176" s="205"/>
      <c r="Q176" s="161"/>
      <c r="R176" s="162"/>
    </row>
    <row r="177" spans="1:40" ht="13.8" thickBot="1" x14ac:dyDescent="0.3">
      <c r="A177" s="390" t="s">
        <v>9</v>
      </c>
      <c r="B177" s="396" t="s">
        <v>54</v>
      </c>
      <c r="C177" s="1522" t="s">
        <v>12</v>
      </c>
      <c r="D177" s="1523"/>
      <c r="E177" s="1523"/>
      <c r="F177" s="1523"/>
      <c r="G177" s="1523"/>
      <c r="H177" s="1524"/>
      <c r="I177" s="176">
        <f t="shared" ref="I177:N177" si="19">I173+I170+I176</f>
        <v>12728.9</v>
      </c>
      <c r="J177" s="24">
        <f t="shared" si="19"/>
        <v>12728.9</v>
      </c>
      <c r="K177" s="24">
        <f t="shared" si="19"/>
        <v>0</v>
      </c>
      <c r="L177" s="177">
        <f t="shared" si="19"/>
        <v>0</v>
      </c>
      <c r="M177" s="441">
        <f>M173+M170+M176</f>
        <v>13075.9</v>
      </c>
      <c r="N177" s="441">
        <f t="shared" si="19"/>
        <v>13019</v>
      </c>
      <c r="O177" s="1525"/>
      <c r="P177" s="1526"/>
      <c r="Q177" s="1526"/>
      <c r="R177" s="1527"/>
    </row>
    <row r="178" spans="1:40" ht="27.75" customHeight="1" thickBot="1" x14ac:dyDescent="0.3">
      <c r="A178" s="99" t="s">
        <v>9</v>
      </c>
      <c r="B178" s="1528" t="s">
        <v>13</v>
      </c>
      <c r="C178" s="1529"/>
      <c r="D178" s="1529"/>
      <c r="E178" s="1529"/>
      <c r="F178" s="1529"/>
      <c r="G178" s="1529"/>
      <c r="H178" s="1530"/>
      <c r="I178" s="443">
        <v>34965.800000000003</v>
      </c>
      <c r="J178" s="555" t="s">
        <v>217</v>
      </c>
      <c r="K178" s="442">
        <f>SUM(K110,K136,K150,K162,K177)</f>
        <v>742.7</v>
      </c>
      <c r="L178" s="556" t="s">
        <v>218</v>
      </c>
      <c r="M178" s="557" t="s">
        <v>219</v>
      </c>
      <c r="N178" s="101">
        <f>SUM(N110,N136,N150,N162,N177)</f>
        <v>37729.699999999997</v>
      </c>
      <c r="O178" s="1531"/>
      <c r="P178" s="1532"/>
      <c r="Q178" s="1532"/>
      <c r="R178" s="1533"/>
    </row>
    <row r="179" spans="1:40" ht="32.25" customHeight="1" thickBot="1" x14ac:dyDescent="0.3">
      <c r="A179" s="102" t="s">
        <v>55</v>
      </c>
      <c r="B179" s="1534" t="s">
        <v>128</v>
      </c>
      <c r="C179" s="1535"/>
      <c r="D179" s="1535"/>
      <c r="E179" s="1535"/>
      <c r="F179" s="1535"/>
      <c r="G179" s="1535"/>
      <c r="H179" s="1535"/>
      <c r="I179" s="287">
        <f>SUM(I178)</f>
        <v>34965.800000000003</v>
      </c>
      <c r="J179" s="561" t="s">
        <v>217</v>
      </c>
      <c r="K179" s="558">
        <f>SUM(K178)</f>
        <v>742.7</v>
      </c>
      <c r="L179" s="562" t="s">
        <v>218</v>
      </c>
      <c r="M179" s="559" t="s">
        <v>219</v>
      </c>
      <c r="N179" s="560">
        <f>SUM(N178)</f>
        <v>37729.699999999997</v>
      </c>
      <c r="O179" s="1536"/>
      <c r="P179" s="1537"/>
      <c r="Q179" s="1537"/>
      <c r="R179" s="1538"/>
    </row>
    <row r="180" spans="1:40" s="22" customFormat="1" ht="19.5" customHeight="1" x14ac:dyDescent="0.25">
      <c r="A180" s="1519"/>
      <c r="B180" s="1519"/>
      <c r="C180" s="1519"/>
      <c r="D180" s="1519"/>
      <c r="E180" s="1519"/>
      <c r="F180" s="1519"/>
      <c r="G180" s="1519"/>
      <c r="H180" s="1519"/>
      <c r="I180" s="1519"/>
      <c r="J180" s="1519"/>
      <c r="K180" s="1519"/>
      <c r="L180" s="1519"/>
      <c r="M180" s="1519"/>
      <c r="N180" s="1519"/>
      <c r="O180" s="1519"/>
      <c r="P180" s="1519"/>
      <c r="Q180" s="1519"/>
      <c r="R180" s="1519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5">
      <c r="A181" s="1519"/>
      <c r="B181" s="1519"/>
      <c r="C181" s="1519"/>
      <c r="D181" s="1519"/>
      <c r="E181" s="1519"/>
      <c r="F181" s="1519"/>
      <c r="G181" s="1519"/>
      <c r="H181" s="1519"/>
      <c r="I181" s="1519"/>
      <c r="J181" s="1519"/>
      <c r="K181" s="1519"/>
      <c r="L181" s="1519"/>
      <c r="M181" s="62"/>
      <c r="N181" s="62"/>
      <c r="O181" s="62"/>
      <c r="P181" s="62"/>
      <c r="Q181" s="62"/>
      <c r="R181" s="62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5">
      <c r="I182" s="57"/>
      <c r="J182" s="291"/>
      <c r="K182" s="291"/>
      <c r="L182" s="291"/>
      <c r="M182" s="291"/>
      <c r="N182" s="57"/>
      <c r="O182" s="80"/>
      <c r="P182" s="5"/>
      <c r="Q182" s="5"/>
      <c r="R182" s="5"/>
    </row>
    <row r="183" spans="1:40" x14ac:dyDescent="0.25">
      <c r="I183" s="444"/>
      <c r="J183" s="445"/>
      <c r="K183" s="80"/>
      <c r="P183" s="5"/>
      <c r="Q183" s="5"/>
      <c r="R183" s="5"/>
    </row>
    <row r="184" spans="1:40" x14ac:dyDescent="0.25">
      <c r="J184" s="291"/>
      <c r="M184" s="380"/>
      <c r="P184" s="5"/>
      <c r="Q184" s="5"/>
      <c r="R184" s="5"/>
    </row>
  </sheetData>
  <mergeCells count="396"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workbookViewId="0">
      <selection activeCell="V11" sqref="V11"/>
    </sheetView>
  </sheetViews>
  <sheetFormatPr defaultColWidth="9.109375" defaultRowHeight="13.2" x14ac:dyDescent="0.25"/>
  <cols>
    <col min="1" max="3" width="2.6640625" style="10" customWidth="1"/>
    <col min="4" max="4" width="29.44140625" style="10" customWidth="1"/>
    <col min="5" max="5" width="2.6640625" style="47" customWidth="1"/>
    <col min="6" max="6" width="2.6640625" style="10" customWidth="1"/>
    <col min="7" max="7" width="2.6640625" style="64" customWidth="1"/>
    <col min="8" max="8" width="7.6640625" style="90" customWidth="1"/>
    <col min="9" max="9" width="8.5546875" style="10" customWidth="1"/>
    <col min="10" max="10" width="7.44140625" style="10" customWidth="1"/>
    <col min="11" max="11" width="6.109375" style="10" customWidth="1"/>
    <col min="12" max="12" width="6.6640625" style="10" customWidth="1"/>
    <col min="13" max="13" width="8.109375" style="10" customWidth="1"/>
    <col min="14" max="14" width="7.5546875" style="10" customWidth="1"/>
    <col min="15" max="15" width="23.5546875" style="10" customWidth="1"/>
    <col min="16" max="17" width="3.6640625" style="10" customWidth="1"/>
    <col min="18" max="18" width="3.88671875" style="10" customWidth="1"/>
    <col min="19" max="16384" width="9.109375" style="5"/>
  </cols>
  <sheetData>
    <row r="1" spans="1:22" ht="16.2" x14ac:dyDescent="0.25">
      <c r="O1" s="1520" t="s">
        <v>220</v>
      </c>
      <c r="P1" s="1521"/>
      <c r="Q1" s="1521"/>
      <c r="R1" s="1521"/>
    </row>
    <row r="2" spans="1:22" ht="15.6" x14ac:dyDescent="0.25">
      <c r="A2" s="1775" t="s">
        <v>202</v>
      </c>
      <c r="B2" s="1775"/>
      <c r="C2" s="1775"/>
      <c r="D2" s="1775"/>
      <c r="E2" s="1775"/>
      <c r="F2" s="1775"/>
      <c r="G2" s="1775"/>
      <c r="H2" s="1775"/>
      <c r="I2" s="1775"/>
      <c r="J2" s="1775"/>
      <c r="K2" s="1775"/>
      <c r="L2" s="1775"/>
      <c r="M2" s="1775"/>
      <c r="N2" s="1775"/>
      <c r="O2" s="1775"/>
      <c r="P2" s="1775"/>
      <c r="Q2" s="1775"/>
      <c r="R2" s="1775"/>
    </row>
    <row r="3" spans="1:22" ht="15.6" x14ac:dyDescent="0.25">
      <c r="A3" s="1776" t="s">
        <v>37</v>
      </c>
      <c r="B3" s="1776"/>
      <c r="C3" s="1776"/>
      <c r="D3" s="1776"/>
      <c r="E3" s="1776"/>
      <c r="F3" s="1776"/>
      <c r="G3" s="1776"/>
      <c r="H3" s="1776"/>
      <c r="I3" s="1776"/>
      <c r="J3" s="1776"/>
      <c r="K3" s="1776"/>
      <c r="L3" s="1776"/>
      <c r="M3" s="1776"/>
      <c r="N3" s="1776"/>
      <c r="O3" s="1776"/>
      <c r="P3" s="1776"/>
      <c r="Q3" s="1776"/>
      <c r="R3" s="1776"/>
    </row>
    <row r="4" spans="1:22" ht="15.6" x14ac:dyDescent="0.25">
      <c r="A4" s="1777" t="s">
        <v>23</v>
      </c>
      <c r="B4" s="1777"/>
      <c r="C4" s="1777"/>
      <c r="D4" s="1777"/>
      <c r="E4" s="1777"/>
      <c r="F4" s="1777"/>
      <c r="G4" s="1777"/>
      <c r="H4" s="1777"/>
      <c r="I4" s="1777"/>
      <c r="J4" s="1777"/>
      <c r="K4" s="1777"/>
      <c r="L4" s="1777"/>
      <c r="M4" s="1777"/>
      <c r="N4" s="1777"/>
      <c r="O4" s="1777"/>
      <c r="P4" s="1777"/>
      <c r="Q4" s="1777"/>
      <c r="R4" s="1777"/>
      <c r="S4" s="1"/>
      <c r="T4" s="1"/>
      <c r="U4" s="1"/>
      <c r="V4" s="1"/>
    </row>
    <row r="5" spans="1:22" ht="13.8" thickBot="1" x14ac:dyDescent="0.3">
      <c r="P5" s="1778" t="s">
        <v>0</v>
      </c>
      <c r="Q5" s="1778"/>
      <c r="R5" s="1778"/>
    </row>
    <row r="6" spans="1:22" x14ac:dyDescent="0.25">
      <c r="A6" s="1779" t="s">
        <v>24</v>
      </c>
      <c r="B6" s="1782" t="s">
        <v>1</v>
      </c>
      <c r="C6" s="1782" t="s">
        <v>2</v>
      </c>
      <c r="D6" s="1785" t="s">
        <v>16</v>
      </c>
      <c r="E6" s="1788" t="s">
        <v>3</v>
      </c>
      <c r="F6" s="1747" t="s">
        <v>189</v>
      </c>
      <c r="G6" s="1750" t="s">
        <v>4</v>
      </c>
      <c r="H6" s="1753" t="s">
        <v>5</v>
      </c>
      <c r="I6" s="1738" t="s">
        <v>141</v>
      </c>
      <c r="J6" s="1739"/>
      <c r="K6" s="1739"/>
      <c r="L6" s="1740"/>
      <c r="M6" s="1741" t="s">
        <v>33</v>
      </c>
      <c r="N6" s="1741" t="s">
        <v>142</v>
      </c>
      <c r="O6" s="1744" t="s">
        <v>15</v>
      </c>
      <c r="P6" s="1745"/>
      <c r="Q6" s="1745"/>
      <c r="R6" s="1746"/>
    </row>
    <row r="7" spans="1:22" x14ac:dyDescent="0.25">
      <c r="A7" s="1780"/>
      <c r="B7" s="1783"/>
      <c r="C7" s="1783"/>
      <c r="D7" s="1786"/>
      <c r="E7" s="1789"/>
      <c r="F7" s="1748"/>
      <c r="G7" s="1751"/>
      <c r="H7" s="1754"/>
      <c r="I7" s="1791" t="s">
        <v>6</v>
      </c>
      <c r="J7" s="1792" t="s">
        <v>7</v>
      </c>
      <c r="K7" s="1793"/>
      <c r="L7" s="1794" t="s">
        <v>22</v>
      </c>
      <c r="M7" s="1742"/>
      <c r="N7" s="1742"/>
      <c r="O7" s="1796" t="s">
        <v>16</v>
      </c>
      <c r="P7" s="1792" t="s">
        <v>8</v>
      </c>
      <c r="Q7" s="1798"/>
      <c r="R7" s="1799"/>
    </row>
    <row r="8" spans="1:22" ht="69.599999999999994" thickBot="1" x14ac:dyDescent="0.3">
      <c r="A8" s="1781"/>
      <c r="B8" s="1784"/>
      <c r="C8" s="1784"/>
      <c r="D8" s="1787"/>
      <c r="E8" s="1790"/>
      <c r="F8" s="1749"/>
      <c r="G8" s="1752"/>
      <c r="H8" s="1755"/>
      <c r="I8" s="1781"/>
      <c r="J8" s="7" t="s">
        <v>6</v>
      </c>
      <c r="K8" s="6" t="s">
        <v>17</v>
      </c>
      <c r="L8" s="1795"/>
      <c r="M8" s="1743"/>
      <c r="N8" s="1743"/>
      <c r="O8" s="1797"/>
      <c r="P8" s="8" t="s">
        <v>34</v>
      </c>
      <c r="Q8" s="8" t="s">
        <v>35</v>
      </c>
      <c r="R8" s="9" t="s">
        <v>143</v>
      </c>
    </row>
    <row r="9" spans="1:22" s="30" customFormat="1" x14ac:dyDescent="0.25">
      <c r="A9" s="1735" t="s">
        <v>135</v>
      </c>
      <c r="B9" s="1736"/>
      <c r="C9" s="1736"/>
      <c r="D9" s="1736"/>
      <c r="E9" s="1736"/>
      <c r="F9" s="1736"/>
      <c r="G9" s="1736"/>
      <c r="H9" s="1736"/>
      <c r="I9" s="1736"/>
      <c r="J9" s="1736"/>
      <c r="K9" s="1736"/>
      <c r="L9" s="1736"/>
      <c r="M9" s="1736"/>
      <c r="N9" s="1736"/>
      <c r="O9" s="1736"/>
      <c r="P9" s="1736"/>
      <c r="Q9" s="1736"/>
      <c r="R9" s="1737"/>
    </row>
    <row r="10" spans="1:22" s="30" customFormat="1" x14ac:dyDescent="0.25">
      <c r="A10" s="1756" t="s">
        <v>85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8"/>
    </row>
    <row r="11" spans="1:22" ht="26.4" x14ac:dyDescent="0.25">
      <c r="A11" s="97" t="s">
        <v>9</v>
      </c>
      <c r="B11" s="1759" t="s">
        <v>136</v>
      </c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0"/>
      <c r="O11" s="1760"/>
      <c r="P11" s="1760"/>
      <c r="Q11" s="1760"/>
      <c r="R11" s="1761"/>
    </row>
    <row r="12" spans="1:22" x14ac:dyDescent="0.25">
      <c r="A12" s="95" t="s">
        <v>9</v>
      </c>
      <c r="B12" s="96" t="s">
        <v>9</v>
      </c>
      <c r="C12" s="1762" t="s">
        <v>70</v>
      </c>
      <c r="D12" s="1763"/>
      <c r="E12" s="1763"/>
      <c r="F12" s="1763"/>
      <c r="G12" s="1763"/>
      <c r="H12" s="1763"/>
      <c r="I12" s="1763"/>
      <c r="J12" s="1763"/>
      <c r="K12" s="1763"/>
      <c r="L12" s="1763"/>
      <c r="M12" s="1763"/>
      <c r="N12" s="1763"/>
      <c r="O12" s="1763"/>
      <c r="P12" s="1763"/>
      <c r="Q12" s="1763"/>
      <c r="R12" s="1764"/>
    </row>
    <row r="13" spans="1:22" x14ac:dyDescent="0.25">
      <c r="A13" s="1560" t="s">
        <v>9</v>
      </c>
      <c r="B13" s="1658" t="s">
        <v>9</v>
      </c>
      <c r="C13" s="1679" t="s">
        <v>9</v>
      </c>
      <c r="D13" s="1721" t="s">
        <v>112</v>
      </c>
      <c r="E13" s="1599"/>
      <c r="F13" s="1601" t="s">
        <v>44</v>
      </c>
      <c r="G13" s="1546" t="s">
        <v>40</v>
      </c>
      <c r="H13" s="134" t="s">
        <v>36</v>
      </c>
      <c r="I13" s="316">
        <f>J13+L13</f>
        <v>979.7</v>
      </c>
      <c r="J13" s="219">
        <f>949.7-99.9</f>
        <v>849.8</v>
      </c>
      <c r="K13" s="219"/>
      <c r="L13" s="243">
        <f>30+99.9</f>
        <v>129.9</v>
      </c>
      <c r="M13" s="317">
        <v>1841.4</v>
      </c>
      <c r="N13" s="45">
        <v>826.4</v>
      </c>
      <c r="O13" s="1663"/>
      <c r="P13" s="1771"/>
      <c r="Q13" s="1771"/>
      <c r="R13" s="1773"/>
    </row>
    <row r="14" spans="1:22" x14ac:dyDescent="0.25">
      <c r="A14" s="1560"/>
      <c r="B14" s="1658"/>
      <c r="C14" s="1679"/>
      <c r="D14" s="1721"/>
      <c r="E14" s="1599"/>
      <c r="F14" s="1601"/>
      <c r="G14" s="1546"/>
      <c r="H14" s="134"/>
      <c r="I14" s="316"/>
      <c r="J14" s="219"/>
      <c r="K14" s="219"/>
      <c r="L14" s="243"/>
      <c r="M14" s="81"/>
      <c r="N14" s="69"/>
      <c r="O14" s="1664"/>
      <c r="P14" s="1772"/>
      <c r="Q14" s="1772"/>
      <c r="R14" s="1774"/>
    </row>
    <row r="15" spans="1:22" x14ac:dyDescent="0.25">
      <c r="A15" s="1560"/>
      <c r="B15" s="1658"/>
      <c r="C15" s="1679"/>
      <c r="D15" s="1573" t="s">
        <v>46</v>
      </c>
      <c r="E15" s="1800"/>
      <c r="F15" s="1730"/>
      <c r="G15" s="1718"/>
      <c r="H15" s="134"/>
      <c r="I15" s="318"/>
      <c r="J15" s="219"/>
      <c r="K15" s="219"/>
      <c r="L15" s="243"/>
      <c r="M15" s="317"/>
      <c r="N15" s="45"/>
      <c r="O15" s="1731" t="s">
        <v>97</v>
      </c>
      <c r="P15" s="112">
        <v>3.5</v>
      </c>
      <c r="Q15" s="112">
        <v>3.4</v>
      </c>
      <c r="R15" s="113">
        <v>3.5</v>
      </c>
    </row>
    <row r="16" spans="1:22" x14ac:dyDescent="0.25">
      <c r="A16" s="1560"/>
      <c r="B16" s="1658"/>
      <c r="C16" s="1679"/>
      <c r="D16" s="1734"/>
      <c r="E16" s="1801"/>
      <c r="F16" s="1652"/>
      <c r="G16" s="1653"/>
      <c r="H16" s="319"/>
      <c r="I16" s="320"/>
      <c r="J16" s="321"/>
      <c r="K16" s="321"/>
      <c r="L16" s="322"/>
      <c r="M16" s="323"/>
      <c r="N16" s="324"/>
      <c r="O16" s="1664"/>
      <c r="P16" s="59"/>
      <c r="Q16" s="59"/>
      <c r="R16" s="143"/>
      <c r="S16" s="14"/>
      <c r="U16" s="13"/>
    </row>
    <row r="17" spans="1:28" x14ac:dyDescent="0.25">
      <c r="A17" s="1560"/>
      <c r="B17" s="1658"/>
      <c r="C17" s="1679"/>
      <c r="D17" s="1732" t="s">
        <v>47</v>
      </c>
      <c r="E17" s="1682"/>
      <c r="F17" s="1649"/>
      <c r="G17" s="1546"/>
      <c r="H17" s="312"/>
      <c r="I17" s="318"/>
      <c r="J17" s="219"/>
      <c r="K17" s="219"/>
      <c r="L17" s="243"/>
      <c r="M17" s="325"/>
      <c r="N17" s="326"/>
      <c r="O17" s="1702" t="s">
        <v>49</v>
      </c>
      <c r="P17" s="657">
        <v>5</v>
      </c>
      <c r="Q17" s="657">
        <v>5</v>
      </c>
      <c r="R17" s="659">
        <v>5</v>
      </c>
    </row>
    <row r="18" spans="1:28" x14ac:dyDescent="0.25">
      <c r="A18" s="1560"/>
      <c r="B18" s="1658"/>
      <c r="C18" s="1679"/>
      <c r="D18" s="1732"/>
      <c r="E18" s="1682"/>
      <c r="F18" s="1649"/>
      <c r="G18" s="1546"/>
      <c r="H18" s="319"/>
      <c r="I18" s="320"/>
      <c r="J18" s="321"/>
      <c r="K18" s="321"/>
      <c r="L18" s="322"/>
      <c r="M18" s="323"/>
      <c r="N18" s="324"/>
      <c r="O18" s="1733"/>
      <c r="P18" s="657"/>
      <c r="Q18" s="657"/>
      <c r="R18" s="659"/>
    </row>
    <row r="19" spans="1:28" x14ac:dyDescent="0.25">
      <c r="A19" s="1560"/>
      <c r="B19" s="1658"/>
      <c r="C19" s="1679"/>
      <c r="D19" s="1573" t="s">
        <v>48</v>
      </c>
      <c r="E19" s="1716"/>
      <c r="F19" s="1717"/>
      <c r="G19" s="1718"/>
      <c r="H19" s="312"/>
      <c r="I19" s="318"/>
      <c r="J19" s="219"/>
      <c r="K19" s="219"/>
      <c r="L19" s="243"/>
      <c r="M19" s="325"/>
      <c r="N19" s="326"/>
      <c r="O19" s="1702" t="s">
        <v>113</v>
      </c>
      <c r="P19" s="509">
        <v>4</v>
      </c>
      <c r="Q19" s="509">
        <v>4</v>
      </c>
      <c r="R19" s="508">
        <v>4</v>
      </c>
    </row>
    <row r="20" spans="1:28" x14ac:dyDescent="0.25">
      <c r="A20" s="1560"/>
      <c r="B20" s="1658"/>
      <c r="C20" s="1679"/>
      <c r="D20" s="1732"/>
      <c r="E20" s="1682"/>
      <c r="F20" s="1649"/>
      <c r="G20" s="1546"/>
      <c r="H20" s="312"/>
      <c r="I20" s="318"/>
      <c r="J20" s="219"/>
      <c r="K20" s="219"/>
      <c r="L20" s="243"/>
      <c r="M20" s="325"/>
      <c r="N20" s="326"/>
      <c r="O20" s="1587"/>
      <c r="P20" s="657"/>
      <c r="Q20" s="657"/>
      <c r="R20" s="659"/>
    </row>
    <row r="21" spans="1:28" ht="26.4" x14ac:dyDescent="0.25">
      <c r="A21" s="1560"/>
      <c r="B21" s="1658"/>
      <c r="C21" s="1679"/>
      <c r="D21" s="1732"/>
      <c r="E21" s="1682"/>
      <c r="F21" s="1649"/>
      <c r="G21" s="1546"/>
      <c r="H21" s="312"/>
      <c r="I21" s="318"/>
      <c r="J21" s="219"/>
      <c r="K21" s="219"/>
      <c r="L21" s="243"/>
      <c r="M21" s="325"/>
      <c r="N21" s="326"/>
      <c r="O21" s="631" t="s">
        <v>147</v>
      </c>
      <c r="P21" s="657">
        <v>20</v>
      </c>
      <c r="Q21" s="657"/>
      <c r="R21" s="659"/>
    </row>
    <row r="22" spans="1:28" x14ac:dyDescent="0.25">
      <c r="A22" s="1560"/>
      <c r="B22" s="1658"/>
      <c r="C22" s="1679"/>
      <c r="D22" s="1732"/>
      <c r="E22" s="1682"/>
      <c r="F22" s="1649"/>
      <c r="G22" s="1546"/>
      <c r="H22" s="312"/>
      <c r="I22" s="318"/>
      <c r="J22" s="219"/>
      <c r="K22" s="219"/>
      <c r="L22" s="243"/>
      <c r="M22" s="325"/>
      <c r="N22" s="326"/>
      <c r="O22" s="17" t="s">
        <v>140</v>
      </c>
      <c r="P22" s="657">
        <v>1</v>
      </c>
      <c r="Q22" s="657">
        <v>1</v>
      </c>
      <c r="R22" s="659">
        <v>1</v>
      </c>
    </row>
    <row r="23" spans="1:28" x14ac:dyDescent="0.25">
      <c r="A23" s="1560"/>
      <c r="B23" s="1658"/>
      <c r="C23" s="1679"/>
      <c r="D23" s="1732"/>
      <c r="E23" s="1682"/>
      <c r="F23" s="1649"/>
      <c r="G23" s="1546"/>
      <c r="H23" s="312"/>
      <c r="I23" s="318"/>
      <c r="J23" s="219"/>
      <c r="K23" s="219"/>
      <c r="L23" s="243"/>
      <c r="M23" s="313"/>
      <c r="N23" s="314"/>
      <c r="O23" s="17" t="s">
        <v>50</v>
      </c>
      <c r="P23" s="657">
        <v>44</v>
      </c>
      <c r="Q23" s="657">
        <v>30</v>
      </c>
      <c r="R23" s="659">
        <v>30</v>
      </c>
    </row>
    <row r="24" spans="1:28" x14ac:dyDescent="0.25">
      <c r="A24" s="1560"/>
      <c r="B24" s="1658"/>
      <c r="C24" s="1679"/>
      <c r="D24" s="1732"/>
      <c r="E24" s="1682"/>
      <c r="F24" s="1649"/>
      <c r="G24" s="1546"/>
      <c r="H24" s="312"/>
      <c r="I24" s="318"/>
      <c r="J24" s="219"/>
      <c r="K24" s="219"/>
      <c r="L24" s="243"/>
      <c r="M24" s="313"/>
      <c r="N24" s="314"/>
      <c r="O24" s="17" t="s">
        <v>51</v>
      </c>
      <c r="P24" s="657">
        <v>8</v>
      </c>
      <c r="Q24" s="657">
        <v>10</v>
      </c>
      <c r="R24" s="659">
        <v>10</v>
      </c>
    </row>
    <row r="25" spans="1:28" x14ac:dyDescent="0.25">
      <c r="A25" s="1560"/>
      <c r="B25" s="1658"/>
      <c r="C25" s="1679"/>
      <c r="D25" s="1732"/>
      <c r="E25" s="1712"/>
      <c r="F25" s="1649"/>
      <c r="G25" s="1546"/>
      <c r="H25" s="319"/>
      <c r="I25" s="320"/>
      <c r="J25" s="321"/>
      <c r="K25" s="321"/>
      <c r="L25" s="322"/>
      <c r="M25" s="323"/>
      <c r="N25" s="324"/>
      <c r="O25" s="61" t="s">
        <v>52</v>
      </c>
      <c r="P25" s="669">
        <v>28</v>
      </c>
      <c r="Q25" s="669">
        <v>30</v>
      </c>
      <c r="R25" s="670">
        <v>30</v>
      </c>
    </row>
    <row r="26" spans="1:28" ht="26.4" x14ac:dyDescent="0.25">
      <c r="A26" s="94"/>
      <c r="B26" s="637"/>
      <c r="C26" s="648"/>
      <c r="D26" s="1723" t="s">
        <v>201</v>
      </c>
      <c r="E26" s="1716" t="s">
        <v>171</v>
      </c>
      <c r="F26" s="667"/>
      <c r="G26" s="84"/>
      <c r="H26" s="327"/>
      <c r="I26" s="318"/>
      <c r="J26" s="219"/>
      <c r="K26" s="321"/>
      <c r="L26" s="322"/>
      <c r="M26" s="313"/>
      <c r="N26" s="324"/>
      <c r="O26" s="206" t="s">
        <v>186</v>
      </c>
      <c r="P26" s="207">
        <v>1</v>
      </c>
      <c r="Q26" s="199">
        <v>1</v>
      </c>
      <c r="R26" s="85"/>
      <c r="AA26" s="14"/>
      <c r="AB26" s="14"/>
    </row>
    <row r="27" spans="1:28" ht="13.8" thickBot="1" x14ac:dyDescent="0.3">
      <c r="A27" s="98"/>
      <c r="B27" s="645"/>
      <c r="C27" s="649"/>
      <c r="D27" s="1724"/>
      <c r="E27" s="1725"/>
      <c r="F27" s="654"/>
      <c r="G27" s="92"/>
      <c r="H27" s="602"/>
      <c r="I27" s="603"/>
      <c r="J27" s="343"/>
      <c r="K27" s="565"/>
      <c r="L27" s="569"/>
      <c r="M27" s="604"/>
      <c r="N27" s="570"/>
      <c r="O27" s="18" t="s">
        <v>187</v>
      </c>
      <c r="P27" s="605">
        <v>100</v>
      </c>
      <c r="Q27" s="86">
        <v>100</v>
      </c>
      <c r="R27" s="87"/>
      <c r="AA27" s="14"/>
      <c r="AB27" s="14"/>
    </row>
    <row r="28" spans="1:28" x14ac:dyDescent="0.25">
      <c r="A28" s="363"/>
      <c r="B28" s="644"/>
      <c r="C28" s="647"/>
      <c r="D28" s="1726" t="s">
        <v>190</v>
      </c>
      <c r="E28" s="1728" t="s">
        <v>171</v>
      </c>
      <c r="F28" s="653"/>
      <c r="G28" s="91"/>
      <c r="H28" s="571" t="s">
        <v>94</v>
      </c>
      <c r="I28" s="266">
        <f>J28</f>
        <v>150</v>
      </c>
      <c r="J28" s="268">
        <v>150</v>
      </c>
      <c r="K28" s="572"/>
      <c r="L28" s="573"/>
      <c r="M28" s="606">
        <v>100</v>
      </c>
      <c r="N28" s="607"/>
      <c r="O28" s="608" t="s">
        <v>163</v>
      </c>
      <c r="P28" s="609">
        <v>1</v>
      </c>
      <c r="Q28" s="656"/>
      <c r="R28" s="574"/>
      <c r="S28" s="141"/>
      <c r="AA28" s="14"/>
      <c r="AB28" s="14"/>
    </row>
    <row r="29" spans="1:28" x14ac:dyDescent="0.25">
      <c r="A29" s="94"/>
      <c r="B29" s="637"/>
      <c r="C29" s="648"/>
      <c r="D29" s="1727"/>
      <c r="E29" s="1729"/>
      <c r="F29" s="640"/>
      <c r="G29" s="84"/>
      <c r="H29" s="411"/>
      <c r="I29" s="412"/>
      <c r="J29" s="408"/>
      <c r="K29" s="408"/>
      <c r="L29" s="409"/>
      <c r="M29" s="413"/>
      <c r="N29" s="410"/>
      <c r="O29" s="77" t="s">
        <v>162</v>
      </c>
      <c r="P29" s="198">
        <v>50</v>
      </c>
      <c r="Q29" s="669">
        <v>50</v>
      </c>
      <c r="R29" s="116"/>
      <c r="AA29" s="14"/>
      <c r="AB29" s="14"/>
    </row>
    <row r="30" spans="1:28" x14ac:dyDescent="0.25">
      <c r="A30" s="94"/>
      <c r="B30" s="637"/>
      <c r="C30" s="648"/>
      <c r="D30" s="1765" t="s">
        <v>210</v>
      </c>
      <c r="E30" s="1769" t="s">
        <v>212</v>
      </c>
      <c r="F30" s="538"/>
      <c r="G30" s="539" t="s">
        <v>90</v>
      </c>
      <c r="H30" s="540" t="s">
        <v>36</v>
      </c>
      <c r="I30" s="541">
        <f>J30</f>
        <v>200</v>
      </c>
      <c r="J30" s="377">
        <v>200</v>
      </c>
      <c r="K30" s="542"/>
      <c r="L30" s="543"/>
      <c r="M30" s="544"/>
      <c r="N30" s="545"/>
      <c r="O30" s="1767" t="s">
        <v>211</v>
      </c>
      <c r="P30" s="551">
        <v>0.33</v>
      </c>
      <c r="Q30" s="546"/>
      <c r="R30" s="85"/>
      <c r="AA30" s="14"/>
      <c r="AB30" s="14"/>
    </row>
    <row r="31" spans="1:28" x14ac:dyDescent="0.25">
      <c r="A31" s="94"/>
      <c r="B31" s="637"/>
      <c r="C31" s="648"/>
      <c r="D31" s="1766"/>
      <c r="E31" s="1770"/>
      <c r="F31" s="547"/>
      <c r="G31" s="539"/>
      <c r="H31" s="548"/>
      <c r="I31" s="549"/>
      <c r="J31" s="542"/>
      <c r="K31" s="542"/>
      <c r="L31" s="543"/>
      <c r="M31" s="544"/>
      <c r="N31" s="545"/>
      <c r="O31" s="1768"/>
      <c r="P31" s="552"/>
      <c r="Q31" s="546"/>
      <c r="R31" s="85"/>
      <c r="AA31" s="14"/>
      <c r="AB31" s="14"/>
    </row>
    <row r="32" spans="1:28" ht="27" thickBot="1" x14ac:dyDescent="0.3">
      <c r="A32" s="621"/>
      <c r="B32" s="645"/>
      <c r="C32" s="649"/>
      <c r="D32" s="626"/>
      <c r="E32" s="652"/>
      <c r="F32" s="654"/>
      <c r="G32" s="617"/>
      <c r="H32" s="277" t="s">
        <v>10</v>
      </c>
      <c r="I32" s="536" t="s">
        <v>213</v>
      </c>
      <c r="J32" s="550" t="s">
        <v>214</v>
      </c>
      <c r="K32" s="237">
        <f>K13</f>
        <v>0</v>
      </c>
      <c r="L32" s="238">
        <f>L13</f>
        <v>129.9</v>
      </c>
      <c r="M32" s="242">
        <f>M13+M28</f>
        <v>1941.4</v>
      </c>
      <c r="N32" s="236">
        <f>N13</f>
        <v>826.4</v>
      </c>
      <c r="O32" s="331"/>
      <c r="P32" s="553"/>
      <c r="Q32" s="86"/>
      <c r="R32" s="87"/>
      <c r="AA32" s="14"/>
      <c r="AB32" s="14"/>
    </row>
    <row r="33" spans="1:18" x14ac:dyDescent="0.25">
      <c r="A33" s="1560" t="s">
        <v>9</v>
      </c>
      <c r="B33" s="1658" t="s">
        <v>9</v>
      </c>
      <c r="C33" s="1679" t="s">
        <v>11</v>
      </c>
      <c r="D33" s="1721" t="s">
        <v>114</v>
      </c>
      <c r="E33" s="1682"/>
      <c r="F33" s="1649" t="s">
        <v>54</v>
      </c>
      <c r="G33" s="1546" t="s">
        <v>40</v>
      </c>
      <c r="H33" s="16" t="s">
        <v>36</v>
      </c>
      <c r="I33" s="246">
        <f>J33+L33</f>
        <v>6410.1</v>
      </c>
      <c r="J33" s="219">
        <v>6405.6</v>
      </c>
      <c r="K33" s="219"/>
      <c r="L33" s="220">
        <v>4.5</v>
      </c>
      <c r="M33" s="338">
        <f>7481+130</f>
        <v>7611</v>
      </c>
      <c r="N33" s="106">
        <f>7481+130</f>
        <v>7611</v>
      </c>
      <c r="O33" s="330"/>
      <c r="P33" s="662"/>
      <c r="Q33" s="662"/>
      <c r="R33" s="664"/>
    </row>
    <row r="34" spans="1:18" x14ac:dyDescent="0.25">
      <c r="A34" s="1560"/>
      <c r="B34" s="1658"/>
      <c r="C34" s="1679"/>
      <c r="D34" s="1722"/>
      <c r="E34" s="1682"/>
      <c r="F34" s="1649"/>
      <c r="G34" s="1546"/>
      <c r="H34" s="332" t="s">
        <v>61</v>
      </c>
      <c r="I34" s="246">
        <f>J34+L34</f>
        <v>3.5</v>
      </c>
      <c r="J34" s="219">
        <v>3.5</v>
      </c>
      <c r="K34" s="219"/>
      <c r="L34" s="220"/>
      <c r="M34" s="326">
        <v>3.5</v>
      </c>
      <c r="N34" s="337">
        <v>3.5</v>
      </c>
      <c r="O34" s="17"/>
      <c r="P34" s="662"/>
      <c r="Q34" s="662"/>
      <c r="R34" s="664"/>
    </row>
    <row r="35" spans="1:18" ht="15.6" x14ac:dyDescent="0.25">
      <c r="A35" s="1560"/>
      <c r="B35" s="1658"/>
      <c r="C35" s="1679"/>
      <c r="D35" s="1700" t="s">
        <v>191</v>
      </c>
      <c r="E35" s="1716"/>
      <c r="F35" s="1717" t="s">
        <v>41</v>
      </c>
      <c r="G35" s="1718"/>
      <c r="H35" s="16"/>
      <c r="I35" s="246"/>
      <c r="J35" s="219"/>
      <c r="K35" s="219"/>
      <c r="L35" s="220"/>
      <c r="M35" s="45"/>
      <c r="N35" s="106"/>
      <c r="O35" s="60" t="s">
        <v>148</v>
      </c>
      <c r="P35" s="661">
        <v>3.7</v>
      </c>
      <c r="Q35" s="661">
        <v>3.7</v>
      </c>
      <c r="R35" s="663">
        <v>3.7</v>
      </c>
    </row>
    <row r="36" spans="1:18" ht="15.6" x14ac:dyDescent="0.25">
      <c r="A36" s="1560"/>
      <c r="B36" s="1658"/>
      <c r="C36" s="1679"/>
      <c r="D36" s="1563"/>
      <c r="E36" s="1682"/>
      <c r="F36" s="1649"/>
      <c r="G36" s="1546"/>
      <c r="H36" s="332"/>
      <c r="I36" s="246"/>
      <c r="J36" s="219"/>
      <c r="K36" s="219"/>
      <c r="L36" s="220"/>
      <c r="M36" s="69"/>
      <c r="N36" s="103"/>
      <c r="O36" s="17" t="s">
        <v>193</v>
      </c>
      <c r="P36" s="662">
        <v>2.5</v>
      </c>
      <c r="Q36" s="662">
        <v>2.5</v>
      </c>
      <c r="R36" s="664">
        <v>2.5</v>
      </c>
    </row>
    <row r="37" spans="1:18" x14ac:dyDescent="0.25">
      <c r="A37" s="1560"/>
      <c r="B37" s="1658"/>
      <c r="C37" s="1679"/>
      <c r="D37" s="1563"/>
      <c r="E37" s="1682"/>
      <c r="F37" s="1649"/>
      <c r="G37" s="1546"/>
      <c r="H37" s="332"/>
      <c r="I37" s="246"/>
      <c r="J37" s="219"/>
      <c r="K37" s="219"/>
      <c r="L37" s="220"/>
      <c r="M37" s="35"/>
      <c r="N37" s="175"/>
      <c r="O37" s="1587" t="s">
        <v>98</v>
      </c>
      <c r="P37" s="1689">
        <v>20</v>
      </c>
      <c r="Q37" s="1689">
        <v>20</v>
      </c>
      <c r="R37" s="1691">
        <v>20</v>
      </c>
    </row>
    <row r="38" spans="1:18" x14ac:dyDescent="0.25">
      <c r="A38" s="1560"/>
      <c r="B38" s="1658"/>
      <c r="C38" s="1679"/>
      <c r="D38" s="1697"/>
      <c r="E38" s="1712"/>
      <c r="F38" s="1713"/>
      <c r="G38" s="1653"/>
      <c r="H38" s="334"/>
      <c r="I38" s="335"/>
      <c r="J38" s="321"/>
      <c r="K38" s="321"/>
      <c r="L38" s="336"/>
      <c r="M38" s="324"/>
      <c r="N38" s="329"/>
      <c r="O38" s="1711"/>
      <c r="P38" s="1719"/>
      <c r="Q38" s="1719"/>
      <c r="R38" s="1720"/>
    </row>
    <row r="39" spans="1:18" ht="26.4" x14ac:dyDescent="0.25">
      <c r="A39" s="1560"/>
      <c r="B39" s="1658"/>
      <c r="C39" s="1679"/>
      <c r="D39" s="1563" t="s">
        <v>56</v>
      </c>
      <c r="E39" s="1682"/>
      <c r="F39" s="1649"/>
      <c r="G39" s="1546"/>
      <c r="H39" s="332"/>
      <c r="I39" s="246"/>
      <c r="J39" s="219"/>
      <c r="K39" s="219"/>
      <c r="L39" s="220"/>
      <c r="M39" s="326"/>
      <c r="N39" s="337"/>
      <c r="O39" s="631" t="s">
        <v>58</v>
      </c>
      <c r="P39" s="657">
        <v>44</v>
      </c>
      <c r="Q39" s="657">
        <v>44</v>
      </c>
      <c r="R39" s="659">
        <v>44</v>
      </c>
    </row>
    <row r="40" spans="1:18" x14ac:dyDescent="0.25">
      <c r="A40" s="1560"/>
      <c r="B40" s="1658"/>
      <c r="C40" s="1679"/>
      <c r="D40" s="1563"/>
      <c r="E40" s="1682"/>
      <c r="F40" s="1649"/>
      <c r="G40" s="1546"/>
      <c r="H40" s="332"/>
      <c r="I40" s="246"/>
      <c r="J40" s="219"/>
      <c r="K40" s="219"/>
      <c r="L40" s="220"/>
      <c r="M40" s="314"/>
      <c r="N40" s="328"/>
      <c r="O40" s="1587" t="s">
        <v>194</v>
      </c>
      <c r="P40" s="1689">
        <v>387</v>
      </c>
      <c r="Q40" s="1689">
        <v>387</v>
      </c>
      <c r="R40" s="1691">
        <v>387</v>
      </c>
    </row>
    <row r="41" spans="1:18" x14ac:dyDescent="0.25">
      <c r="A41" s="1560"/>
      <c r="B41" s="1658"/>
      <c r="C41" s="1679"/>
      <c r="D41" s="1563"/>
      <c r="E41" s="1682"/>
      <c r="F41" s="1649"/>
      <c r="G41" s="1546"/>
      <c r="H41" s="407"/>
      <c r="I41" s="414"/>
      <c r="J41" s="408"/>
      <c r="K41" s="408"/>
      <c r="L41" s="415"/>
      <c r="M41" s="410"/>
      <c r="N41" s="416"/>
      <c r="O41" s="1587"/>
      <c r="P41" s="1719"/>
      <c r="Q41" s="1719"/>
      <c r="R41" s="1720"/>
    </row>
    <row r="42" spans="1:18" ht="26.4" x14ac:dyDescent="0.25">
      <c r="A42" s="620"/>
      <c r="B42" s="637"/>
      <c r="C42" s="648"/>
      <c r="D42" s="1700" t="s">
        <v>99</v>
      </c>
      <c r="E42" s="1716"/>
      <c r="F42" s="1717"/>
      <c r="G42" s="1718"/>
      <c r="H42" s="16" t="s">
        <v>36</v>
      </c>
      <c r="I42" s="246">
        <f>J42+L42</f>
        <v>114.5</v>
      </c>
      <c r="J42" s="219">
        <v>114.5</v>
      </c>
      <c r="K42" s="219"/>
      <c r="L42" s="220"/>
      <c r="M42" s="45"/>
      <c r="N42" s="106"/>
      <c r="O42" s="114" t="s">
        <v>149</v>
      </c>
      <c r="P42" s="115">
        <v>2.5</v>
      </c>
      <c r="Q42" s="67">
        <v>3</v>
      </c>
      <c r="R42" s="68">
        <v>3</v>
      </c>
    </row>
    <row r="43" spans="1:18" x14ac:dyDescent="0.25">
      <c r="A43" s="620"/>
      <c r="B43" s="637"/>
      <c r="C43" s="648"/>
      <c r="D43" s="1563"/>
      <c r="E43" s="1682"/>
      <c r="F43" s="1649"/>
      <c r="G43" s="1546"/>
      <c r="H43" s="145" t="s">
        <v>181</v>
      </c>
      <c r="I43" s="215">
        <f>J43+L43</f>
        <v>15</v>
      </c>
      <c r="J43" s="216">
        <v>15</v>
      </c>
      <c r="K43" s="216"/>
      <c r="L43" s="217"/>
      <c r="M43" s="65"/>
      <c r="N43" s="105"/>
      <c r="O43" s="1702" t="s">
        <v>101</v>
      </c>
      <c r="P43" s="333">
        <v>1</v>
      </c>
      <c r="Q43" s="509">
        <v>1</v>
      </c>
      <c r="R43" s="508">
        <v>1</v>
      </c>
    </row>
    <row r="44" spans="1:18" ht="13.8" thickBot="1" x14ac:dyDescent="0.3">
      <c r="A44" s="94"/>
      <c r="B44" s="637"/>
      <c r="C44" s="648"/>
      <c r="D44" s="1563"/>
      <c r="E44" s="1682"/>
      <c r="F44" s="1649"/>
      <c r="G44" s="1546"/>
      <c r="H44" s="279" t="s">
        <v>10</v>
      </c>
      <c r="I44" s="226">
        <f>I42+I34+I33+I43</f>
        <v>6543.1</v>
      </c>
      <c r="J44" s="226">
        <f>J42+J34+J33+J43</f>
        <v>6538.6</v>
      </c>
      <c r="K44" s="226">
        <f>K42+K34+K33</f>
        <v>0</v>
      </c>
      <c r="L44" s="275">
        <f>L42+L34+L33</f>
        <v>4.5</v>
      </c>
      <c r="M44" s="276">
        <f>M42+M34+M33</f>
        <v>7614.5</v>
      </c>
      <c r="N44" s="226">
        <f>N42+N34+N33</f>
        <v>7614.5</v>
      </c>
      <c r="O44" s="1651"/>
      <c r="P44" s="655"/>
      <c r="Q44" s="657"/>
      <c r="R44" s="659"/>
    </row>
    <row r="45" spans="1:18" x14ac:dyDescent="0.25">
      <c r="A45" s="1559" t="s">
        <v>9</v>
      </c>
      <c r="B45" s="1669" t="s">
        <v>9</v>
      </c>
      <c r="C45" s="1678" t="s">
        <v>38</v>
      </c>
      <c r="D45" s="1707" t="s">
        <v>115</v>
      </c>
      <c r="E45" s="1681" t="s">
        <v>170</v>
      </c>
      <c r="F45" s="1684" t="s">
        <v>41</v>
      </c>
      <c r="G45" s="1545" t="s">
        <v>40</v>
      </c>
      <c r="H45" s="15" t="s">
        <v>36</v>
      </c>
      <c r="I45" s="228">
        <f>J45+L45</f>
        <v>1355.2</v>
      </c>
      <c r="J45" s="228">
        <f>1292.2+10</f>
        <v>1302.2</v>
      </c>
      <c r="K45" s="228">
        <v>710.7</v>
      </c>
      <c r="L45" s="381">
        <f>63-10</f>
        <v>53</v>
      </c>
      <c r="M45" s="383">
        <v>1592.1</v>
      </c>
      <c r="N45" s="341">
        <v>1146.0999999999999</v>
      </c>
      <c r="O45" s="618"/>
      <c r="P45" s="126"/>
      <c r="Q45" s="126"/>
      <c r="R45" s="37"/>
    </row>
    <row r="46" spans="1:18" x14ac:dyDescent="0.25">
      <c r="A46" s="1560"/>
      <c r="B46" s="1658"/>
      <c r="C46" s="1679"/>
      <c r="D46" s="1708"/>
      <c r="E46" s="1682"/>
      <c r="F46" s="1649"/>
      <c r="G46" s="1546"/>
      <c r="H46" s="16" t="s">
        <v>61</v>
      </c>
      <c r="I46" s="246">
        <f>J46+L46</f>
        <v>116.2</v>
      </c>
      <c r="J46" s="246">
        <v>116.2</v>
      </c>
      <c r="K46" s="246">
        <v>31.7</v>
      </c>
      <c r="L46" s="376">
        <f>L51+L53+L56</f>
        <v>0</v>
      </c>
      <c r="M46" s="314">
        <v>115.8</v>
      </c>
      <c r="N46" s="328">
        <v>115.8</v>
      </c>
      <c r="O46" s="631"/>
      <c r="P46" s="662"/>
      <c r="Q46" s="662"/>
      <c r="R46" s="664"/>
    </row>
    <row r="47" spans="1:18" x14ac:dyDescent="0.25">
      <c r="A47" s="1560"/>
      <c r="B47" s="1658"/>
      <c r="C47" s="1679"/>
      <c r="D47" s="1700" t="s">
        <v>164</v>
      </c>
      <c r="E47" s="1714"/>
      <c r="F47" s="1649"/>
      <c r="G47" s="1546"/>
      <c r="H47" s="16"/>
      <c r="I47" s="246"/>
      <c r="J47" s="219"/>
      <c r="K47" s="219"/>
      <c r="L47" s="220"/>
      <c r="M47" s="45"/>
      <c r="N47" s="106"/>
      <c r="O47" s="60" t="s">
        <v>86</v>
      </c>
      <c r="P47" s="661">
        <v>0.2</v>
      </c>
      <c r="Q47" s="661">
        <v>0.2</v>
      </c>
      <c r="R47" s="663">
        <v>0.2</v>
      </c>
    </row>
    <row r="48" spans="1:18" x14ac:dyDescent="0.25">
      <c r="A48" s="1560"/>
      <c r="B48" s="1658"/>
      <c r="C48" s="1679"/>
      <c r="D48" s="1563"/>
      <c r="E48" s="1714"/>
      <c r="F48" s="1649"/>
      <c r="G48" s="1546"/>
      <c r="H48" s="16"/>
      <c r="I48" s="246"/>
      <c r="J48" s="219"/>
      <c r="K48" s="219"/>
      <c r="L48" s="220"/>
      <c r="M48" s="45"/>
      <c r="N48" s="106"/>
      <c r="O48" s="1587" t="s">
        <v>87</v>
      </c>
      <c r="P48" s="662">
        <v>0.1</v>
      </c>
      <c r="Q48" s="662">
        <v>0.1</v>
      </c>
      <c r="R48" s="664">
        <v>0.1</v>
      </c>
    </row>
    <row r="49" spans="1:21" ht="13.8" thickBot="1" x14ac:dyDescent="0.3">
      <c r="A49" s="1561"/>
      <c r="B49" s="1670"/>
      <c r="C49" s="1680"/>
      <c r="D49" s="1564"/>
      <c r="E49" s="1715"/>
      <c r="F49" s="1685"/>
      <c r="G49" s="1547"/>
      <c r="H49" s="564"/>
      <c r="I49" s="270"/>
      <c r="J49" s="565"/>
      <c r="K49" s="565"/>
      <c r="L49" s="566"/>
      <c r="M49" s="567"/>
      <c r="N49" s="568"/>
      <c r="O49" s="1633"/>
      <c r="P49" s="507"/>
      <c r="Q49" s="507"/>
      <c r="R49" s="506"/>
    </row>
    <row r="50" spans="1:21" x14ac:dyDescent="0.25">
      <c r="A50" s="1559"/>
      <c r="B50" s="1669"/>
      <c r="C50" s="1678"/>
      <c r="D50" s="1562" t="s">
        <v>59</v>
      </c>
      <c r="E50" s="1681"/>
      <c r="F50" s="1684"/>
      <c r="G50" s="1545"/>
      <c r="H50" s="339"/>
      <c r="I50" s="340"/>
      <c r="J50" s="268"/>
      <c r="K50" s="268"/>
      <c r="L50" s="269"/>
      <c r="M50" s="338"/>
      <c r="N50" s="563"/>
      <c r="O50" s="1586" t="s">
        <v>60</v>
      </c>
      <c r="P50" s="656">
        <v>3</v>
      </c>
      <c r="Q50" s="656">
        <v>3</v>
      </c>
      <c r="R50" s="658">
        <v>3</v>
      </c>
    </row>
    <row r="51" spans="1:21" x14ac:dyDescent="0.25">
      <c r="A51" s="1560"/>
      <c r="B51" s="1658"/>
      <c r="C51" s="1679"/>
      <c r="D51" s="1563"/>
      <c r="E51" s="1682"/>
      <c r="F51" s="1649"/>
      <c r="G51" s="1546"/>
      <c r="H51" s="16"/>
      <c r="I51" s="246"/>
      <c r="J51" s="219"/>
      <c r="K51" s="219"/>
      <c r="L51" s="220"/>
      <c r="M51" s="45"/>
      <c r="N51" s="106"/>
      <c r="O51" s="1587"/>
      <c r="P51" s="657"/>
      <c r="Q51" s="657"/>
      <c r="R51" s="659"/>
    </row>
    <row r="52" spans="1:21" x14ac:dyDescent="0.25">
      <c r="A52" s="1560"/>
      <c r="B52" s="1658"/>
      <c r="C52" s="1679"/>
      <c r="D52" s="1700" t="s">
        <v>144</v>
      </c>
      <c r="E52" s="1682"/>
      <c r="F52" s="1649"/>
      <c r="G52" s="1546"/>
      <c r="H52" s="16"/>
      <c r="I52" s="246"/>
      <c r="J52" s="219"/>
      <c r="K52" s="219"/>
      <c r="L52" s="220"/>
      <c r="M52" s="45"/>
      <c r="N52" s="106"/>
      <c r="O52" s="1702" t="s">
        <v>195</v>
      </c>
      <c r="P52" s="509">
        <v>2</v>
      </c>
      <c r="Q52" s="509">
        <v>2</v>
      </c>
      <c r="R52" s="508">
        <v>2</v>
      </c>
    </row>
    <row r="53" spans="1:21" x14ac:dyDescent="0.25">
      <c r="A53" s="1560"/>
      <c r="B53" s="1658"/>
      <c r="C53" s="1679"/>
      <c r="D53" s="1697"/>
      <c r="E53" s="1712"/>
      <c r="F53" s="1713"/>
      <c r="G53" s="1653"/>
      <c r="H53" s="145"/>
      <c r="I53" s="215"/>
      <c r="J53" s="216"/>
      <c r="K53" s="216"/>
      <c r="L53" s="217"/>
      <c r="M53" s="65"/>
      <c r="N53" s="105"/>
      <c r="O53" s="1711"/>
      <c r="P53" s="669"/>
      <c r="Q53" s="669"/>
      <c r="R53" s="670"/>
    </row>
    <row r="54" spans="1:21" x14ac:dyDescent="0.25">
      <c r="A54" s="620"/>
      <c r="B54" s="637"/>
      <c r="C54" s="648"/>
      <c r="D54" s="1700" t="s">
        <v>205</v>
      </c>
      <c r="E54" s="666"/>
      <c r="F54" s="667" t="s">
        <v>38</v>
      </c>
      <c r="G54" s="668"/>
      <c r="H54" s="12"/>
      <c r="I54" s="359"/>
      <c r="J54" s="224"/>
      <c r="K54" s="224"/>
      <c r="L54" s="225"/>
      <c r="M54" s="356"/>
      <c r="N54" s="357"/>
      <c r="O54" s="1702" t="s">
        <v>63</v>
      </c>
      <c r="P54" s="661">
        <v>15.5</v>
      </c>
      <c r="Q54" s="661">
        <v>15.5</v>
      </c>
      <c r="R54" s="663">
        <v>15.5</v>
      </c>
    </row>
    <row r="55" spans="1:21" x14ac:dyDescent="0.25">
      <c r="A55" s="620"/>
      <c r="B55" s="637"/>
      <c r="C55" s="648"/>
      <c r="D55" s="1709"/>
      <c r="E55" s="651"/>
      <c r="F55" s="640"/>
      <c r="G55" s="616"/>
      <c r="H55" s="16"/>
      <c r="I55" s="316"/>
      <c r="J55" s="219"/>
      <c r="K55" s="219"/>
      <c r="L55" s="220"/>
      <c r="M55" s="45"/>
      <c r="N55" s="106"/>
      <c r="O55" s="1587"/>
      <c r="P55" s="657"/>
      <c r="Q55" s="657"/>
      <c r="R55" s="659"/>
      <c r="U55" s="88"/>
    </row>
    <row r="56" spans="1:21" ht="26.4" x14ac:dyDescent="0.25">
      <c r="A56" s="620"/>
      <c r="B56" s="637"/>
      <c r="C56" s="648"/>
      <c r="D56" s="1710"/>
      <c r="E56" s="671"/>
      <c r="F56" s="641"/>
      <c r="G56" s="642"/>
      <c r="H56" s="145"/>
      <c r="I56" s="231"/>
      <c r="J56" s="216"/>
      <c r="K56" s="216"/>
      <c r="L56" s="217"/>
      <c r="M56" s="36"/>
      <c r="N56" s="382"/>
      <c r="O56" s="66" t="s">
        <v>62</v>
      </c>
      <c r="P56" s="67">
        <v>102</v>
      </c>
      <c r="Q56" s="67">
        <v>102</v>
      </c>
      <c r="R56" s="68">
        <v>102</v>
      </c>
      <c r="U56" s="88"/>
    </row>
    <row r="57" spans="1:21" ht="26.4" x14ac:dyDescent="0.25">
      <c r="A57" s="620"/>
      <c r="B57" s="637"/>
      <c r="C57" s="648"/>
      <c r="D57" s="639" t="s">
        <v>160</v>
      </c>
      <c r="E57" s="651"/>
      <c r="F57" s="640"/>
      <c r="G57" s="616"/>
      <c r="H57" s="16"/>
      <c r="I57" s="316"/>
      <c r="J57" s="219"/>
      <c r="K57" s="219"/>
      <c r="L57" s="220"/>
      <c r="M57" s="35"/>
      <c r="N57" s="175"/>
      <c r="O57" s="643" t="s">
        <v>152</v>
      </c>
      <c r="P57" s="669">
        <v>1</v>
      </c>
      <c r="Q57" s="669"/>
      <c r="R57" s="670"/>
    </row>
    <row r="58" spans="1:21" x14ac:dyDescent="0.25">
      <c r="A58" s="620"/>
      <c r="B58" s="637"/>
      <c r="C58" s="648"/>
      <c r="D58" s="118" t="s">
        <v>153</v>
      </c>
      <c r="E58" s="651"/>
      <c r="F58" s="640"/>
      <c r="G58" s="616"/>
      <c r="H58" s="16"/>
      <c r="I58" s="316"/>
      <c r="J58" s="219"/>
      <c r="K58" s="219"/>
      <c r="L58" s="220"/>
      <c r="M58" s="35"/>
      <c r="N58" s="175"/>
      <c r="O58" s="66" t="s">
        <v>151</v>
      </c>
      <c r="P58" s="67">
        <v>1</v>
      </c>
      <c r="Q58" s="67"/>
      <c r="R58" s="68"/>
    </row>
    <row r="59" spans="1:21" x14ac:dyDescent="0.25">
      <c r="A59" s="620"/>
      <c r="B59" s="637"/>
      <c r="C59" s="648"/>
      <c r="D59" s="133" t="s">
        <v>156</v>
      </c>
      <c r="E59" s="651"/>
      <c r="F59" s="640"/>
      <c r="G59" s="616"/>
      <c r="H59" s="332"/>
      <c r="I59" s="316"/>
      <c r="J59" s="219"/>
      <c r="K59" s="219"/>
      <c r="L59" s="220"/>
      <c r="M59" s="35"/>
      <c r="N59" s="175"/>
      <c r="O59" s="1702" t="s">
        <v>204</v>
      </c>
      <c r="P59" s="509"/>
      <c r="Q59" s="509">
        <v>10</v>
      </c>
      <c r="R59" s="508">
        <v>90</v>
      </c>
    </row>
    <row r="60" spans="1:21" x14ac:dyDescent="0.25">
      <c r="A60" s="620"/>
      <c r="B60" s="637"/>
      <c r="C60" s="648"/>
      <c r="D60" s="1563"/>
      <c r="E60" s="651"/>
      <c r="F60" s="640"/>
      <c r="G60" s="616"/>
      <c r="H60" s="145"/>
      <c r="I60" s="231"/>
      <c r="J60" s="216"/>
      <c r="K60" s="216"/>
      <c r="L60" s="217"/>
      <c r="M60" s="36"/>
      <c r="N60" s="382"/>
      <c r="O60" s="1711"/>
      <c r="P60" s="669"/>
      <c r="Q60" s="669"/>
      <c r="R60" s="670"/>
    </row>
    <row r="61" spans="1:21" ht="13.8" thickBot="1" x14ac:dyDescent="0.3">
      <c r="A61" s="621"/>
      <c r="B61" s="645"/>
      <c r="C61" s="649"/>
      <c r="D61" s="1564"/>
      <c r="E61" s="652"/>
      <c r="F61" s="654"/>
      <c r="G61" s="617"/>
      <c r="H61" s="280" t="s">
        <v>10</v>
      </c>
      <c r="I61" s="285">
        <f t="shared" ref="I61:N61" si="0">I45+I46</f>
        <v>1471.4</v>
      </c>
      <c r="J61" s="237">
        <f t="shared" si="0"/>
        <v>1418.4</v>
      </c>
      <c r="K61" s="237">
        <f t="shared" si="0"/>
        <v>742.4</v>
      </c>
      <c r="L61" s="247">
        <f t="shared" si="0"/>
        <v>53</v>
      </c>
      <c r="M61" s="278">
        <f t="shared" si="0"/>
        <v>1707.9</v>
      </c>
      <c r="N61" s="247">
        <f t="shared" si="0"/>
        <v>1261.9000000000001</v>
      </c>
      <c r="O61" s="636"/>
      <c r="P61" s="507"/>
      <c r="Q61" s="507"/>
      <c r="R61" s="506"/>
    </row>
    <row r="62" spans="1:21" x14ac:dyDescent="0.25">
      <c r="A62" s="1559" t="s">
        <v>9</v>
      </c>
      <c r="B62" s="1669" t="s">
        <v>9</v>
      </c>
      <c r="C62" s="1678" t="s">
        <v>53</v>
      </c>
      <c r="D62" s="1707" t="s">
        <v>116</v>
      </c>
      <c r="E62" s="1681"/>
      <c r="F62" s="1684" t="s">
        <v>41</v>
      </c>
      <c r="G62" s="1545" t="s">
        <v>40</v>
      </c>
      <c r="H62" s="339" t="s">
        <v>36</v>
      </c>
      <c r="I62" s="340">
        <f>J62</f>
        <v>6017.6</v>
      </c>
      <c r="J62" s="340">
        <v>6017.6</v>
      </c>
      <c r="K62" s="340">
        <f>K64+K67</f>
        <v>0</v>
      </c>
      <c r="L62" s="345">
        <f>L64+L67</f>
        <v>0</v>
      </c>
      <c r="M62" s="344">
        <v>7827.6</v>
      </c>
      <c r="N62" s="346">
        <v>8062</v>
      </c>
      <c r="O62" s="1586"/>
      <c r="P62" s="1688"/>
      <c r="Q62" s="1688"/>
      <c r="R62" s="1690"/>
    </row>
    <row r="63" spans="1:21" x14ac:dyDescent="0.25">
      <c r="A63" s="1560"/>
      <c r="B63" s="1658"/>
      <c r="C63" s="1679"/>
      <c r="D63" s="1708"/>
      <c r="E63" s="1682"/>
      <c r="F63" s="1649"/>
      <c r="G63" s="1546"/>
      <c r="H63" s="16"/>
      <c r="I63" s="246"/>
      <c r="J63" s="219"/>
      <c r="K63" s="219"/>
      <c r="L63" s="220"/>
      <c r="M63" s="45"/>
      <c r="N63" s="106"/>
      <c r="O63" s="1587"/>
      <c r="P63" s="1689"/>
      <c r="Q63" s="1689"/>
      <c r="R63" s="1691"/>
    </row>
    <row r="64" spans="1:21" x14ac:dyDescent="0.25">
      <c r="A64" s="1560"/>
      <c r="B64" s="1658"/>
      <c r="C64" s="1679"/>
      <c r="D64" s="1700" t="s">
        <v>65</v>
      </c>
      <c r="E64" s="1682"/>
      <c r="F64" s="1649"/>
      <c r="G64" s="1546"/>
      <c r="H64" s="16"/>
      <c r="I64" s="246"/>
      <c r="J64" s="219"/>
      <c r="K64" s="219"/>
      <c r="L64" s="220"/>
      <c r="M64" s="45"/>
      <c r="N64" s="106"/>
      <c r="O64" s="1702" t="s">
        <v>100</v>
      </c>
      <c r="P64" s="1703">
        <v>7.7</v>
      </c>
      <c r="Q64" s="1703">
        <v>7.8</v>
      </c>
      <c r="R64" s="1698">
        <v>7.8</v>
      </c>
    </row>
    <row r="65" spans="1:19" x14ac:dyDescent="0.25">
      <c r="A65" s="1560"/>
      <c r="B65" s="1658"/>
      <c r="C65" s="1679"/>
      <c r="D65" s="1563"/>
      <c r="E65" s="1682"/>
      <c r="F65" s="1649"/>
      <c r="G65" s="1546"/>
      <c r="H65" s="16"/>
      <c r="I65" s="246"/>
      <c r="J65" s="219"/>
      <c r="K65" s="219"/>
      <c r="L65" s="220"/>
      <c r="M65" s="45"/>
      <c r="N65" s="106"/>
      <c r="O65" s="1587"/>
      <c r="P65" s="1704"/>
      <c r="Q65" s="1704"/>
      <c r="R65" s="1699"/>
    </row>
    <row r="66" spans="1:19" x14ac:dyDescent="0.25">
      <c r="A66" s="1560"/>
      <c r="B66" s="1658"/>
      <c r="C66" s="1679"/>
      <c r="D66" s="1563"/>
      <c r="E66" s="1682"/>
      <c r="F66" s="1649"/>
      <c r="G66" s="1546"/>
      <c r="H66" s="347"/>
      <c r="I66" s="335"/>
      <c r="J66" s="321"/>
      <c r="K66" s="321"/>
      <c r="L66" s="336"/>
      <c r="M66" s="348"/>
      <c r="N66" s="349"/>
      <c r="O66" s="61"/>
      <c r="P66" s="669"/>
      <c r="Q66" s="669"/>
      <c r="R66" s="670"/>
    </row>
    <row r="67" spans="1:19" x14ac:dyDescent="0.25">
      <c r="A67" s="1560"/>
      <c r="B67" s="1658"/>
      <c r="C67" s="1679"/>
      <c r="D67" s="1700" t="s">
        <v>64</v>
      </c>
      <c r="E67" s="1701" t="s">
        <v>184</v>
      </c>
      <c r="F67" s="1649"/>
      <c r="G67" s="1546"/>
      <c r="H67" s="16"/>
      <c r="I67" s="246"/>
      <c r="J67" s="219"/>
      <c r="K67" s="219"/>
      <c r="L67" s="220"/>
      <c r="M67" s="45"/>
      <c r="N67" s="106"/>
      <c r="O67" s="1587" t="s">
        <v>196</v>
      </c>
      <c r="P67" s="1705">
        <v>14.2</v>
      </c>
      <c r="Q67" s="1705">
        <v>14.4</v>
      </c>
      <c r="R67" s="1706">
        <v>14.6</v>
      </c>
    </row>
    <row r="68" spans="1:19" x14ac:dyDescent="0.25">
      <c r="A68" s="1560"/>
      <c r="B68" s="1658"/>
      <c r="C68" s="1679"/>
      <c r="D68" s="1563"/>
      <c r="E68" s="1701"/>
      <c r="F68" s="1649"/>
      <c r="G68" s="1546"/>
      <c r="H68" s="16"/>
      <c r="I68" s="246"/>
      <c r="J68" s="219"/>
      <c r="K68" s="219"/>
      <c r="L68" s="220"/>
      <c r="M68" s="45"/>
      <c r="N68" s="106"/>
      <c r="O68" s="1587"/>
      <c r="P68" s="1705"/>
      <c r="Q68" s="1705"/>
      <c r="R68" s="1706"/>
    </row>
    <row r="69" spans="1:19" x14ac:dyDescent="0.25">
      <c r="A69" s="1560"/>
      <c r="B69" s="1658"/>
      <c r="C69" s="1679"/>
      <c r="D69" s="1563"/>
      <c r="E69" s="1701"/>
      <c r="F69" s="1649"/>
      <c r="G69" s="1546"/>
      <c r="H69" s="16"/>
      <c r="I69" s="246"/>
      <c r="J69" s="219"/>
      <c r="K69" s="219"/>
      <c r="L69" s="220"/>
      <c r="M69" s="35"/>
      <c r="N69" s="175"/>
      <c r="O69" s="17" t="s">
        <v>145</v>
      </c>
      <c r="P69" s="107">
        <v>420</v>
      </c>
      <c r="Q69" s="107">
        <v>0</v>
      </c>
      <c r="R69" s="108">
        <v>0</v>
      </c>
    </row>
    <row r="70" spans="1:19" x14ac:dyDescent="0.25">
      <c r="A70" s="1560"/>
      <c r="B70" s="1658"/>
      <c r="C70" s="1679"/>
      <c r="D70" s="1697"/>
      <c r="E70" s="1701"/>
      <c r="F70" s="1649"/>
      <c r="G70" s="1546"/>
      <c r="H70" s="347"/>
      <c r="I70" s="335"/>
      <c r="J70" s="321"/>
      <c r="K70" s="321"/>
      <c r="L70" s="336"/>
      <c r="M70" s="348"/>
      <c r="N70" s="349"/>
      <c r="O70" s="61" t="s">
        <v>197</v>
      </c>
      <c r="P70" s="669">
        <v>89</v>
      </c>
      <c r="Q70" s="669">
        <v>100</v>
      </c>
      <c r="R70" s="670">
        <v>100</v>
      </c>
    </row>
    <row r="71" spans="1:19" x14ac:dyDescent="0.25">
      <c r="A71" s="1560"/>
      <c r="B71" s="1658"/>
      <c r="C71" s="1679"/>
      <c r="D71" s="1563" t="s">
        <v>66</v>
      </c>
      <c r="E71" s="1682"/>
      <c r="F71" s="1649"/>
      <c r="G71" s="1546"/>
      <c r="H71" s="16"/>
      <c r="I71" s="246"/>
      <c r="J71" s="219"/>
      <c r="K71" s="219"/>
      <c r="L71" s="220"/>
      <c r="M71" s="45"/>
      <c r="N71" s="106"/>
      <c r="O71" s="60" t="s">
        <v>102</v>
      </c>
      <c r="P71" s="509"/>
      <c r="Q71" s="509">
        <v>27</v>
      </c>
      <c r="R71" s="508"/>
    </row>
    <row r="72" spans="1:19" x14ac:dyDescent="0.25">
      <c r="A72" s="1560"/>
      <c r="B72" s="1658"/>
      <c r="C72" s="1679"/>
      <c r="D72" s="1697"/>
      <c r="E72" s="1682"/>
      <c r="F72" s="1649"/>
      <c r="G72" s="1546"/>
      <c r="H72" s="347"/>
      <c r="I72" s="335"/>
      <c r="J72" s="321"/>
      <c r="K72" s="321"/>
      <c r="L72" s="336"/>
      <c r="M72" s="348"/>
      <c r="N72" s="349"/>
      <c r="O72" s="61"/>
      <c r="P72" s="669"/>
      <c r="Q72" s="669"/>
      <c r="R72" s="670"/>
    </row>
    <row r="73" spans="1:19" x14ac:dyDescent="0.25">
      <c r="A73" s="1560"/>
      <c r="B73" s="1658"/>
      <c r="C73" s="1679"/>
      <c r="D73" s="1563" t="s">
        <v>67</v>
      </c>
      <c r="E73" s="1682"/>
      <c r="F73" s="1649"/>
      <c r="G73" s="1546"/>
      <c r="H73" s="12" t="s">
        <v>94</v>
      </c>
      <c r="I73" s="218">
        <f>J73</f>
        <v>2038</v>
      </c>
      <c r="J73" s="224">
        <v>2038</v>
      </c>
      <c r="K73" s="224"/>
      <c r="L73" s="225"/>
      <c r="M73" s="356"/>
      <c r="N73" s="357"/>
      <c r="O73" s="17" t="s">
        <v>68</v>
      </c>
      <c r="P73" s="657"/>
      <c r="Q73" s="657">
        <v>94</v>
      </c>
      <c r="R73" s="659"/>
    </row>
    <row r="74" spans="1:19" ht="13.8" thickBot="1" x14ac:dyDescent="0.3">
      <c r="A74" s="1561"/>
      <c r="B74" s="1670"/>
      <c r="C74" s="1680"/>
      <c r="D74" s="1564"/>
      <c r="E74" s="1683"/>
      <c r="F74" s="1685"/>
      <c r="G74" s="1547"/>
      <c r="H74" s="564"/>
      <c r="I74" s="270"/>
      <c r="J74" s="565"/>
      <c r="K74" s="565"/>
      <c r="L74" s="566"/>
      <c r="M74" s="567"/>
      <c r="N74" s="568"/>
      <c r="O74" s="18"/>
      <c r="P74" s="507"/>
      <c r="Q74" s="507"/>
      <c r="R74" s="506"/>
    </row>
    <row r="75" spans="1:19" ht="26.4" x14ac:dyDescent="0.25">
      <c r="A75" s="620"/>
      <c r="B75" s="637"/>
      <c r="C75" s="648"/>
      <c r="D75" s="639" t="s">
        <v>132</v>
      </c>
      <c r="E75" s="651"/>
      <c r="F75" s="640"/>
      <c r="G75" s="616"/>
      <c r="H75" s="16"/>
      <c r="I75" s="246"/>
      <c r="J75" s="219"/>
      <c r="K75" s="219"/>
      <c r="L75" s="220"/>
      <c r="M75" s="45"/>
      <c r="N75" s="106"/>
      <c r="O75" s="61" t="s">
        <v>117</v>
      </c>
      <c r="P75" s="669"/>
      <c r="Q75" s="669">
        <v>33</v>
      </c>
      <c r="R75" s="670">
        <v>33</v>
      </c>
    </row>
    <row r="76" spans="1:19" x14ac:dyDescent="0.25">
      <c r="A76" s="1560"/>
      <c r="B76" s="1658"/>
      <c r="C76" s="1679"/>
      <c r="D76" s="1563" t="s">
        <v>133</v>
      </c>
      <c r="E76" s="1682"/>
      <c r="F76" s="1649"/>
      <c r="G76" s="1546"/>
      <c r="H76" s="145"/>
      <c r="I76" s="215"/>
      <c r="J76" s="216"/>
      <c r="K76" s="216"/>
      <c r="L76" s="217"/>
      <c r="M76" s="65"/>
      <c r="N76" s="105"/>
      <c r="O76" s="1587" t="s">
        <v>69</v>
      </c>
      <c r="P76" s="657"/>
      <c r="Q76" s="657">
        <v>9</v>
      </c>
      <c r="R76" s="659">
        <v>7</v>
      </c>
    </row>
    <row r="77" spans="1:19" ht="13.8" thickBot="1" x14ac:dyDescent="0.3">
      <c r="A77" s="1561"/>
      <c r="B77" s="1670"/>
      <c r="C77" s="1680"/>
      <c r="D77" s="1564"/>
      <c r="E77" s="1683"/>
      <c r="F77" s="1685"/>
      <c r="G77" s="1547"/>
      <c r="H77" s="280" t="s">
        <v>10</v>
      </c>
      <c r="I77" s="242">
        <f>I62+I73</f>
        <v>8055.6</v>
      </c>
      <c r="J77" s="237">
        <f>J62+J73</f>
        <v>8055.6</v>
      </c>
      <c r="K77" s="237">
        <f>SUM(K76:K76)</f>
        <v>0</v>
      </c>
      <c r="L77" s="241">
        <f>SUM(L76:L76)</f>
        <v>0</v>
      </c>
      <c r="M77" s="278">
        <f>M62</f>
        <v>7827.6</v>
      </c>
      <c r="N77" s="245">
        <f>N62</f>
        <v>8062</v>
      </c>
      <c r="O77" s="1633"/>
      <c r="P77" s="507"/>
      <c r="Q77" s="507"/>
      <c r="R77" s="506"/>
    </row>
    <row r="78" spans="1:19" x14ac:dyDescent="0.25">
      <c r="A78" s="1559" t="s">
        <v>9</v>
      </c>
      <c r="B78" s="1669" t="s">
        <v>9</v>
      </c>
      <c r="C78" s="1678" t="s">
        <v>54</v>
      </c>
      <c r="D78" s="1694" t="s">
        <v>167</v>
      </c>
      <c r="E78" s="1681"/>
      <c r="F78" s="1684" t="s">
        <v>38</v>
      </c>
      <c r="G78" s="1620" t="s">
        <v>95</v>
      </c>
      <c r="H78" s="15" t="s">
        <v>36</v>
      </c>
      <c r="I78" s="239">
        <f>J78+L78</f>
        <v>610.4</v>
      </c>
      <c r="J78" s="229">
        <v>610.4</v>
      </c>
      <c r="K78" s="229"/>
      <c r="L78" s="240"/>
      <c r="M78" s="46">
        <f>50+577</f>
        <v>627</v>
      </c>
      <c r="N78" s="46">
        <f>50+577</f>
        <v>627</v>
      </c>
      <c r="O78" s="1586" t="s">
        <v>103</v>
      </c>
      <c r="P78" s="656">
        <f>57+15</f>
        <v>72</v>
      </c>
      <c r="Q78" s="656">
        <f>15+57</f>
        <v>72</v>
      </c>
      <c r="R78" s="658">
        <f>15+57</f>
        <v>72</v>
      </c>
    </row>
    <row r="79" spans="1:19" x14ac:dyDescent="0.25">
      <c r="A79" s="1560"/>
      <c r="B79" s="1658"/>
      <c r="C79" s="1679"/>
      <c r="D79" s="1695"/>
      <c r="E79" s="1682"/>
      <c r="F79" s="1649"/>
      <c r="G79" s="1621"/>
      <c r="H79" s="25"/>
      <c r="I79" s="233">
        <f>J79+L79</f>
        <v>0</v>
      </c>
      <c r="J79" s="219"/>
      <c r="K79" s="219"/>
      <c r="L79" s="243"/>
      <c r="M79" s="69"/>
      <c r="N79" s="69"/>
      <c r="O79" s="1587"/>
      <c r="P79" s="657"/>
      <c r="Q79" s="657"/>
      <c r="R79" s="659"/>
    </row>
    <row r="80" spans="1:19" x14ac:dyDescent="0.25">
      <c r="A80" s="1560"/>
      <c r="B80" s="1658"/>
      <c r="C80" s="1679"/>
      <c r="D80" s="1695"/>
      <c r="E80" s="1682"/>
      <c r="F80" s="1649"/>
      <c r="G80" s="1621"/>
      <c r="H80" s="16"/>
      <c r="I80" s="231">
        <f>J80+L80</f>
        <v>0</v>
      </c>
      <c r="J80" s="224"/>
      <c r="K80" s="224"/>
      <c r="L80" s="244"/>
      <c r="M80" s="23"/>
      <c r="N80" s="23"/>
      <c r="O80" s="17"/>
      <c r="P80" s="657"/>
      <c r="Q80" s="657"/>
      <c r="R80" s="659"/>
      <c r="S80" s="48"/>
    </row>
    <row r="81" spans="1:21" ht="13.8" thickBot="1" x14ac:dyDescent="0.3">
      <c r="A81" s="1561"/>
      <c r="B81" s="1670"/>
      <c r="C81" s="1680"/>
      <c r="D81" s="1696"/>
      <c r="E81" s="1683"/>
      <c r="F81" s="1685"/>
      <c r="G81" s="1622"/>
      <c r="H81" s="280" t="s">
        <v>10</v>
      </c>
      <c r="I81" s="236">
        <f t="shared" ref="I81:N81" si="1">SUM(I78:I80)</f>
        <v>610.4</v>
      </c>
      <c r="J81" s="242">
        <f t="shared" si="1"/>
        <v>610.4</v>
      </c>
      <c r="K81" s="242">
        <f t="shared" si="1"/>
        <v>0</v>
      </c>
      <c r="L81" s="245">
        <f t="shared" si="1"/>
        <v>0</v>
      </c>
      <c r="M81" s="278">
        <f t="shared" si="1"/>
        <v>627</v>
      </c>
      <c r="N81" s="278">
        <f t="shared" si="1"/>
        <v>627</v>
      </c>
      <c r="O81" s="18"/>
      <c r="P81" s="507"/>
      <c r="Q81" s="507"/>
      <c r="R81" s="506"/>
    </row>
    <row r="82" spans="1:21" x14ac:dyDescent="0.25">
      <c r="A82" s="1559" t="s">
        <v>9</v>
      </c>
      <c r="B82" s="1669" t="s">
        <v>9</v>
      </c>
      <c r="C82" s="1678" t="s">
        <v>41</v>
      </c>
      <c r="D82" s="1665" t="s">
        <v>154</v>
      </c>
      <c r="E82" s="1539" t="s">
        <v>91</v>
      </c>
      <c r="F82" s="1684" t="s">
        <v>54</v>
      </c>
      <c r="G82" s="615" t="s">
        <v>90</v>
      </c>
      <c r="H82" s="15" t="s">
        <v>36</v>
      </c>
      <c r="I82" s="228">
        <f>J82+L82</f>
        <v>3.5</v>
      </c>
      <c r="J82" s="229">
        <f>1.9+1.6</f>
        <v>3.5</v>
      </c>
      <c r="K82" s="229"/>
      <c r="L82" s="230"/>
      <c r="M82" s="46"/>
      <c r="N82" s="109"/>
      <c r="O82" s="1586" t="s">
        <v>111</v>
      </c>
      <c r="P82" s="1686">
        <v>12</v>
      </c>
      <c r="Q82" s="1688"/>
      <c r="R82" s="1690"/>
    </row>
    <row r="83" spans="1:21" x14ac:dyDescent="0.25">
      <c r="A83" s="1560"/>
      <c r="B83" s="1658"/>
      <c r="C83" s="1679"/>
      <c r="D83" s="1673"/>
      <c r="E83" s="1540"/>
      <c r="F83" s="1649"/>
      <c r="G83" s="616"/>
      <c r="H83" s="25" t="s">
        <v>88</v>
      </c>
      <c r="I83" s="221">
        <f>J83+L83</f>
        <v>598.79999999999995</v>
      </c>
      <c r="J83" s="219"/>
      <c r="K83" s="219"/>
      <c r="L83" s="220">
        <v>598.79999999999995</v>
      </c>
      <c r="M83" s="69"/>
      <c r="N83" s="103"/>
      <c r="O83" s="1587"/>
      <c r="P83" s="1687"/>
      <c r="Q83" s="1689"/>
      <c r="R83" s="1691"/>
    </row>
    <row r="84" spans="1:21" x14ac:dyDescent="0.25">
      <c r="A84" s="1560"/>
      <c r="B84" s="1658"/>
      <c r="C84" s="1679"/>
      <c r="D84" s="1673"/>
      <c r="E84" s="49"/>
      <c r="F84" s="1649"/>
      <c r="G84" s="668" t="s">
        <v>203</v>
      </c>
      <c r="H84" s="25" t="s">
        <v>92</v>
      </c>
      <c r="I84" s="215">
        <f>J84+L84</f>
        <v>0</v>
      </c>
      <c r="J84" s="224"/>
      <c r="K84" s="224"/>
      <c r="L84" s="225"/>
      <c r="M84" s="23"/>
      <c r="N84" s="104"/>
      <c r="O84" s="1587"/>
      <c r="P84" s="63"/>
      <c r="Q84" s="63"/>
      <c r="R84" s="659"/>
    </row>
    <row r="85" spans="1:21" x14ac:dyDescent="0.25">
      <c r="A85" s="1560"/>
      <c r="B85" s="1658"/>
      <c r="C85" s="1679"/>
      <c r="D85" s="1673"/>
      <c r="E85" s="49"/>
      <c r="F85" s="1649"/>
      <c r="G85" s="616"/>
      <c r="H85" s="25" t="s">
        <v>36</v>
      </c>
      <c r="I85" s="221">
        <f>J85+L85</f>
        <v>0.5</v>
      </c>
      <c r="J85" s="222">
        <v>0.5</v>
      </c>
      <c r="K85" s="222">
        <v>0.3</v>
      </c>
      <c r="L85" s="223"/>
      <c r="M85" s="123"/>
      <c r="N85" s="174"/>
      <c r="O85" s="1692"/>
      <c r="P85" s="657"/>
      <c r="Q85" s="657"/>
      <c r="R85" s="659"/>
    </row>
    <row r="86" spans="1:21" x14ac:dyDescent="0.25">
      <c r="A86" s="1560"/>
      <c r="B86" s="1658"/>
      <c r="C86" s="1679"/>
      <c r="D86" s="1673"/>
      <c r="E86" s="49"/>
      <c r="F86" s="1649"/>
      <c r="G86" s="616"/>
      <c r="H86" s="16" t="s">
        <v>36</v>
      </c>
      <c r="I86" s="246"/>
      <c r="J86" s="219"/>
      <c r="K86" s="219"/>
      <c r="L86" s="220"/>
      <c r="M86" s="35"/>
      <c r="N86" s="175"/>
      <c r="O86" s="1692"/>
      <c r="P86" s="63"/>
      <c r="Q86" s="63"/>
      <c r="R86" s="659"/>
    </row>
    <row r="87" spans="1:21" ht="13.8" thickBot="1" x14ac:dyDescent="0.3">
      <c r="A87" s="1561"/>
      <c r="B87" s="1670"/>
      <c r="C87" s="1680"/>
      <c r="D87" s="1674"/>
      <c r="E87" s="50"/>
      <c r="F87" s="1685"/>
      <c r="G87" s="617"/>
      <c r="H87" s="280" t="s">
        <v>10</v>
      </c>
      <c r="I87" s="242">
        <f>SUM(I82:I86)</f>
        <v>602.79999999999995</v>
      </c>
      <c r="J87" s="242">
        <f>SUM(J82:J86)</f>
        <v>4</v>
      </c>
      <c r="K87" s="242">
        <f>SUM(K82:K86)</f>
        <v>0.3</v>
      </c>
      <c r="L87" s="247">
        <f>SUM(L82:L86)</f>
        <v>598.79999999999995</v>
      </c>
      <c r="M87" s="278">
        <f>M86</f>
        <v>0</v>
      </c>
      <c r="N87" s="242">
        <f>SUM(N82:N86)</f>
        <v>0</v>
      </c>
      <c r="O87" s="1693"/>
      <c r="P87" s="507"/>
      <c r="Q87" s="507"/>
      <c r="R87" s="506"/>
    </row>
    <row r="88" spans="1:21" x14ac:dyDescent="0.25">
      <c r="A88" s="1559" t="s">
        <v>9</v>
      </c>
      <c r="B88" s="1669" t="s">
        <v>9</v>
      </c>
      <c r="C88" s="1678" t="s">
        <v>55</v>
      </c>
      <c r="D88" s="1562" t="s">
        <v>129</v>
      </c>
      <c r="E88" s="1681"/>
      <c r="F88" s="1684" t="s">
        <v>54</v>
      </c>
      <c r="G88" s="1545" t="s">
        <v>40</v>
      </c>
      <c r="H88" s="15" t="s">
        <v>36</v>
      </c>
      <c r="I88" s="239">
        <f>J88+L88</f>
        <v>150</v>
      </c>
      <c r="J88" s="229">
        <v>150</v>
      </c>
      <c r="K88" s="229"/>
      <c r="L88" s="230"/>
      <c r="M88" s="46"/>
      <c r="N88" s="46"/>
      <c r="O88" s="618" t="s">
        <v>57</v>
      </c>
      <c r="P88" s="657">
        <v>4</v>
      </c>
      <c r="Q88" s="657"/>
      <c r="R88" s="659"/>
    </row>
    <row r="89" spans="1:21" x14ac:dyDescent="0.25">
      <c r="A89" s="1560"/>
      <c r="B89" s="1658"/>
      <c r="C89" s="1679"/>
      <c r="D89" s="1563"/>
      <c r="E89" s="1682"/>
      <c r="F89" s="1649"/>
      <c r="G89" s="1546"/>
      <c r="H89" s="117"/>
      <c r="I89" s="233"/>
      <c r="J89" s="222"/>
      <c r="K89" s="222"/>
      <c r="L89" s="223"/>
      <c r="M89" s="51"/>
      <c r="N89" s="51"/>
      <c r="O89" s="17"/>
      <c r="P89" s="657"/>
      <c r="Q89" s="657"/>
      <c r="R89" s="659"/>
    </row>
    <row r="90" spans="1:21" ht="13.8" thickBot="1" x14ac:dyDescent="0.3">
      <c r="A90" s="1561"/>
      <c r="B90" s="1670"/>
      <c r="C90" s="1680"/>
      <c r="D90" s="1564"/>
      <c r="E90" s="1683"/>
      <c r="F90" s="1685"/>
      <c r="G90" s="617"/>
      <c r="H90" s="280" t="s">
        <v>10</v>
      </c>
      <c r="I90" s="242">
        <f t="shared" ref="I90:N90" si="2">SUM(I88:I89)</f>
        <v>150</v>
      </c>
      <c r="J90" s="237">
        <f t="shared" si="2"/>
        <v>150</v>
      </c>
      <c r="K90" s="237">
        <f t="shared" si="2"/>
        <v>0</v>
      </c>
      <c r="L90" s="237">
        <f t="shared" si="2"/>
        <v>0</v>
      </c>
      <c r="M90" s="278">
        <f t="shared" si="2"/>
        <v>0</v>
      </c>
      <c r="N90" s="278">
        <f t="shared" si="2"/>
        <v>0</v>
      </c>
      <c r="O90" s="18"/>
      <c r="P90" s="507"/>
      <c r="Q90" s="507"/>
      <c r="R90" s="506"/>
    </row>
    <row r="91" spans="1:21" x14ac:dyDescent="0.25">
      <c r="A91" s="1559" t="s">
        <v>9</v>
      </c>
      <c r="B91" s="1669" t="s">
        <v>9</v>
      </c>
      <c r="C91" s="1671" t="s">
        <v>44</v>
      </c>
      <c r="D91" s="1665" t="s">
        <v>188</v>
      </c>
      <c r="E91" s="1675" t="s">
        <v>169</v>
      </c>
      <c r="F91" s="1600" t="s">
        <v>53</v>
      </c>
      <c r="G91" s="1545" t="s">
        <v>90</v>
      </c>
      <c r="H91" s="339" t="s">
        <v>92</v>
      </c>
      <c r="I91" s="228">
        <f>J91+L91</f>
        <v>445</v>
      </c>
      <c r="J91" s="268"/>
      <c r="K91" s="268"/>
      <c r="L91" s="269">
        <v>445</v>
      </c>
      <c r="M91" s="311">
        <v>49.5</v>
      </c>
      <c r="N91" s="109"/>
      <c r="O91" s="1614" t="s">
        <v>200</v>
      </c>
      <c r="P91" s="146">
        <v>50</v>
      </c>
      <c r="Q91" s="146">
        <v>50</v>
      </c>
      <c r="R91" s="147"/>
    </row>
    <row r="92" spans="1:21" x14ac:dyDescent="0.25">
      <c r="A92" s="1560"/>
      <c r="B92" s="1658"/>
      <c r="C92" s="1659"/>
      <c r="D92" s="1673"/>
      <c r="E92" s="1676"/>
      <c r="F92" s="1601"/>
      <c r="G92" s="1546"/>
      <c r="H92" s="12" t="s">
        <v>36</v>
      </c>
      <c r="I92" s="215">
        <f>L92</f>
        <v>0.1</v>
      </c>
      <c r="J92" s="224"/>
      <c r="K92" s="224"/>
      <c r="L92" s="225">
        <v>0.1</v>
      </c>
      <c r="M92" s="83"/>
      <c r="N92" s="55"/>
      <c r="O92" s="1663"/>
      <c r="P92" s="75"/>
      <c r="Q92" s="75"/>
      <c r="R92" s="76"/>
    </row>
    <row r="93" spans="1:21" x14ac:dyDescent="0.25">
      <c r="A93" s="1560"/>
      <c r="B93" s="1658"/>
      <c r="C93" s="1659"/>
      <c r="D93" s="1673"/>
      <c r="E93" s="1676"/>
      <c r="F93" s="1601"/>
      <c r="G93" s="1546"/>
      <c r="H93" s="12" t="s">
        <v>93</v>
      </c>
      <c r="I93" s="215">
        <f>J93+L93</f>
        <v>93.4</v>
      </c>
      <c r="J93" s="224"/>
      <c r="K93" s="224"/>
      <c r="L93" s="225">
        <v>93.4</v>
      </c>
      <c r="M93" s="83">
        <v>10.4</v>
      </c>
      <c r="N93" s="103"/>
      <c r="O93" s="1664"/>
      <c r="P93" s="78"/>
      <c r="Q93" s="78"/>
      <c r="R93" s="148"/>
    </row>
    <row r="94" spans="1:21" ht="29.4" thickBot="1" x14ac:dyDescent="0.3">
      <c r="A94" s="1561"/>
      <c r="B94" s="1670"/>
      <c r="C94" s="1672"/>
      <c r="D94" s="1674"/>
      <c r="E94" s="1677"/>
      <c r="F94" s="1632"/>
      <c r="G94" s="1547"/>
      <c r="H94" s="280" t="s">
        <v>10</v>
      </c>
      <c r="I94" s="242">
        <f t="shared" ref="I94:N94" si="3">SUM(I91:I93)</f>
        <v>538.5</v>
      </c>
      <c r="J94" s="242">
        <f t="shared" si="3"/>
        <v>0</v>
      </c>
      <c r="K94" s="242">
        <f t="shared" si="3"/>
        <v>0</v>
      </c>
      <c r="L94" s="247">
        <f t="shared" si="3"/>
        <v>538.5</v>
      </c>
      <c r="M94" s="278">
        <f>SUM(M91:M93)</f>
        <v>59.9</v>
      </c>
      <c r="N94" s="242">
        <f t="shared" si="3"/>
        <v>0</v>
      </c>
      <c r="O94" s="136" t="s">
        <v>199</v>
      </c>
      <c r="P94" s="633">
        <v>50</v>
      </c>
      <c r="Q94" s="633">
        <v>50</v>
      </c>
      <c r="R94" s="635"/>
      <c r="S94" s="14"/>
      <c r="U94" s="13"/>
    </row>
    <row r="95" spans="1:21" x14ac:dyDescent="0.25">
      <c r="A95" s="363" t="s">
        <v>9</v>
      </c>
      <c r="B95" s="627" t="s">
        <v>9</v>
      </c>
      <c r="C95" s="646" t="s">
        <v>161</v>
      </c>
      <c r="D95" s="1665" t="s">
        <v>179</v>
      </c>
      <c r="E95" s="650"/>
      <c r="F95" s="186"/>
      <c r="G95" s="190"/>
      <c r="H95" s="455" t="s">
        <v>36</v>
      </c>
      <c r="I95" s="248">
        <f>J95+L95</f>
        <v>69.2</v>
      </c>
      <c r="J95" s="249">
        <v>19.2</v>
      </c>
      <c r="K95" s="249"/>
      <c r="L95" s="250">
        <v>50</v>
      </c>
      <c r="M95" s="201">
        <v>150</v>
      </c>
      <c r="N95" s="201"/>
      <c r="O95" s="1667" t="s">
        <v>177</v>
      </c>
      <c r="P95" s="184">
        <f>P98+P99+P100+P101+P102+P106</f>
        <v>4</v>
      </c>
      <c r="Q95" s="656">
        <v>2</v>
      </c>
      <c r="R95" s="658"/>
    </row>
    <row r="96" spans="1:21" x14ac:dyDescent="0.25">
      <c r="A96" s="94"/>
      <c r="B96" s="628"/>
      <c r="C96" s="638"/>
      <c r="D96" s="1666"/>
      <c r="E96" s="671"/>
      <c r="F96" s="196"/>
      <c r="G96" s="197"/>
      <c r="H96" s="456" t="s">
        <v>88</v>
      </c>
      <c r="I96" s="251"/>
      <c r="J96" s="252"/>
      <c r="K96" s="252"/>
      <c r="L96" s="253"/>
      <c r="M96" s="202">
        <v>227.3</v>
      </c>
      <c r="N96" s="202">
        <v>243.3</v>
      </c>
      <c r="O96" s="1668"/>
      <c r="P96" s="183"/>
      <c r="Q96" s="669"/>
      <c r="R96" s="670"/>
    </row>
    <row r="97" spans="1:21" ht="26.4" x14ac:dyDescent="0.25">
      <c r="A97" s="94"/>
      <c r="B97" s="628"/>
      <c r="C97" s="638"/>
      <c r="D97" s="350" t="s">
        <v>178</v>
      </c>
      <c r="E97" s="651"/>
      <c r="F97" s="187" t="s">
        <v>41</v>
      </c>
      <c r="G97" s="191" t="s">
        <v>90</v>
      </c>
      <c r="H97" s="456" t="s">
        <v>92</v>
      </c>
      <c r="I97" s="251">
        <f>J97</f>
        <v>108.4</v>
      </c>
      <c r="J97" s="252">
        <v>108.4</v>
      </c>
      <c r="K97" s="252"/>
      <c r="L97" s="253"/>
      <c r="M97" s="202">
        <v>2802.7</v>
      </c>
      <c r="N97" s="202">
        <v>2999.4</v>
      </c>
      <c r="O97" s="194"/>
      <c r="P97" s="183"/>
      <c r="Q97" s="669"/>
      <c r="R97" s="670"/>
    </row>
    <row r="98" spans="1:21" ht="28.2" x14ac:dyDescent="0.25">
      <c r="A98" s="364"/>
      <c r="B98" s="440"/>
      <c r="C98" s="360"/>
      <c r="D98" s="195" t="s">
        <v>172</v>
      </c>
      <c r="E98" s="435" t="s">
        <v>182</v>
      </c>
      <c r="F98" s="189"/>
      <c r="G98" s="193"/>
      <c r="H98" s="457"/>
      <c r="I98" s="436"/>
      <c r="J98" s="437"/>
      <c r="K98" s="437"/>
      <c r="L98" s="438"/>
      <c r="M98" s="439"/>
      <c r="N98" s="439"/>
      <c r="O98" s="130" t="s">
        <v>176</v>
      </c>
      <c r="P98" s="131">
        <v>1</v>
      </c>
      <c r="Q98" s="131"/>
      <c r="R98" s="127"/>
    </row>
    <row r="99" spans="1:21" ht="39.6" x14ac:dyDescent="0.25">
      <c r="A99" s="361"/>
      <c r="B99" s="362"/>
      <c r="C99" s="360"/>
      <c r="D99" s="433" t="s">
        <v>173</v>
      </c>
      <c r="E99" s="434" t="s">
        <v>182</v>
      </c>
      <c r="F99" s="188"/>
      <c r="G99" s="192"/>
      <c r="H99" s="458"/>
      <c r="I99" s="254"/>
      <c r="J99" s="255"/>
      <c r="K99" s="255"/>
      <c r="L99" s="256"/>
      <c r="M99" s="203"/>
      <c r="N99" s="203"/>
      <c r="O99" s="179" t="s">
        <v>176</v>
      </c>
      <c r="P99" s="178">
        <v>1</v>
      </c>
      <c r="Q99" s="178"/>
      <c r="R99" s="132"/>
    </row>
    <row r="100" spans="1:21" ht="40.200000000000003" x14ac:dyDescent="0.25">
      <c r="A100" s="361"/>
      <c r="B100" s="362"/>
      <c r="C100" s="360"/>
      <c r="D100" s="195" t="s">
        <v>174</v>
      </c>
      <c r="E100" s="200" t="s">
        <v>183</v>
      </c>
      <c r="F100" s="188"/>
      <c r="G100" s="192"/>
      <c r="H100" s="458"/>
      <c r="I100" s="254"/>
      <c r="J100" s="255"/>
      <c r="K100" s="255"/>
      <c r="L100" s="256"/>
      <c r="M100" s="203"/>
      <c r="N100" s="203"/>
      <c r="O100" s="180" t="s">
        <v>176</v>
      </c>
      <c r="P100" s="181">
        <v>1</v>
      </c>
      <c r="Q100" s="181"/>
      <c r="R100" s="182"/>
    </row>
    <row r="101" spans="1:21" ht="39.6" x14ac:dyDescent="0.25">
      <c r="A101" s="361"/>
      <c r="B101" s="362"/>
      <c r="C101" s="360"/>
      <c r="D101" s="195" t="s">
        <v>175</v>
      </c>
      <c r="E101" s="185"/>
      <c r="F101" s="189"/>
      <c r="G101" s="193"/>
      <c r="H101" s="459"/>
      <c r="I101" s="352"/>
      <c r="J101" s="353"/>
      <c r="K101" s="353"/>
      <c r="L101" s="354"/>
      <c r="M101" s="463"/>
      <c r="N101" s="355"/>
      <c r="O101" s="130" t="s">
        <v>176</v>
      </c>
      <c r="P101" s="178">
        <v>1</v>
      </c>
      <c r="Q101" s="178"/>
      <c r="R101" s="132"/>
    </row>
    <row r="102" spans="1:21" x14ac:dyDescent="0.25">
      <c r="A102" s="1560"/>
      <c r="B102" s="1660"/>
      <c r="C102" s="1659"/>
      <c r="D102" s="1630" t="s">
        <v>165</v>
      </c>
      <c r="E102" s="1540" t="s">
        <v>91</v>
      </c>
      <c r="F102" s="1601" t="s">
        <v>53</v>
      </c>
      <c r="G102" s="1546" t="s">
        <v>90</v>
      </c>
      <c r="H102" s="460"/>
      <c r="I102" s="359"/>
      <c r="J102" s="224"/>
      <c r="K102" s="224"/>
      <c r="L102" s="244"/>
      <c r="M102" s="357"/>
      <c r="N102" s="357"/>
      <c r="O102" s="1654" t="s">
        <v>159</v>
      </c>
      <c r="P102" s="54"/>
      <c r="Q102" s="53">
        <v>1</v>
      </c>
      <c r="R102" s="173"/>
      <c r="U102" s="13"/>
    </row>
    <row r="103" spans="1:21" x14ac:dyDescent="0.25">
      <c r="A103" s="1560"/>
      <c r="B103" s="1660"/>
      <c r="C103" s="1659"/>
      <c r="D103" s="1630"/>
      <c r="E103" s="1540"/>
      <c r="F103" s="1601"/>
      <c r="G103" s="1546"/>
      <c r="H103" s="461"/>
      <c r="I103" s="316"/>
      <c r="J103" s="219"/>
      <c r="K103" s="219"/>
      <c r="L103" s="243"/>
      <c r="M103" s="106"/>
      <c r="N103" s="106"/>
      <c r="O103" s="1655"/>
      <c r="P103" s="128"/>
      <c r="Q103" s="129"/>
      <c r="R103" s="132"/>
      <c r="U103" s="13"/>
    </row>
    <row r="104" spans="1:21" x14ac:dyDescent="0.25">
      <c r="A104" s="1560"/>
      <c r="B104" s="1660"/>
      <c r="C104" s="1659"/>
      <c r="D104" s="1630"/>
      <c r="E104" s="1540"/>
      <c r="F104" s="1601"/>
      <c r="G104" s="1546"/>
      <c r="H104" s="461"/>
      <c r="I104" s="316"/>
      <c r="J104" s="219"/>
      <c r="K104" s="219"/>
      <c r="L104" s="243"/>
      <c r="M104" s="106"/>
      <c r="N104" s="106"/>
      <c r="O104" s="1656"/>
      <c r="P104" s="128"/>
      <c r="Q104" s="129"/>
      <c r="R104" s="132"/>
      <c r="U104" s="13"/>
    </row>
    <row r="105" spans="1:21" x14ac:dyDescent="0.25">
      <c r="A105" s="1560"/>
      <c r="B105" s="1660"/>
      <c r="C105" s="1659"/>
      <c r="D105" s="1661"/>
      <c r="E105" s="1662"/>
      <c r="F105" s="1652"/>
      <c r="G105" s="1653"/>
      <c r="H105" s="462"/>
      <c r="I105" s="464"/>
      <c r="J105" s="335"/>
      <c r="K105" s="335"/>
      <c r="L105" s="465"/>
      <c r="M105" s="349"/>
      <c r="N105" s="349"/>
      <c r="O105" s="1657"/>
      <c r="P105" s="59"/>
      <c r="Q105" s="59"/>
      <c r="R105" s="143"/>
      <c r="U105" s="13"/>
    </row>
    <row r="106" spans="1:21" x14ac:dyDescent="0.25">
      <c r="A106" s="1560"/>
      <c r="B106" s="1658"/>
      <c r="C106" s="1659"/>
      <c r="D106" s="1563" t="s">
        <v>192</v>
      </c>
      <c r="E106" s="1540" t="s">
        <v>91</v>
      </c>
      <c r="F106" s="1649" t="s">
        <v>44</v>
      </c>
      <c r="G106" s="1546" t="s">
        <v>90</v>
      </c>
      <c r="H106" s="358"/>
      <c r="I106" s="359"/>
      <c r="J106" s="224"/>
      <c r="K106" s="224"/>
      <c r="L106" s="244"/>
      <c r="M106" s="357"/>
      <c r="N106" s="357"/>
      <c r="O106" s="1650" t="s">
        <v>155</v>
      </c>
      <c r="P106" s="657"/>
      <c r="Q106" s="657">
        <v>1</v>
      </c>
      <c r="R106" s="659"/>
    </row>
    <row r="107" spans="1:21" x14ac:dyDescent="0.25">
      <c r="A107" s="1560"/>
      <c r="B107" s="1658"/>
      <c r="C107" s="1659"/>
      <c r="D107" s="1563"/>
      <c r="E107" s="1540"/>
      <c r="F107" s="1649"/>
      <c r="G107" s="1546"/>
      <c r="H107" s="135"/>
      <c r="I107" s="316"/>
      <c r="J107" s="219"/>
      <c r="K107" s="219"/>
      <c r="L107" s="243"/>
      <c r="M107" s="106"/>
      <c r="N107" s="106"/>
      <c r="O107" s="1651"/>
      <c r="P107" s="657"/>
      <c r="Q107" s="657"/>
      <c r="R107" s="659"/>
    </row>
    <row r="108" spans="1:21" x14ac:dyDescent="0.25">
      <c r="A108" s="1560"/>
      <c r="B108" s="1658"/>
      <c r="C108" s="1659"/>
      <c r="D108" s="1563"/>
      <c r="E108" s="1540"/>
      <c r="F108" s="1649"/>
      <c r="G108" s="1546"/>
      <c r="H108" s="135"/>
      <c r="I108" s="231"/>
      <c r="J108" s="219"/>
      <c r="K108" s="219"/>
      <c r="L108" s="243"/>
      <c r="M108" s="175"/>
      <c r="N108" s="175"/>
      <c r="O108" s="1587"/>
      <c r="P108" s="657"/>
      <c r="Q108" s="657"/>
      <c r="R108" s="659"/>
    </row>
    <row r="109" spans="1:21" ht="13.8" thickBot="1" x14ac:dyDescent="0.3">
      <c r="A109" s="1560"/>
      <c r="B109" s="1658"/>
      <c r="C109" s="1659"/>
      <c r="D109" s="1563"/>
      <c r="E109" s="1540"/>
      <c r="F109" s="1649"/>
      <c r="G109" s="1546"/>
      <c r="H109" s="272" t="s">
        <v>10</v>
      </c>
      <c r="I109" s="273">
        <f>I97+I95</f>
        <v>177.6</v>
      </c>
      <c r="J109" s="227">
        <f>J97+J95</f>
        <v>127.6</v>
      </c>
      <c r="K109" s="227">
        <f>K97+K95</f>
        <v>0</v>
      </c>
      <c r="L109" s="274">
        <f>L97+L95</f>
        <v>50</v>
      </c>
      <c r="M109" s="226">
        <f>M95+M96+M97</f>
        <v>3180</v>
      </c>
      <c r="N109" s="273">
        <f>N95+N96+N97</f>
        <v>3242.7</v>
      </c>
      <c r="O109" s="1587"/>
      <c r="P109" s="657"/>
      <c r="Q109" s="657"/>
      <c r="R109" s="659"/>
    </row>
    <row r="110" spans="1:21" ht="27" thickBot="1" x14ac:dyDescent="0.3">
      <c r="A110" s="93" t="s">
        <v>9</v>
      </c>
      <c r="B110" s="11" t="s">
        <v>9</v>
      </c>
      <c r="C110" s="1580" t="s">
        <v>12</v>
      </c>
      <c r="D110" s="1580"/>
      <c r="E110" s="1580"/>
      <c r="F110" s="1580"/>
      <c r="G110" s="1580"/>
      <c r="H110" s="1580"/>
      <c r="I110" s="537" t="s">
        <v>215</v>
      </c>
      <c r="J110" s="554" t="s">
        <v>216</v>
      </c>
      <c r="K110" s="466">
        <f>K109+K94+K90+K87+K81+K77+K61+K44+K32</f>
        <v>742.7</v>
      </c>
      <c r="L110" s="467">
        <f>L109+L94+L90+L87+L81+L77+L61+L44+L32</f>
        <v>1374.7</v>
      </c>
      <c r="M110" s="24">
        <f>M109+M94+M90+M87+M81+M77+M61+M44+M32</f>
        <v>22958.3</v>
      </c>
      <c r="N110" s="176">
        <f>N109+N94+N90+N87+N81+N77+N61+N44+N32</f>
        <v>21634.5</v>
      </c>
      <c r="O110" s="610"/>
      <c r="P110" s="611"/>
      <c r="Q110" s="611"/>
      <c r="R110" s="612"/>
    </row>
    <row r="111" spans="1:21" ht="13.8" thickBot="1" x14ac:dyDescent="0.3">
      <c r="A111" s="93" t="s">
        <v>9</v>
      </c>
      <c r="B111" s="11" t="s">
        <v>11</v>
      </c>
      <c r="C111" s="1634" t="s">
        <v>71</v>
      </c>
      <c r="D111" s="1635"/>
      <c r="E111" s="1635"/>
      <c r="F111" s="1635"/>
      <c r="G111" s="1635"/>
      <c r="H111" s="1635"/>
      <c r="I111" s="1635"/>
      <c r="J111" s="1635"/>
      <c r="K111" s="1635"/>
      <c r="L111" s="1635"/>
      <c r="M111" s="1635"/>
      <c r="N111" s="1635"/>
      <c r="O111" s="1635"/>
      <c r="P111" s="1635"/>
      <c r="Q111" s="1635"/>
      <c r="R111" s="1636"/>
    </row>
    <row r="112" spans="1:21" x14ac:dyDescent="0.25">
      <c r="A112" s="1559" t="s">
        <v>9</v>
      </c>
      <c r="B112" s="1575" t="s">
        <v>11</v>
      </c>
      <c r="C112" s="1623" t="s">
        <v>9</v>
      </c>
      <c r="D112" s="1629" t="s">
        <v>108</v>
      </c>
      <c r="E112" s="1640"/>
      <c r="F112" s="1600" t="s">
        <v>54</v>
      </c>
      <c r="G112" s="1545" t="s">
        <v>40</v>
      </c>
      <c r="H112" s="19" t="s">
        <v>36</v>
      </c>
      <c r="I112" s="239">
        <f>J112+L112</f>
        <v>513.5</v>
      </c>
      <c r="J112" s="229">
        <v>513.5</v>
      </c>
      <c r="K112" s="229"/>
      <c r="L112" s="230"/>
      <c r="M112" s="41">
        <v>582</v>
      </c>
      <c r="N112" s="41">
        <v>582</v>
      </c>
      <c r="O112" s="1586" t="s">
        <v>74</v>
      </c>
      <c r="P112" s="632">
        <v>18</v>
      </c>
      <c r="Q112" s="632">
        <v>18</v>
      </c>
      <c r="R112" s="634">
        <v>18</v>
      </c>
      <c r="U112" s="13"/>
    </row>
    <row r="113" spans="1:24" x14ac:dyDescent="0.25">
      <c r="A113" s="1560"/>
      <c r="B113" s="1576"/>
      <c r="C113" s="1628"/>
      <c r="D113" s="1630"/>
      <c r="E113" s="1641"/>
      <c r="F113" s="1601"/>
      <c r="G113" s="1546"/>
      <c r="H113" s="26"/>
      <c r="I113" s="233">
        <f>J113+L113</f>
        <v>0</v>
      </c>
      <c r="J113" s="219"/>
      <c r="K113" s="219"/>
      <c r="L113" s="220"/>
      <c r="M113" s="69"/>
      <c r="N113" s="69"/>
      <c r="O113" s="1587"/>
      <c r="P113" s="31"/>
      <c r="Q113" s="31"/>
      <c r="R113" s="144"/>
      <c r="U113" s="13"/>
    </row>
    <row r="114" spans="1:24" x14ac:dyDescent="0.25">
      <c r="A114" s="1560"/>
      <c r="B114" s="1576"/>
      <c r="C114" s="1628"/>
      <c r="D114" s="1630"/>
      <c r="E114" s="1641"/>
      <c r="F114" s="1601"/>
      <c r="G114" s="1546"/>
      <c r="H114" s="20"/>
      <c r="I114" s="215">
        <f>J114+L114</f>
        <v>0</v>
      </c>
      <c r="J114" s="224"/>
      <c r="K114" s="224"/>
      <c r="L114" s="225"/>
      <c r="M114" s="23"/>
      <c r="N114" s="23"/>
      <c r="O114" s="1587"/>
      <c r="P114" s="31"/>
      <c r="Q114" s="31"/>
      <c r="R114" s="144"/>
      <c r="U114" s="13"/>
    </row>
    <row r="115" spans="1:24" ht="13.8" thickBot="1" x14ac:dyDescent="0.3">
      <c r="A115" s="1561"/>
      <c r="B115" s="1577"/>
      <c r="C115" s="1624"/>
      <c r="D115" s="1631"/>
      <c r="E115" s="1642"/>
      <c r="F115" s="1632"/>
      <c r="G115" s="1547"/>
      <c r="H115" s="280" t="s">
        <v>10</v>
      </c>
      <c r="I115" s="242">
        <f t="shared" ref="I115:N115" si="4">SUM(I112:I114)</f>
        <v>513.5</v>
      </c>
      <c r="J115" s="237">
        <f t="shared" si="4"/>
        <v>513.5</v>
      </c>
      <c r="K115" s="237">
        <f t="shared" si="4"/>
        <v>0</v>
      </c>
      <c r="L115" s="237">
        <f t="shared" si="4"/>
        <v>0</v>
      </c>
      <c r="M115" s="278">
        <f t="shared" si="4"/>
        <v>582</v>
      </c>
      <c r="N115" s="278">
        <f t="shared" si="4"/>
        <v>582</v>
      </c>
      <c r="O115" s="18"/>
      <c r="P115" s="633"/>
      <c r="Q115" s="633"/>
      <c r="R115" s="635"/>
      <c r="U115" s="13"/>
    </row>
    <row r="116" spans="1:24" x14ac:dyDescent="0.25">
      <c r="A116" s="1559" t="s">
        <v>9</v>
      </c>
      <c r="B116" s="1575" t="s">
        <v>11</v>
      </c>
      <c r="C116" s="1623" t="s">
        <v>11</v>
      </c>
      <c r="D116" s="1629" t="s">
        <v>75</v>
      </c>
      <c r="E116" s="1640"/>
      <c r="F116" s="1600" t="s">
        <v>54</v>
      </c>
      <c r="G116" s="1545" t="s">
        <v>40</v>
      </c>
      <c r="H116" s="19" t="s">
        <v>36</v>
      </c>
      <c r="I116" s="239">
        <f>J116+L116</f>
        <v>5</v>
      </c>
      <c r="J116" s="229">
        <v>5</v>
      </c>
      <c r="K116" s="229"/>
      <c r="L116" s="230"/>
      <c r="M116" s="41">
        <v>5</v>
      </c>
      <c r="N116" s="41">
        <v>5</v>
      </c>
      <c r="O116" s="1586" t="s">
        <v>105</v>
      </c>
      <c r="P116" s="632">
        <v>3</v>
      </c>
      <c r="Q116" s="632">
        <v>3</v>
      </c>
      <c r="R116" s="634">
        <v>3</v>
      </c>
      <c r="U116" s="13"/>
    </row>
    <row r="117" spans="1:24" x14ac:dyDescent="0.25">
      <c r="A117" s="1560"/>
      <c r="B117" s="1576"/>
      <c r="C117" s="1628"/>
      <c r="D117" s="1630"/>
      <c r="E117" s="1641"/>
      <c r="F117" s="1601"/>
      <c r="G117" s="1546"/>
      <c r="H117" s="20"/>
      <c r="I117" s="246"/>
      <c r="J117" s="219"/>
      <c r="K117" s="219"/>
      <c r="L117" s="220"/>
      <c r="M117" s="45"/>
      <c r="N117" s="45"/>
      <c r="O117" s="1587"/>
      <c r="P117" s="31"/>
      <c r="Q117" s="31"/>
      <c r="R117" s="144"/>
      <c r="U117" s="13"/>
    </row>
    <row r="118" spans="1:24" ht="13.8" thickBot="1" x14ac:dyDescent="0.3">
      <c r="A118" s="1561"/>
      <c r="B118" s="1577"/>
      <c r="C118" s="1624"/>
      <c r="D118" s="1631"/>
      <c r="E118" s="1642"/>
      <c r="F118" s="1632"/>
      <c r="G118" s="1547"/>
      <c r="H118" s="280" t="s">
        <v>10</v>
      </c>
      <c r="I118" s="242">
        <f t="shared" ref="I118:N118" si="5">SUM(I116:I116)</f>
        <v>5</v>
      </c>
      <c r="J118" s="237">
        <f t="shared" si="5"/>
        <v>5</v>
      </c>
      <c r="K118" s="237">
        <f t="shared" si="5"/>
        <v>0</v>
      </c>
      <c r="L118" s="237">
        <f t="shared" si="5"/>
        <v>0</v>
      </c>
      <c r="M118" s="278">
        <f t="shared" si="5"/>
        <v>5</v>
      </c>
      <c r="N118" s="278">
        <f t="shared" si="5"/>
        <v>5</v>
      </c>
      <c r="O118" s="1648"/>
      <c r="P118" s="633"/>
      <c r="Q118" s="633"/>
      <c r="R118" s="635"/>
      <c r="U118" s="13"/>
    </row>
    <row r="119" spans="1:24" x14ac:dyDescent="0.25">
      <c r="A119" s="1559" t="s">
        <v>9</v>
      </c>
      <c r="B119" s="1575" t="s">
        <v>11</v>
      </c>
      <c r="C119" s="1623" t="s">
        <v>38</v>
      </c>
      <c r="D119" s="1629" t="s">
        <v>104</v>
      </c>
      <c r="E119" s="1640"/>
      <c r="F119" s="1600" t="s">
        <v>54</v>
      </c>
      <c r="G119" s="1545" t="s">
        <v>40</v>
      </c>
      <c r="H119" s="417" t="s">
        <v>36</v>
      </c>
      <c r="I119" s="418">
        <f>J119+L119</f>
        <v>90</v>
      </c>
      <c r="J119" s="419">
        <v>90</v>
      </c>
      <c r="K119" s="419"/>
      <c r="L119" s="269"/>
      <c r="M119" s="338">
        <v>46</v>
      </c>
      <c r="N119" s="338">
        <v>46</v>
      </c>
      <c r="O119" s="1586" t="s">
        <v>76</v>
      </c>
      <c r="P119" s="632">
        <v>350</v>
      </c>
      <c r="Q119" s="632">
        <v>350</v>
      </c>
      <c r="R119" s="634">
        <v>350</v>
      </c>
      <c r="U119" s="13"/>
    </row>
    <row r="120" spans="1:24" x14ac:dyDescent="0.25">
      <c r="A120" s="1560"/>
      <c r="B120" s="1576"/>
      <c r="C120" s="1628"/>
      <c r="D120" s="1630"/>
      <c r="E120" s="1641"/>
      <c r="F120" s="1601"/>
      <c r="G120" s="1546"/>
      <c r="H120" s="20"/>
      <c r="I120" s="318"/>
      <c r="J120" s="259"/>
      <c r="K120" s="259"/>
      <c r="L120" s="220"/>
      <c r="M120" s="69"/>
      <c r="N120" s="69"/>
      <c r="O120" s="1587"/>
      <c r="P120" s="31"/>
      <c r="Q120" s="31"/>
      <c r="R120" s="144"/>
      <c r="U120" s="13"/>
    </row>
    <row r="121" spans="1:24" x14ac:dyDescent="0.25">
      <c r="A121" s="1560"/>
      <c r="B121" s="1576"/>
      <c r="C121" s="1628"/>
      <c r="D121" s="1630"/>
      <c r="E121" s="1641"/>
      <c r="F121" s="1601"/>
      <c r="G121" s="1546"/>
      <c r="H121" s="20"/>
      <c r="I121" s="318"/>
      <c r="J121" s="259"/>
      <c r="K121" s="259"/>
      <c r="L121" s="220"/>
      <c r="M121" s="69"/>
      <c r="N121" s="69"/>
      <c r="O121" s="1587" t="s">
        <v>77</v>
      </c>
      <c r="P121" s="31">
        <v>30</v>
      </c>
      <c r="Q121" s="31">
        <v>30</v>
      </c>
      <c r="R121" s="144">
        <v>30</v>
      </c>
      <c r="U121" s="13"/>
    </row>
    <row r="122" spans="1:24" x14ac:dyDescent="0.25">
      <c r="A122" s="1560"/>
      <c r="B122" s="1576"/>
      <c r="C122" s="1628"/>
      <c r="D122" s="1630"/>
      <c r="E122" s="1641"/>
      <c r="F122" s="1601"/>
      <c r="G122" s="1546"/>
      <c r="H122" s="20"/>
      <c r="I122" s="260"/>
      <c r="J122" s="259"/>
      <c r="K122" s="259"/>
      <c r="L122" s="220"/>
      <c r="M122" s="35"/>
      <c r="N122" s="35"/>
      <c r="O122" s="1587"/>
      <c r="P122" s="31"/>
      <c r="Q122" s="31"/>
      <c r="R122" s="144"/>
      <c r="U122" s="13"/>
    </row>
    <row r="123" spans="1:24" ht="13.8" thickBot="1" x14ac:dyDescent="0.3">
      <c r="A123" s="1561"/>
      <c r="B123" s="1577"/>
      <c r="C123" s="1624"/>
      <c r="D123" s="1631"/>
      <c r="E123" s="1642"/>
      <c r="F123" s="1632"/>
      <c r="G123" s="1547"/>
      <c r="H123" s="280" t="s">
        <v>10</v>
      </c>
      <c r="I123" s="261">
        <f t="shared" ref="I123:N123" si="6">SUM(I119:I122)</f>
        <v>90</v>
      </c>
      <c r="J123" s="262">
        <f t="shared" si="6"/>
        <v>90</v>
      </c>
      <c r="K123" s="262">
        <f t="shared" si="6"/>
        <v>0</v>
      </c>
      <c r="L123" s="237">
        <f t="shared" si="6"/>
        <v>0</v>
      </c>
      <c r="M123" s="278">
        <f t="shared" si="6"/>
        <v>46</v>
      </c>
      <c r="N123" s="278">
        <f t="shared" si="6"/>
        <v>46</v>
      </c>
      <c r="O123" s="18" t="s">
        <v>139</v>
      </c>
      <c r="P123" s="633">
        <v>30</v>
      </c>
      <c r="Q123" s="633">
        <v>30</v>
      </c>
      <c r="R123" s="635">
        <v>30</v>
      </c>
      <c r="U123" s="13"/>
    </row>
    <row r="124" spans="1:24" x14ac:dyDescent="0.25">
      <c r="A124" s="1559" t="s">
        <v>9</v>
      </c>
      <c r="B124" s="1575" t="s">
        <v>11</v>
      </c>
      <c r="C124" s="1623" t="s">
        <v>53</v>
      </c>
      <c r="D124" s="1629" t="s">
        <v>80</v>
      </c>
      <c r="E124" s="1640"/>
      <c r="F124" s="1600" t="s">
        <v>54</v>
      </c>
      <c r="G124" s="1545" t="s">
        <v>40</v>
      </c>
      <c r="H124" s="19" t="s">
        <v>36</v>
      </c>
      <c r="I124" s="257">
        <f>J124+L124</f>
        <v>6</v>
      </c>
      <c r="J124" s="258">
        <v>6</v>
      </c>
      <c r="K124" s="258"/>
      <c r="L124" s="230"/>
      <c r="M124" s="41">
        <v>6</v>
      </c>
      <c r="N124" s="41">
        <v>6</v>
      </c>
      <c r="O124" s="1586" t="s">
        <v>81</v>
      </c>
      <c r="P124" s="632">
        <v>20</v>
      </c>
      <c r="Q124" s="632">
        <v>20</v>
      </c>
      <c r="R124" s="634">
        <v>20</v>
      </c>
      <c r="U124" s="13"/>
    </row>
    <row r="125" spans="1:24" x14ac:dyDescent="0.25">
      <c r="A125" s="1560"/>
      <c r="B125" s="1576"/>
      <c r="C125" s="1628"/>
      <c r="D125" s="1630"/>
      <c r="E125" s="1641"/>
      <c r="F125" s="1601"/>
      <c r="G125" s="1546"/>
      <c r="H125" s="26"/>
      <c r="I125" s="235">
        <f>J125+L125</f>
        <v>0</v>
      </c>
      <c r="J125" s="259"/>
      <c r="K125" s="259"/>
      <c r="L125" s="220"/>
      <c r="M125" s="69"/>
      <c r="N125" s="69"/>
      <c r="O125" s="1587"/>
      <c r="P125" s="31"/>
      <c r="Q125" s="31"/>
      <c r="R125" s="144"/>
      <c r="U125" s="13"/>
    </row>
    <row r="126" spans="1:24" ht="13.8" thickBot="1" x14ac:dyDescent="0.3">
      <c r="A126" s="1561"/>
      <c r="B126" s="1577"/>
      <c r="C126" s="1624"/>
      <c r="D126" s="1631"/>
      <c r="E126" s="1642"/>
      <c r="F126" s="1632"/>
      <c r="G126" s="1547"/>
      <c r="H126" s="280" t="s">
        <v>10</v>
      </c>
      <c r="I126" s="261">
        <f t="shared" ref="I126:N126" si="7">SUM(I124:I125)</f>
        <v>6</v>
      </c>
      <c r="J126" s="262">
        <f t="shared" si="7"/>
        <v>6</v>
      </c>
      <c r="K126" s="262">
        <f t="shared" si="7"/>
        <v>0</v>
      </c>
      <c r="L126" s="237">
        <f t="shared" si="7"/>
        <v>0</v>
      </c>
      <c r="M126" s="278">
        <f t="shared" si="7"/>
        <v>6</v>
      </c>
      <c r="N126" s="278">
        <f t="shared" si="7"/>
        <v>6</v>
      </c>
      <c r="O126" s="18"/>
      <c r="P126" s="633"/>
      <c r="Q126" s="633"/>
      <c r="R126" s="635"/>
      <c r="U126" s="13"/>
    </row>
    <row r="127" spans="1:24" x14ac:dyDescent="0.25">
      <c r="A127" s="1559" t="s">
        <v>9</v>
      </c>
      <c r="B127" s="1575" t="s">
        <v>11</v>
      </c>
      <c r="C127" s="1623" t="s">
        <v>54</v>
      </c>
      <c r="D127" s="1645" t="s">
        <v>89</v>
      </c>
      <c r="E127" s="1539" t="s">
        <v>91</v>
      </c>
      <c r="F127" s="1600" t="s">
        <v>41</v>
      </c>
      <c r="G127" s="1545" t="s">
        <v>90</v>
      </c>
      <c r="H127" s="281" t="s">
        <v>36</v>
      </c>
      <c r="I127" s="257">
        <f>J127+L127</f>
        <v>75.2</v>
      </c>
      <c r="J127" s="258"/>
      <c r="K127" s="258"/>
      <c r="L127" s="230">
        <v>75.2</v>
      </c>
      <c r="M127" s="46"/>
      <c r="N127" s="46"/>
      <c r="O127" s="1586" t="s">
        <v>138</v>
      </c>
      <c r="P127" s="1643"/>
      <c r="Q127" s="632"/>
      <c r="R127" s="634"/>
      <c r="U127" s="13"/>
      <c r="V127" s="14"/>
      <c r="W127" s="14"/>
      <c r="X127" s="14"/>
    </row>
    <row r="128" spans="1:24" x14ac:dyDescent="0.25">
      <c r="A128" s="1560"/>
      <c r="B128" s="1576"/>
      <c r="C128" s="1628"/>
      <c r="D128" s="1646"/>
      <c r="E128" s="1540"/>
      <c r="F128" s="1601"/>
      <c r="G128" s="1546"/>
      <c r="H128" s="282" t="s">
        <v>130</v>
      </c>
      <c r="I128" s="235">
        <f>J128+L128</f>
        <v>400</v>
      </c>
      <c r="J128" s="259"/>
      <c r="K128" s="259"/>
      <c r="L128" s="220">
        <v>400</v>
      </c>
      <c r="M128" s="69"/>
      <c r="N128" s="69"/>
      <c r="O128" s="1587"/>
      <c r="P128" s="1644"/>
      <c r="Q128" s="31"/>
      <c r="R128" s="144"/>
      <c r="U128" s="13"/>
      <c r="V128" s="14"/>
      <c r="W128" s="14"/>
      <c r="X128" s="14"/>
    </row>
    <row r="129" spans="1:32" ht="13.8" thickBot="1" x14ac:dyDescent="0.3">
      <c r="A129" s="1561"/>
      <c r="B129" s="1577"/>
      <c r="C129" s="1624"/>
      <c r="D129" s="1647"/>
      <c r="E129" s="1541"/>
      <c r="F129" s="1632"/>
      <c r="G129" s="1547"/>
      <c r="H129" s="280" t="s">
        <v>10</v>
      </c>
      <c r="I129" s="261">
        <f t="shared" ref="I129:N129" si="8">SUM(I127:I128)</f>
        <v>475.2</v>
      </c>
      <c r="J129" s="262">
        <f t="shared" si="8"/>
        <v>0</v>
      </c>
      <c r="K129" s="262">
        <f t="shared" si="8"/>
        <v>0</v>
      </c>
      <c r="L129" s="237">
        <f t="shared" si="8"/>
        <v>475.2</v>
      </c>
      <c r="M129" s="278">
        <f t="shared" si="8"/>
        <v>0</v>
      </c>
      <c r="N129" s="278">
        <f t="shared" si="8"/>
        <v>0</v>
      </c>
      <c r="O129" s="1633"/>
      <c r="P129" s="420">
        <v>100</v>
      </c>
      <c r="Q129" s="633"/>
      <c r="R129" s="635"/>
      <c r="U129" s="13"/>
      <c r="V129" s="14"/>
      <c r="W129" s="14"/>
      <c r="X129" s="14"/>
    </row>
    <row r="130" spans="1:32" x14ac:dyDescent="0.25">
      <c r="A130" s="1559" t="s">
        <v>9</v>
      </c>
      <c r="B130" s="1575" t="s">
        <v>11</v>
      </c>
      <c r="C130" s="1623" t="s">
        <v>41</v>
      </c>
      <c r="D130" s="1637" t="s">
        <v>96</v>
      </c>
      <c r="E130" s="1640"/>
      <c r="F130" s="1600" t="s">
        <v>54</v>
      </c>
      <c r="G130" s="1545" t="s">
        <v>40</v>
      </c>
      <c r="H130" s="281" t="s">
        <v>36</v>
      </c>
      <c r="I130" s="239">
        <f>J130+L130</f>
        <v>100.3</v>
      </c>
      <c r="J130" s="229">
        <v>100.3</v>
      </c>
      <c r="K130" s="229"/>
      <c r="L130" s="230"/>
      <c r="M130" s="41">
        <v>100</v>
      </c>
      <c r="N130" s="41"/>
      <c r="O130" s="618" t="s">
        <v>78</v>
      </c>
      <c r="P130" s="632"/>
      <c r="Q130" s="632">
        <v>1</v>
      </c>
      <c r="R130" s="634"/>
      <c r="U130" s="13"/>
      <c r="V130" s="14"/>
      <c r="W130" s="14"/>
      <c r="X130" s="14"/>
    </row>
    <row r="131" spans="1:32" x14ac:dyDescent="0.25">
      <c r="A131" s="1560"/>
      <c r="B131" s="1576"/>
      <c r="C131" s="1628"/>
      <c r="D131" s="1638"/>
      <c r="E131" s="1641"/>
      <c r="F131" s="1601"/>
      <c r="G131" s="1546"/>
      <c r="H131" s="282"/>
      <c r="I131" s="233">
        <f>J131+L131</f>
        <v>0</v>
      </c>
      <c r="J131" s="219"/>
      <c r="K131" s="219"/>
      <c r="L131" s="220"/>
      <c r="M131" s="69"/>
      <c r="N131" s="69"/>
      <c r="O131" s="17"/>
      <c r="P131" s="31"/>
      <c r="Q131" s="31"/>
      <c r="R131" s="144"/>
      <c r="U131" s="13"/>
      <c r="V131" s="14"/>
      <c r="W131" s="14"/>
      <c r="X131" s="14"/>
    </row>
    <row r="132" spans="1:32" ht="13.8" thickBot="1" x14ac:dyDescent="0.3">
      <c r="A132" s="1561"/>
      <c r="B132" s="1577"/>
      <c r="C132" s="1624"/>
      <c r="D132" s="1639"/>
      <c r="E132" s="1642"/>
      <c r="F132" s="1632"/>
      <c r="G132" s="1547"/>
      <c r="H132" s="280" t="s">
        <v>10</v>
      </c>
      <c r="I132" s="242">
        <f t="shared" ref="I132:N132" si="9">SUM(I130:I131)</f>
        <v>100.3</v>
      </c>
      <c r="J132" s="237">
        <f t="shared" si="9"/>
        <v>100.3</v>
      </c>
      <c r="K132" s="237">
        <f t="shared" si="9"/>
        <v>0</v>
      </c>
      <c r="L132" s="237">
        <f t="shared" si="9"/>
        <v>0</v>
      </c>
      <c r="M132" s="278">
        <f t="shared" si="9"/>
        <v>100</v>
      </c>
      <c r="N132" s="278">
        <f t="shared" si="9"/>
        <v>0</v>
      </c>
      <c r="O132" s="18"/>
      <c r="P132" s="633"/>
      <c r="Q132" s="633"/>
      <c r="R132" s="635"/>
      <c r="U132" s="13"/>
      <c r="V132" s="14"/>
      <c r="W132" s="14"/>
      <c r="X132" s="14"/>
    </row>
    <row r="133" spans="1:32" x14ac:dyDescent="0.25">
      <c r="A133" s="1559" t="s">
        <v>9</v>
      </c>
      <c r="B133" s="1575" t="s">
        <v>11</v>
      </c>
      <c r="C133" s="1623" t="s">
        <v>55</v>
      </c>
      <c r="D133" s="1637" t="s">
        <v>107</v>
      </c>
      <c r="E133" s="1640"/>
      <c r="F133" s="1600" t="s">
        <v>54</v>
      </c>
      <c r="G133" s="1545" t="s">
        <v>40</v>
      </c>
      <c r="H133" s="19" t="s">
        <v>36</v>
      </c>
      <c r="I133" s="239">
        <f>J133+L133</f>
        <v>20</v>
      </c>
      <c r="J133" s="229">
        <v>20</v>
      </c>
      <c r="K133" s="229"/>
      <c r="L133" s="230"/>
      <c r="M133" s="41"/>
      <c r="N133" s="41"/>
      <c r="O133" s="618" t="s">
        <v>79</v>
      </c>
      <c r="P133" s="632">
        <v>150</v>
      </c>
      <c r="Q133" s="632"/>
      <c r="R133" s="634"/>
      <c r="U133" s="13"/>
    </row>
    <row r="134" spans="1:32" x14ac:dyDescent="0.25">
      <c r="A134" s="1560"/>
      <c r="B134" s="1576"/>
      <c r="C134" s="1628"/>
      <c r="D134" s="1638"/>
      <c r="E134" s="1641"/>
      <c r="F134" s="1601"/>
      <c r="G134" s="1546"/>
      <c r="H134" s="26"/>
      <c r="I134" s="233">
        <f>J134+L134</f>
        <v>0</v>
      </c>
      <c r="J134" s="219"/>
      <c r="K134" s="219"/>
      <c r="L134" s="220"/>
      <c r="M134" s="69"/>
      <c r="N134" s="69"/>
      <c r="O134" s="17"/>
      <c r="P134" s="31"/>
      <c r="Q134" s="31"/>
      <c r="R134" s="144"/>
      <c r="U134" s="13"/>
    </row>
    <row r="135" spans="1:32" ht="13.8" thickBot="1" x14ac:dyDescent="0.3">
      <c r="A135" s="1561"/>
      <c r="B135" s="1577"/>
      <c r="C135" s="1624"/>
      <c r="D135" s="1639"/>
      <c r="E135" s="1642"/>
      <c r="F135" s="1632"/>
      <c r="G135" s="1547"/>
      <c r="H135" s="280" t="s">
        <v>10</v>
      </c>
      <c r="I135" s="242">
        <f t="shared" ref="I135:N135" si="10">SUM(I133:I134)</f>
        <v>20</v>
      </c>
      <c r="J135" s="237">
        <f t="shared" si="10"/>
        <v>20</v>
      </c>
      <c r="K135" s="237">
        <f t="shared" si="10"/>
        <v>0</v>
      </c>
      <c r="L135" s="237">
        <f t="shared" si="10"/>
        <v>0</v>
      </c>
      <c r="M135" s="278">
        <f t="shared" si="10"/>
        <v>0</v>
      </c>
      <c r="N135" s="278">
        <f t="shared" si="10"/>
        <v>0</v>
      </c>
      <c r="O135" s="18"/>
      <c r="P135" s="633"/>
      <c r="Q135" s="633"/>
      <c r="R135" s="635"/>
      <c r="U135" s="13"/>
    </row>
    <row r="136" spans="1:32" ht="13.8" thickBot="1" x14ac:dyDescent="0.3">
      <c r="A136" s="99" t="s">
        <v>9</v>
      </c>
      <c r="B136" s="11" t="s">
        <v>11</v>
      </c>
      <c r="C136" s="1580" t="s">
        <v>12</v>
      </c>
      <c r="D136" s="1580"/>
      <c r="E136" s="1580"/>
      <c r="F136" s="1580"/>
      <c r="G136" s="1580"/>
      <c r="H136" s="1524"/>
      <c r="I136" s="24">
        <f t="shared" ref="I136:N136" si="11">SUM(I129,I126,I135,I132,I123,I118,I115)</f>
        <v>1210</v>
      </c>
      <c r="J136" s="24">
        <f t="shared" si="11"/>
        <v>734.8</v>
      </c>
      <c r="K136" s="24">
        <f t="shared" si="11"/>
        <v>0</v>
      </c>
      <c r="L136" s="24">
        <f t="shared" si="11"/>
        <v>475.2</v>
      </c>
      <c r="M136" s="24">
        <f t="shared" si="11"/>
        <v>739</v>
      </c>
      <c r="N136" s="24">
        <f t="shared" si="11"/>
        <v>639</v>
      </c>
      <c r="O136" s="1525"/>
      <c r="P136" s="1526"/>
      <c r="Q136" s="1526"/>
      <c r="R136" s="1527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3.8" thickBot="1" x14ac:dyDescent="0.3">
      <c r="A137" s="93" t="s">
        <v>9</v>
      </c>
      <c r="B137" s="11" t="s">
        <v>38</v>
      </c>
      <c r="C137" s="1634" t="s">
        <v>72</v>
      </c>
      <c r="D137" s="1635"/>
      <c r="E137" s="1635"/>
      <c r="F137" s="1635"/>
      <c r="G137" s="1635"/>
      <c r="H137" s="1635"/>
      <c r="I137" s="1635"/>
      <c r="J137" s="1635"/>
      <c r="K137" s="1635"/>
      <c r="L137" s="1635"/>
      <c r="M137" s="1635"/>
      <c r="N137" s="1635"/>
      <c r="O137" s="1635"/>
      <c r="P137" s="1635"/>
      <c r="Q137" s="1635"/>
      <c r="R137" s="1636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x14ac:dyDescent="0.25">
      <c r="A138" s="1559" t="s">
        <v>9</v>
      </c>
      <c r="B138" s="1575" t="s">
        <v>38</v>
      </c>
      <c r="C138" s="1623" t="s">
        <v>9</v>
      </c>
      <c r="D138" s="1629" t="s">
        <v>82</v>
      </c>
      <c r="E138" s="1598"/>
      <c r="F138" s="1600" t="s">
        <v>54</v>
      </c>
      <c r="G138" s="1620" t="s">
        <v>40</v>
      </c>
      <c r="H138" s="281" t="s">
        <v>36</v>
      </c>
      <c r="I138" s="239">
        <f>J138+L138</f>
        <v>1233.5</v>
      </c>
      <c r="J138" s="229">
        <v>1233.5</v>
      </c>
      <c r="K138" s="229"/>
      <c r="L138" s="230"/>
      <c r="M138" s="46">
        <v>2006.3</v>
      </c>
      <c r="N138" s="46">
        <v>2006.3</v>
      </c>
      <c r="O138" s="1586" t="s">
        <v>198</v>
      </c>
      <c r="P138" s="43">
        <v>3.7</v>
      </c>
      <c r="Q138" s="43">
        <v>3.7</v>
      </c>
      <c r="R138" s="44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5">
      <c r="A139" s="1560"/>
      <c r="B139" s="1576"/>
      <c r="C139" s="1628"/>
      <c r="D139" s="1630"/>
      <c r="E139" s="1599"/>
      <c r="F139" s="1601"/>
      <c r="G139" s="1621"/>
      <c r="H139" s="282"/>
      <c r="I139" s="233">
        <f>J139+L139</f>
        <v>0</v>
      </c>
      <c r="J139" s="219"/>
      <c r="K139" s="219"/>
      <c r="L139" s="220"/>
      <c r="M139" s="69"/>
      <c r="N139" s="69"/>
      <c r="O139" s="1587"/>
      <c r="P139" s="42"/>
      <c r="Q139" s="31"/>
      <c r="R139" s="144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x14ac:dyDescent="0.25">
      <c r="A140" s="1560"/>
      <c r="B140" s="1576"/>
      <c r="C140" s="1628"/>
      <c r="D140" s="1630"/>
      <c r="E140" s="1599"/>
      <c r="F140" s="1601"/>
      <c r="G140" s="1621"/>
      <c r="H140" s="365"/>
      <c r="I140" s="215">
        <f>J140+L140</f>
        <v>0</v>
      </c>
      <c r="J140" s="224"/>
      <c r="K140" s="224"/>
      <c r="L140" s="225"/>
      <c r="M140" s="23"/>
      <c r="N140" s="23"/>
      <c r="O140" s="1587"/>
      <c r="P140" s="31"/>
      <c r="Q140" s="31"/>
      <c r="R140" s="144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13.8" thickBot="1" x14ac:dyDescent="0.3">
      <c r="A141" s="1561"/>
      <c r="B141" s="1577"/>
      <c r="C141" s="1624"/>
      <c r="D141" s="1631"/>
      <c r="E141" s="1625"/>
      <c r="F141" s="1632"/>
      <c r="G141" s="1622"/>
      <c r="H141" s="280" t="s">
        <v>10</v>
      </c>
      <c r="I141" s="242">
        <f t="shared" ref="I141:N141" si="12">SUM(I138:I140)</f>
        <v>1233.5</v>
      </c>
      <c r="J141" s="237">
        <f t="shared" si="12"/>
        <v>1233.5</v>
      </c>
      <c r="K141" s="237">
        <f t="shared" si="12"/>
        <v>0</v>
      </c>
      <c r="L141" s="237">
        <f t="shared" si="12"/>
        <v>0</v>
      </c>
      <c r="M141" s="278">
        <f t="shared" si="12"/>
        <v>2006.3</v>
      </c>
      <c r="N141" s="278">
        <f t="shared" si="12"/>
        <v>2006.3</v>
      </c>
      <c r="O141" s="1633"/>
      <c r="P141" s="633"/>
      <c r="Q141" s="633"/>
      <c r="R141" s="635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x14ac:dyDescent="0.25">
      <c r="A142" s="1559" t="s">
        <v>9</v>
      </c>
      <c r="B142" s="1575" t="s">
        <v>38</v>
      </c>
      <c r="C142" s="1623" t="s">
        <v>11</v>
      </c>
      <c r="D142" s="1629" t="s">
        <v>39</v>
      </c>
      <c r="E142" s="1598"/>
      <c r="F142" s="1600" t="s">
        <v>41</v>
      </c>
      <c r="G142" s="1620" t="s">
        <v>40</v>
      </c>
      <c r="H142" s="281" t="s">
        <v>36</v>
      </c>
      <c r="I142" s="239">
        <f>J142+L142</f>
        <v>0</v>
      </c>
      <c r="J142" s="229"/>
      <c r="K142" s="229"/>
      <c r="L142" s="230"/>
      <c r="M142" s="46"/>
      <c r="N142" s="46"/>
      <c r="O142" s="1586" t="s">
        <v>106</v>
      </c>
      <c r="P142" s="632"/>
      <c r="Q142" s="632" t="s">
        <v>42</v>
      </c>
      <c r="R142" s="634" t="s">
        <v>42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5">
      <c r="A143" s="1560"/>
      <c r="B143" s="1576"/>
      <c r="C143" s="1628"/>
      <c r="D143" s="1630"/>
      <c r="E143" s="1599"/>
      <c r="F143" s="1601"/>
      <c r="G143" s="1621"/>
      <c r="H143" s="282"/>
      <c r="I143" s="233">
        <f>J143+L143</f>
        <v>0</v>
      </c>
      <c r="J143" s="219">
        <v>0</v>
      </c>
      <c r="K143" s="219"/>
      <c r="L143" s="220"/>
      <c r="M143" s="69"/>
      <c r="N143" s="69"/>
      <c r="O143" s="1587"/>
      <c r="P143" s="31"/>
      <c r="Q143" s="31"/>
      <c r="R143" s="144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8" thickBot="1" x14ac:dyDescent="0.3">
      <c r="A144" s="1561"/>
      <c r="B144" s="1577"/>
      <c r="C144" s="1624"/>
      <c r="D144" s="1631"/>
      <c r="E144" s="1625"/>
      <c r="F144" s="1632"/>
      <c r="G144" s="1622"/>
      <c r="H144" s="280" t="s">
        <v>10</v>
      </c>
      <c r="I144" s="242">
        <f t="shared" ref="I144:N144" si="13">SUM(I142:I143)</f>
        <v>0</v>
      </c>
      <c r="J144" s="237">
        <f t="shared" si="13"/>
        <v>0</v>
      </c>
      <c r="K144" s="237">
        <f t="shared" si="13"/>
        <v>0</v>
      </c>
      <c r="L144" s="237">
        <f t="shared" si="13"/>
        <v>0</v>
      </c>
      <c r="M144" s="278">
        <f t="shared" si="13"/>
        <v>0</v>
      </c>
      <c r="N144" s="278">
        <f t="shared" si="13"/>
        <v>0</v>
      </c>
      <c r="O144" s="18"/>
      <c r="P144" s="633"/>
      <c r="Q144" s="633"/>
      <c r="R144" s="635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x14ac:dyDescent="0.25">
      <c r="A145" s="1559" t="s">
        <v>9</v>
      </c>
      <c r="B145" s="1575" t="s">
        <v>38</v>
      </c>
      <c r="C145" s="1623" t="s">
        <v>38</v>
      </c>
      <c r="D145" s="1629" t="s">
        <v>43</v>
      </c>
      <c r="E145" s="1598"/>
      <c r="F145" s="1600" t="s">
        <v>44</v>
      </c>
      <c r="G145" s="1620" t="s">
        <v>40</v>
      </c>
      <c r="H145" s="281" t="s">
        <v>36</v>
      </c>
      <c r="I145" s="239">
        <f>J145+L145</f>
        <v>0</v>
      </c>
      <c r="J145" s="229"/>
      <c r="K145" s="229"/>
      <c r="L145" s="230"/>
      <c r="M145" s="46">
        <v>62</v>
      </c>
      <c r="N145" s="46">
        <v>62</v>
      </c>
      <c r="O145" s="1586" t="s">
        <v>45</v>
      </c>
      <c r="P145" s="632"/>
      <c r="Q145" s="632">
        <v>13</v>
      </c>
      <c r="R145" s="634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5">
      <c r="A146" s="1560"/>
      <c r="B146" s="1576"/>
      <c r="C146" s="1628"/>
      <c r="D146" s="1630"/>
      <c r="E146" s="1599"/>
      <c r="F146" s="1601"/>
      <c r="G146" s="1621"/>
      <c r="H146" s="282"/>
      <c r="I146" s="233">
        <f>J146+L146</f>
        <v>0</v>
      </c>
      <c r="J146" s="219"/>
      <c r="K146" s="219"/>
      <c r="L146" s="220"/>
      <c r="M146" s="69"/>
      <c r="N146" s="69"/>
      <c r="O146" s="1587"/>
      <c r="P146" s="31"/>
      <c r="Q146" s="31"/>
      <c r="R146" s="144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8" thickBot="1" x14ac:dyDescent="0.3">
      <c r="A147" s="1561"/>
      <c r="B147" s="1577"/>
      <c r="C147" s="1624"/>
      <c r="D147" s="1631"/>
      <c r="E147" s="1625"/>
      <c r="F147" s="1632"/>
      <c r="G147" s="1622"/>
      <c r="H147" s="280" t="s">
        <v>10</v>
      </c>
      <c r="I147" s="242">
        <f t="shared" ref="I147:N147" si="14">SUM(I145:I146)</f>
        <v>0</v>
      </c>
      <c r="J147" s="237">
        <f t="shared" si="14"/>
        <v>0</v>
      </c>
      <c r="K147" s="237">
        <f t="shared" si="14"/>
        <v>0</v>
      </c>
      <c r="L147" s="237">
        <f t="shared" si="14"/>
        <v>0</v>
      </c>
      <c r="M147" s="278">
        <f t="shared" si="14"/>
        <v>62</v>
      </c>
      <c r="N147" s="278">
        <f t="shared" si="14"/>
        <v>62</v>
      </c>
      <c r="O147" s="18"/>
      <c r="P147" s="633"/>
      <c r="Q147" s="633"/>
      <c r="R147" s="635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x14ac:dyDescent="0.25">
      <c r="A148" s="1559" t="s">
        <v>9</v>
      </c>
      <c r="B148" s="1575" t="s">
        <v>38</v>
      </c>
      <c r="C148" s="1623" t="s">
        <v>53</v>
      </c>
      <c r="D148" s="1562" t="s">
        <v>146</v>
      </c>
      <c r="E148" s="1598"/>
      <c r="F148" s="1626" t="s">
        <v>44</v>
      </c>
      <c r="G148" s="1612" t="s">
        <v>40</v>
      </c>
      <c r="H148" s="366" t="s">
        <v>92</v>
      </c>
      <c r="I148" s="263">
        <f>+J148+L148</f>
        <v>0</v>
      </c>
      <c r="J148" s="264">
        <v>0</v>
      </c>
      <c r="K148" s="264"/>
      <c r="L148" s="265">
        <v>0</v>
      </c>
      <c r="M148" s="111">
        <v>50</v>
      </c>
      <c r="N148" s="110">
        <v>50</v>
      </c>
      <c r="O148" s="1614" t="s">
        <v>150</v>
      </c>
      <c r="P148" s="1616"/>
      <c r="Q148" s="1616"/>
      <c r="R148" s="1618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13.8" thickBot="1" x14ac:dyDescent="0.3">
      <c r="A149" s="1561"/>
      <c r="B149" s="1577"/>
      <c r="C149" s="1624"/>
      <c r="D149" s="1564"/>
      <c r="E149" s="1625"/>
      <c r="F149" s="1627"/>
      <c r="G149" s="1613"/>
      <c r="H149" s="280" t="s">
        <v>10</v>
      </c>
      <c r="I149" s="242">
        <f>+L149+J149</f>
        <v>0</v>
      </c>
      <c r="J149" s="242">
        <f>+J148</f>
        <v>0</v>
      </c>
      <c r="K149" s="242"/>
      <c r="L149" s="247">
        <f>+L148</f>
        <v>0</v>
      </c>
      <c r="M149" s="278">
        <f>+M148</f>
        <v>50</v>
      </c>
      <c r="N149" s="242">
        <f>+N148</f>
        <v>50</v>
      </c>
      <c r="O149" s="1615"/>
      <c r="P149" s="1617"/>
      <c r="Q149" s="1617"/>
      <c r="R149" s="1619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8" thickBot="1" x14ac:dyDescent="0.3">
      <c r="A150" s="99" t="s">
        <v>9</v>
      </c>
      <c r="B150" s="11" t="s">
        <v>38</v>
      </c>
      <c r="C150" s="1580" t="s">
        <v>12</v>
      </c>
      <c r="D150" s="1580"/>
      <c r="E150" s="1580"/>
      <c r="F150" s="1580"/>
      <c r="G150" s="1580"/>
      <c r="H150" s="1524"/>
      <c r="I150" s="24">
        <f t="shared" ref="I150:N150" si="15">SUM(I147,I144,I141,I149)</f>
        <v>1233.5</v>
      </c>
      <c r="J150" s="24">
        <f t="shared" si="15"/>
        <v>1233.5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525"/>
      <c r="P150" s="1526"/>
      <c r="Q150" s="1526"/>
      <c r="R150" s="1527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8" thickBot="1" x14ac:dyDescent="0.3">
      <c r="A151" s="93" t="s">
        <v>9</v>
      </c>
      <c r="B151" s="11" t="s">
        <v>53</v>
      </c>
      <c r="C151" s="1581" t="s">
        <v>73</v>
      </c>
      <c r="D151" s="1582"/>
      <c r="E151" s="1582"/>
      <c r="F151" s="1582"/>
      <c r="G151" s="1582"/>
      <c r="H151" s="1582"/>
      <c r="I151" s="1582"/>
      <c r="J151" s="1582"/>
      <c r="K151" s="1582"/>
      <c r="L151" s="1582"/>
      <c r="M151" s="1582"/>
      <c r="N151" s="1582"/>
      <c r="O151" s="1582"/>
      <c r="P151" s="1582"/>
      <c r="Q151" s="1582"/>
      <c r="R151" s="1583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6.4" x14ac:dyDescent="0.25">
      <c r="A152" s="619" t="s">
        <v>9</v>
      </c>
      <c r="B152" s="627" t="s">
        <v>53</v>
      </c>
      <c r="C152" s="647" t="s">
        <v>9</v>
      </c>
      <c r="D152" s="665" t="s">
        <v>166</v>
      </c>
      <c r="E152" s="505"/>
      <c r="F152" s="613"/>
      <c r="G152" s="615"/>
      <c r="H152" s="72"/>
      <c r="I152" s="266"/>
      <c r="J152" s="267"/>
      <c r="K152" s="268"/>
      <c r="L152" s="351"/>
      <c r="M152" s="370"/>
      <c r="N152" s="370"/>
      <c r="O152" s="73"/>
      <c r="P152" s="74"/>
      <c r="Q152" s="74"/>
      <c r="R152" s="634"/>
      <c r="S152" s="71"/>
      <c r="U152" s="13"/>
    </row>
    <row r="153" spans="1:32" x14ac:dyDescent="0.25">
      <c r="A153" s="1560"/>
      <c r="B153" s="1576"/>
      <c r="C153" s="1597"/>
      <c r="D153" s="1603" t="s">
        <v>134</v>
      </c>
      <c r="E153" s="1606" t="s">
        <v>91</v>
      </c>
      <c r="F153" s="1609" t="s">
        <v>54</v>
      </c>
      <c r="G153" s="1588" t="s">
        <v>90</v>
      </c>
      <c r="H153" s="511" t="s">
        <v>36</v>
      </c>
      <c r="I153" s="512">
        <v>200</v>
      </c>
      <c r="J153" s="513"/>
      <c r="K153" s="513"/>
      <c r="L153" s="530">
        <v>200</v>
      </c>
      <c r="M153" s="529">
        <v>100</v>
      </c>
      <c r="N153" s="514"/>
      <c r="O153" s="1591" t="s">
        <v>137</v>
      </c>
      <c r="P153" s="515"/>
      <c r="Q153" s="515"/>
      <c r="R153" s="125"/>
      <c r="U153" s="13"/>
    </row>
    <row r="154" spans="1:32" x14ac:dyDescent="0.25">
      <c r="A154" s="1560"/>
      <c r="B154" s="1576"/>
      <c r="C154" s="1597"/>
      <c r="D154" s="1604"/>
      <c r="E154" s="1607"/>
      <c r="F154" s="1610"/>
      <c r="G154" s="1589"/>
      <c r="H154" s="516"/>
      <c r="I154" s="517"/>
      <c r="J154" s="377"/>
      <c r="K154" s="377"/>
      <c r="L154" s="531"/>
      <c r="M154" s="518"/>
      <c r="N154" s="518"/>
      <c r="O154" s="1592"/>
      <c r="P154" s="519"/>
      <c r="Q154" s="520"/>
      <c r="R154" s="144"/>
      <c r="U154" s="13"/>
    </row>
    <row r="155" spans="1:32" ht="13.8" thickBot="1" x14ac:dyDescent="0.3">
      <c r="A155" s="1561"/>
      <c r="B155" s="1577"/>
      <c r="C155" s="1602"/>
      <c r="D155" s="1605"/>
      <c r="E155" s="1608"/>
      <c r="F155" s="1611"/>
      <c r="G155" s="1590"/>
      <c r="H155" s="521"/>
      <c r="I155" s="522"/>
      <c r="J155" s="523"/>
      <c r="K155" s="523"/>
      <c r="L155" s="532"/>
      <c r="M155" s="524"/>
      <c r="N155" s="524"/>
      <c r="O155" s="1593"/>
      <c r="P155" s="525">
        <v>50</v>
      </c>
      <c r="Q155" s="526">
        <v>50</v>
      </c>
      <c r="R155" s="635"/>
      <c r="U155" s="13"/>
    </row>
    <row r="156" spans="1:32" x14ac:dyDescent="0.25">
      <c r="A156" s="1594"/>
      <c r="B156" s="1595"/>
      <c r="C156" s="1596"/>
      <c r="D156" s="1562" t="s">
        <v>83</v>
      </c>
      <c r="E156" s="1598"/>
      <c r="F156" s="1600" t="s">
        <v>54</v>
      </c>
      <c r="G156" s="1584" t="s">
        <v>40</v>
      </c>
      <c r="H156" s="421" t="s">
        <v>36</v>
      </c>
      <c r="I156" s="266">
        <f>J156+L156</f>
        <v>265.7</v>
      </c>
      <c r="J156" s="268">
        <v>265.7</v>
      </c>
      <c r="K156" s="268"/>
      <c r="L156" s="351"/>
      <c r="M156" s="370">
        <v>266</v>
      </c>
      <c r="N156" s="370">
        <v>266</v>
      </c>
      <c r="O156" s="1586" t="s">
        <v>84</v>
      </c>
      <c r="P156" s="632">
        <v>285</v>
      </c>
      <c r="Q156" s="632">
        <v>285</v>
      </c>
      <c r="R156" s="634">
        <v>285</v>
      </c>
      <c r="W156" s="510"/>
    </row>
    <row r="157" spans="1:32" x14ac:dyDescent="0.25">
      <c r="A157" s="1567"/>
      <c r="B157" s="1569"/>
      <c r="C157" s="1597"/>
      <c r="D157" s="1563"/>
      <c r="E157" s="1599"/>
      <c r="F157" s="1601"/>
      <c r="G157" s="1585"/>
      <c r="H157" s="372"/>
      <c r="I157" s="316"/>
      <c r="J157" s="219"/>
      <c r="K157" s="219"/>
      <c r="L157" s="243"/>
      <c r="M157" s="103"/>
      <c r="N157" s="103"/>
      <c r="O157" s="1587"/>
      <c r="P157" s="31"/>
      <c r="Q157" s="31"/>
      <c r="R157" s="144"/>
    </row>
    <row r="158" spans="1:32" ht="27" thickBot="1" x14ac:dyDescent="0.3">
      <c r="A158" s="621"/>
      <c r="B158" s="629"/>
      <c r="C158" s="672"/>
      <c r="D158" s="468"/>
      <c r="E158" s="388"/>
      <c r="F158" s="614"/>
      <c r="G158" s="617"/>
      <c r="H158" s="283" t="s">
        <v>10</v>
      </c>
      <c r="I158" s="536" t="s">
        <v>208</v>
      </c>
      <c r="J158" s="528">
        <v>265.7</v>
      </c>
      <c r="K158" s="242">
        <f>K153+K156</f>
        <v>0</v>
      </c>
      <c r="L158" s="530">
        <v>200</v>
      </c>
      <c r="M158" s="535" t="s">
        <v>207</v>
      </c>
      <c r="N158" s="242">
        <f>N153+N156</f>
        <v>266</v>
      </c>
      <c r="O158" s="28"/>
      <c r="P158" s="633"/>
      <c r="Q158" s="33"/>
      <c r="R158" s="635"/>
      <c r="U158" s="13"/>
    </row>
    <row r="159" spans="1:32" x14ac:dyDescent="0.25">
      <c r="A159" s="1559" t="s">
        <v>9</v>
      </c>
      <c r="B159" s="1575" t="s">
        <v>53</v>
      </c>
      <c r="C159" s="1578" t="s">
        <v>11</v>
      </c>
      <c r="D159" s="1562" t="s">
        <v>125</v>
      </c>
      <c r="E159" s="1539"/>
      <c r="F159" s="1542" t="s">
        <v>41</v>
      </c>
      <c r="G159" s="1545" t="s">
        <v>40</v>
      </c>
      <c r="H159" s="15" t="s">
        <v>36</v>
      </c>
      <c r="I159" s="239">
        <f>J159+L159</f>
        <v>48.6</v>
      </c>
      <c r="J159" s="229">
        <v>48.6</v>
      </c>
      <c r="K159" s="229"/>
      <c r="L159" s="240"/>
      <c r="M159" s="121">
        <v>44.7</v>
      </c>
      <c r="N159" s="46">
        <v>52.9</v>
      </c>
      <c r="O159" s="618" t="s">
        <v>127</v>
      </c>
      <c r="P159" s="632">
        <v>49</v>
      </c>
      <c r="Q159" s="632">
        <v>50</v>
      </c>
      <c r="R159" s="634">
        <v>49</v>
      </c>
      <c r="U159" s="13"/>
    </row>
    <row r="160" spans="1:32" x14ac:dyDescent="0.25">
      <c r="A160" s="1560"/>
      <c r="B160" s="1576"/>
      <c r="C160" s="1571"/>
      <c r="D160" s="1563"/>
      <c r="E160" s="1540"/>
      <c r="F160" s="1543"/>
      <c r="G160" s="1546"/>
      <c r="H160" s="145"/>
      <c r="I160" s="231"/>
      <c r="J160" s="224"/>
      <c r="K160" s="224"/>
      <c r="L160" s="244"/>
      <c r="M160" s="82"/>
      <c r="N160" s="23"/>
      <c r="O160" s="27" t="s">
        <v>126</v>
      </c>
      <c r="P160" s="31">
        <v>12</v>
      </c>
      <c r="Q160" s="32">
        <v>10</v>
      </c>
      <c r="R160" s="144">
        <v>13</v>
      </c>
      <c r="U160" s="13"/>
    </row>
    <row r="161" spans="1:23" ht="13.8" thickBot="1" x14ac:dyDescent="0.3">
      <c r="A161" s="1561"/>
      <c r="B161" s="1577"/>
      <c r="C161" s="1572"/>
      <c r="D161" s="1564"/>
      <c r="E161" s="1541"/>
      <c r="F161" s="1544"/>
      <c r="G161" s="1547"/>
      <c r="H161" s="283" t="s">
        <v>10</v>
      </c>
      <c r="I161" s="236">
        <f t="shared" ref="I161:N161" si="16">I159</f>
        <v>48.6</v>
      </c>
      <c r="J161" s="242">
        <f t="shared" si="16"/>
        <v>48.6</v>
      </c>
      <c r="K161" s="242">
        <f t="shared" si="16"/>
        <v>0</v>
      </c>
      <c r="L161" s="245">
        <f t="shared" si="16"/>
        <v>0</v>
      </c>
      <c r="M161" s="247">
        <f t="shared" si="16"/>
        <v>44.7</v>
      </c>
      <c r="N161" s="278">
        <f t="shared" si="16"/>
        <v>52.9</v>
      </c>
      <c r="O161" s="28"/>
      <c r="P161" s="633"/>
      <c r="Q161" s="33"/>
      <c r="R161" s="635"/>
      <c r="U161" s="13"/>
      <c r="W161" s="527"/>
    </row>
    <row r="162" spans="1:23" ht="27" thickBot="1" x14ac:dyDescent="0.3">
      <c r="A162" s="621" t="s">
        <v>9</v>
      </c>
      <c r="B162" s="629" t="s">
        <v>53</v>
      </c>
      <c r="C162" s="1579" t="s">
        <v>12</v>
      </c>
      <c r="D162" s="1580"/>
      <c r="E162" s="1580"/>
      <c r="F162" s="1580"/>
      <c r="G162" s="1580"/>
      <c r="H162" s="1524"/>
      <c r="I162" s="537" t="s">
        <v>209</v>
      </c>
      <c r="J162" s="24">
        <f>J161+J158</f>
        <v>314.3</v>
      </c>
      <c r="K162" s="24">
        <f>K161+K158</f>
        <v>0</v>
      </c>
      <c r="L162" s="533">
        <v>200</v>
      </c>
      <c r="M162" s="534" t="s">
        <v>206</v>
      </c>
      <c r="N162" s="24">
        <f>N161+N158</f>
        <v>318.89999999999998</v>
      </c>
      <c r="O162" s="137"/>
      <c r="P162" s="138"/>
      <c r="Q162" s="139"/>
      <c r="R162" s="140"/>
    </row>
    <row r="163" spans="1:23" ht="13.8" thickBot="1" x14ac:dyDescent="0.3">
      <c r="A163" s="93" t="s">
        <v>9</v>
      </c>
      <c r="B163" s="11" t="s">
        <v>109</v>
      </c>
      <c r="C163" s="1581" t="s">
        <v>110</v>
      </c>
      <c r="D163" s="1582"/>
      <c r="E163" s="1582"/>
      <c r="F163" s="1582"/>
      <c r="G163" s="1582"/>
      <c r="H163" s="1582"/>
      <c r="I163" s="1582"/>
      <c r="J163" s="1582"/>
      <c r="K163" s="1582"/>
      <c r="L163" s="1582"/>
      <c r="M163" s="1582"/>
      <c r="N163" s="1582"/>
      <c r="O163" s="1582"/>
      <c r="P163" s="1582"/>
      <c r="Q163" s="1582"/>
      <c r="R163" s="1583"/>
    </row>
    <row r="164" spans="1:23" ht="26.4" x14ac:dyDescent="0.25">
      <c r="A164" s="673" t="s">
        <v>9</v>
      </c>
      <c r="B164" s="674" t="s">
        <v>54</v>
      </c>
      <c r="C164" s="630" t="s">
        <v>9</v>
      </c>
      <c r="D164" s="119" t="s">
        <v>118</v>
      </c>
      <c r="E164" s="1550"/>
      <c r="F164" s="1553" t="s">
        <v>44</v>
      </c>
      <c r="G164" s="1556">
        <v>6</v>
      </c>
      <c r="H164" s="367" t="s">
        <v>36</v>
      </c>
      <c r="I164" s="340">
        <f>J164+L164</f>
        <v>12686.1</v>
      </c>
      <c r="J164" s="268">
        <v>12686.1</v>
      </c>
      <c r="K164" s="268"/>
      <c r="L164" s="351"/>
      <c r="M164" s="371">
        <v>13019</v>
      </c>
      <c r="N164" s="79">
        <v>13019</v>
      </c>
      <c r="O164" s="660" t="s">
        <v>124</v>
      </c>
      <c r="P164" s="124">
        <v>116</v>
      </c>
      <c r="Q164" s="124">
        <v>116</v>
      </c>
      <c r="R164" s="125">
        <v>116</v>
      </c>
    </row>
    <row r="165" spans="1:23" x14ac:dyDescent="0.25">
      <c r="A165" s="622"/>
      <c r="B165" s="623"/>
      <c r="C165" s="624"/>
      <c r="D165" s="120" t="s">
        <v>120</v>
      </c>
      <c r="E165" s="1551"/>
      <c r="F165" s="1554"/>
      <c r="G165" s="1557"/>
      <c r="H165" s="369"/>
      <c r="I165" s="246"/>
      <c r="J165" s="219"/>
      <c r="K165" s="219"/>
      <c r="L165" s="243"/>
      <c r="M165" s="375"/>
      <c r="N165" s="368"/>
      <c r="O165" s="631"/>
      <c r="P165" s="31"/>
      <c r="Q165" s="31"/>
      <c r="R165" s="144"/>
    </row>
    <row r="166" spans="1:23" x14ac:dyDescent="0.25">
      <c r="A166" s="622"/>
      <c r="B166" s="623"/>
      <c r="C166" s="624"/>
      <c r="D166" s="625" t="s">
        <v>121</v>
      </c>
      <c r="E166" s="1551"/>
      <c r="F166" s="1554"/>
      <c r="G166" s="1557"/>
      <c r="H166" s="369"/>
      <c r="I166" s="246"/>
      <c r="J166" s="219"/>
      <c r="K166" s="219"/>
      <c r="L166" s="243"/>
      <c r="M166" s="375"/>
      <c r="N166" s="368"/>
      <c r="O166" s="631"/>
      <c r="P166" s="31"/>
      <c r="Q166" s="31"/>
      <c r="R166" s="144"/>
    </row>
    <row r="167" spans="1:23" x14ac:dyDescent="0.25">
      <c r="A167" s="622"/>
      <c r="B167" s="623"/>
      <c r="C167" s="624"/>
      <c r="D167" s="120" t="s">
        <v>122</v>
      </c>
      <c r="E167" s="1551"/>
      <c r="F167" s="1554"/>
      <c r="G167" s="1557"/>
      <c r="H167" s="369"/>
      <c r="I167" s="246"/>
      <c r="J167" s="219"/>
      <c r="K167" s="219"/>
      <c r="L167" s="243"/>
      <c r="M167" s="375"/>
      <c r="N167" s="368"/>
      <c r="O167" s="631"/>
      <c r="P167" s="31"/>
      <c r="Q167" s="31"/>
      <c r="R167" s="144"/>
    </row>
    <row r="168" spans="1:23" s="52" customFormat="1" x14ac:dyDescent="0.25">
      <c r="A168" s="620"/>
      <c r="B168" s="628"/>
      <c r="C168" s="70"/>
      <c r="D168" s="120" t="s">
        <v>123</v>
      </c>
      <c r="E168" s="1551"/>
      <c r="F168" s="1554"/>
      <c r="G168" s="1557"/>
      <c r="H168" s="16"/>
      <c r="I168" s="376"/>
      <c r="J168" s="377"/>
      <c r="K168" s="378"/>
      <c r="L168" s="379"/>
      <c r="M168" s="375"/>
      <c r="N168" s="368"/>
      <c r="O168" s="631"/>
      <c r="P168" s="128"/>
      <c r="Q168" s="129"/>
      <c r="R168" s="132"/>
    </row>
    <row r="169" spans="1:23" x14ac:dyDescent="0.25">
      <c r="A169" s="1567"/>
      <c r="B169" s="1569"/>
      <c r="C169" s="1571"/>
      <c r="D169" s="1573" t="s">
        <v>119</v>
      </c>
      <c r="E169" s="1551"/>
      <c r="F169" s="1554"/>
      <c r="G169" s="1557"/>
      <c r="H169" s="372"/>
      <c r="I169" s="215"/>
      <c r="J169" s="216"/>
      <c r="K169" s="216"/>
      <c r="L169" s="232"/>
      <c r="M169" s="373"/>
      <c r="N169" s="374"/>
      <c r="O169" s="631"/>
      <c r="P169" s="31"/>
      <c r="Q169" s="31"/>
      <c r="R169" s="144"/>
    </row>
    <row r="170" spans="1:23" ht="13.8" thickBot="1" x14ac:dyDescent="0.3">
      <c r="A170" s="1568"/>
      <c r="B170" s="1570"/>
      <c r="C170" s="1572"/>
      <c r="D170" s="1574"/>
      <c r="E170" s="1552"/>
      <c r="F170" s="1555"/>
      <c r="G170" s="1558"/>
      <c r="H170" s="283" t="s">
        <v>10</v>
      </c>
      <c r="I170" s="270">
        <f t="shared" ref="I170:N170" si="17">SUM(I164:I169)</f>
        <v>12686.1</v>
      </c>
      <c r="J170" s="270">
        <f>SUM(J164:J169)</f>
        <v>12686.1</v>
      </c>
      <c r="K170" s="270">
        <f t="shared" si="17"/>
        <v>0</v>
      </c>
      <c r="L170" s="271">
        <f t="shared" si="17"/>
        <v>0</v>
      </c>
      <c r="M170" s="284">
        <f>SUM(M164:M169)</f>
        <v>13019</v>
      </c>
      <c r="N170" s="286">
        <f t="shared" si="17"/>
        <v>13019</v>
      </c>
      <c r="O170" s="28"/>
      <c r="P170" s="633"/>
      <c r="Q170" s="33"/>
      <c r="R170" s="635"/>
      <c r="U170" s="13"/>
    </row>
    <row r="171" spans="1:23" x14ac:dyDescent="0.25">
      <c r="A171" s="1559" t="s">
        <v>9</v>
      </c>
      <c r="B171" s="1575" t="s">
        <v>54</v>
      </c>
      <c r="C171" s="1578" t="s">
        <v>11</v>
      </c>
      <c r="D171" s="1562" t="s">
        <v>157</v>
      </c>
      <c r="E171" s="1539"/>
      <c r="F171" s="1542" t="s">
        <v>54</v>
      </c>
      <c r="G171" s="1545" t="s">
        <v>90</v>
      </c>
      <c r="H171" s="25" t="s">
        <v>36</v>
      </c>
      <c r="I171" s="233">
        <f>J171+L171</f>
        <v>39.299999999999997</v>
      </c>
      <c r="J171" s="222">
        <v>39.299999999999997</v>
      </c>
      <c r="K171" s="222"/>
      <c r="L171" s="234"/>
      <c r="M171" s="122">
        <v>56.9</v>
      </c>
      <c r="N171" s="51">
        <v>0</v>
      </c>
      <c r="O171" s="1548" t="s">
        <v>158</v>
      </c>
      <c r="P171" s="632">
        <v>1</v>
      </c>
      <c r="Q171" s="632"/>
      <c r="R171" s="634"/>
      <c r="U171" s="13"/>
    </row>
    <row r="172" spans="1:23" x14ac:dyDescent="0.25">
      <c r="A172" s="1560"/>
      <c r="B172" s="1576"/>
      <c r="C172" s="1571"/>
      <c r="D172" s="1563"/>
      <c r="E172" s="1540"/>
      <c r="F172" s="1543"/>
      <c r="G172" s="1546"/>
      <c r="H172" s="145"/>
      <c r="I172" s="231"/>
      <c r="J172" s="224"/>
      <c r="K172" s="224"/>
      <c r="L172" s="244"/>
      <c r="M172" s="82"/>
      <c r="N172" s="23"/>
      <c r="O172" s="1549"/>
      <c r="P172" s="31"/>
      <c r="Q172" s="32"/>
      <c r="R172" s="144"/>
      <c r="U172" s="13"/>
    </row>
    <row r="173" spans="1:23" ht="13.8" thickBot="1" x14ac:dyDescent="0.3">
      <c r="A173" s="1561"/>
      <c r="B173" s="1577"/>
      <c r="C173" s="1572"/>
      <c r="D173" s="1564"/>
      <c r="E173" s="1541"/>
      <c r="F173" s="1544"/>
      <c r="G173" s="1547"/>
      <c r="H173" s="283" t="s">
        <v>10</v>
      </c>
      <c r="I173" s="236">
        <f t="shared" ref="I173:N173" si="18">I171</f>
        <v>39.299999999999997</v>
      </c>
      <c r="J173" s="242">
        <f t="shared" si="18"/>
        <v>39.299999999999997</v>
      </c>
      <c r="K173" s="242">
        <f t="shared" si="18"/>
        <v>0</v>
      </c>
      <c r="L173" s="245">
        <f t="shared" si="18"/>
        <v>0</v>
      </c>
      <c r="M173" s="247">
        <f t="shared" si="18"/>
        <v>56.9</v>
      </c>
      <c r="N173" s="278">
        <f t="shared" si="18"/>
        <v>0</v>
      </c>
      <c r="O173" s="28"/>
      <c r="P173" s="633"/>
      <c r="Q173" s="33"/>
      <c r="R173" s="635"/>
      <c r="U173" s="13"/>
    </row>
    <row r="174" spans="1:23" s="52" customFormat="1" ht="26.4" x14ac:dyDescent="0.25">
      <c r="A174" s="1559" t="s">
        <v>9</v>
      </c>
      <c r="B174" s="163" t="s">
        <v>54</v>
      </c>
      <c r="C174" s="164" t="s">
        <v>38</v>
      </c>
      <c r="D174" s="1562" t="s">
        <v>168</v>
      </c>
      <c r="E174" s="165"/>
      <c r="F174" s="166" t="s">
        <v>41</v>
      </c>
      <c r="G174" s="167">
        <v>6</v>
      </c>
      <c r="H174" s="151" t="s">
        <v>36</v>
      </c>
      <c r="I174" s="446">
        <f>J174</f>
        <v>3.5</v>
      </c>
      <c r="J174" s="447">
        <v>3.5</v>
      </c>
      <c r="K174" s="447"/>
      <c r="L174" s="448"/>
      <c r="M174" s="152"/>
      <c r="N174" s="153"/>
      <c r="O174" s="1565" t="s">
        <v>185</v>
      </c>
      <c r="P174" s="204">
        <v>100</v>
      </c>
      <c r="Q174" s="154"/>
      <c r="R174" s="155"/>
    </row>
    <row r="175" spans="1:23" s="52" customFormat="1" x14ac:dyDescent="0.25">
      <c r="A175" s="1560"/>
      <c r="B175" s="149"/>
      <c r="C175" s="150"/>
      <c r="D175" s="1563"/>
      <c r="E175" s="156"/>
      <c r="G175" s="157"/>
      <c r="H175" s="158"/>
      <c r="I175" s="449"/>
      <c r="J175" s="450"/>
      <c r="K175" s="450"/>
      <c r="L175" s="451"/>
      <c r="M175" s="152"/>
      <c r="N175" s="153"/>
      <c r="O175" s="1566"/>
      <c r="P175" s="159"/>
      <c r="Q175" s="159"/>
      <c r="R175" s="160"/>
    </row>
    <row r="176" spans="1:23" s="52" customFormat="1" ht="13.8" thickBot="1" x14ac:dyDescent="0.3">
      <c r="A176" s="1561"/>
      <c r="B176" s="168"/>
      <c r="C176" s="169"/>
      <c r="D176" s="1564"/>
      <c r="E176" s="170"/>
      <c r="F176" s="171"/>
      <c r="G176" s="172"/>
      <c r="H176" s="288" t="s">
        <v>10</v>
      </c>
      <c r="I176" s="452">
        <f>I174</f>
        <v>3.5</v>
      </c>
      <c r="J176" s="452">
        <f>J174</f>
        <v>3.5</v>
      </c>
      <c r="K176" s="453"/>
      <c r="L176" s="454">
        <f>SUM(L174:L175)</f>
        <v>0</v>
      </c>
      <c r="M176" s="289">
        <f>SUM(M174:M175)</f>
        <v>0</v>
      </c>
      <c r="N176" s="290">
        <f>SUM(N174:N175)</f>
        <v>0</v>
      </c>
      <c r="O176" s="1566"/>
      <c r="P176" s="205"/>
      <c r="Q176" s="161"/>
      <c r="R176" s="162"/>
    </row>
    <row r="177" spans="1:40" ht="13.8" thickBot="1" x14ac:dyDescent="0.3">
      <c r="A177" s="621" t="s">
        <v>9</v>
      </c>
      <c r="B177" s="629" t="s">
        <v>54</v>
      </c>
      <c r="C177" s="1522" t="s">
        <v>12</v>
      </c>
      <c r="D177" s="1523"/>
      <c r="E177" s="1523"/>
      <c r="F177" s="1523"/>
      <c r="G177" s="1523"/>
      <c r="H177" s="1524"/>
      <c r="I177" s="176">
        <f t="shared" ref="I177:N177" si="19">I173+I170+I176</f>
        <v>12728.9</v>
      </c>
      <c r="J177" s="24">
        <f t="shared" si="19"/>
        <v>12728.9</v>
      </c>
      <c r="K177" s="24">
        <f t="shared" si="19"/>
        <v>0</v>
      </c>
      <c r="L177" s="177">
        <f t="shared" si="19"/>
        <v>0</v>
      </c>
      <c r="M177" s="441">
        <f>M173+M170+M176</f>
        <v>13075.9</v>
      </c>
      <c r="N177" s="441">
        <f t="shared" si="19"/>
        <v>13019</v>
      </c>
      <c r="O177" s="1525"/>
      <c r="P177" s="1526"/>
      <c r="Q177" s="1526"/>
      <c r="R177" s="1527"/>
    </row>
    <row r="178" spans="1:40" ht="27.75" customHeight="1" thickBot="1" x14ac:dyDescent="0.3">
      <c r="A178" s="99" t="s">
        <v>9</v>
      </c>
      <c r="B178" s="1528" t="s">
        <v>13</v>
      </c>
      <c r="C178" s="1529"/>
      <c r="D178" s="1529"/>
      <c r="E178" s="1529"/>
      <c r="F178" s="1529"/>
      <c r="G178" s="1529"/>
      <c r="H178" s="1530"/>
      <c r="I178" s="443">
        <v>34965.800000000003</v>
      </c>
      <c r="J178" s="555" t="s">
        <v>217</v>
      </c>
      <c r="K178" s="442">
        <f>SUM(K110,K136,K150,K162,K177)</f>
        <v>742.7</v>
      </c>
      <c r="L178" s="556" t="s">
        <v>218</v>
      </c>
      <c r="M178" s="557" t="s">
        <v>219</v>
      </c>
      <c r="N178" s="101">
        <f>SUM(N110,N136,N150,N162,N177)</f>
        <v>37729.699999999997</v>
      </c>
      <c r="O178" s="1531"/>
      <c r="P178" s="1532"/>
      <c r="Q178" s="1532"/>
      <c r="R178" s="1533"/>
    </row>
    <row r="179" spans="1:40" ht="32.25" customHeight="1" thickBot="1" x14ac:dyDescent="0.3">
      <c r="A179" s="102" t="s">
        <v>55</v>
      </c>
      <c r="B179" s="1534" t="s">
        <v>128</v>
      </c>
      <c r="C179" s="1535"/>
      <c r="D179" s="1535"/>
      <c r="E179" s="1535"/>
      <c r="F179" s="1535"/>
      <c r="G179" s="1535"/>
      <c r="H179" s="1535"/>
      <c r="I179" s="287">
        <f>SUM(I178)</f>
        <v>34965.800000000003</v>
      </c>
      <c r="J179" s="561" t="s">
        <v>217</v>
      </c>
      <c r="K179" s="558">
        <f>SUM(K178)</f>
        <v>742.7</v>
      </c>
      <c r="L179" s="562" t="s">
        <v>218</v>
      </c>
      <c r="M179" s="559" t="s">
        <v>219</v>
      </c>
      <c r="N179" s="560">
        <f>SUM(N178)</f>
        <v>37729.699999999997</v>
      </c>
      <c r="O179" s="1536"/>
      <c r="P179" s="1537"/>
      <c r="Q179" s="1537"/>
      <c r="R179" s="1538"/>
    </row>
    <row r="180" spans="1:40" s="22" customFormat="1" ht="19.5" customHeight="1" x14ac:dyDescent="0.25">
      <c r="A180" s="1519"/>
      <c r="B180" s="1519"/>
      <c r="C180" s="1519"/>
      <c r="D180" s="1519"/>
      <c r="E180" s="1519"/>
      <c r="F180" s="1519"/>
      <c r="G180" s="1519"/>
      <c r="H180" s="1519"/>
      <c r="I180" s="1519"/>
      <c r="J180" s="1519"/>
      <c r="K180" s="1519"/>
      <c r="L180" s="1519"/>
      <c r="M180" s="1519"/>
      <c r="N180" s="1519"/>
      <c r="O180" s="1519"/>
      <c r="P180" s="1519"/>
      <c r="Q180" s="1519"/>
      <c r="R180" s="1519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5">
      <c r="A181" s="1519"/>
      <c r="B181" s="1519"/>
      <c r="C181" s="1519"/>
      <c r="D181" s="1519"/>
      <c r="E181" s="1519"/>
      <c r="F181" s="1519"/>
      <c r="G181" s="1519"/>
      <c r="H181" s="1519"/>
      <c r="I181" s="1519"/>
      <c r="J181" s="1519"/>
      <c r="K181" s="1519"/>
      <c r="L181" s="1519"/>
      <c r="M181" s="62"/>
      <c r="N181" s="62"/>
      <c r="O181" s="62"/>
      <c r="P181" s="62"/>
      <c r="Q181" s="62"/>
      <c r="R181" s="62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5">
      <c r="I182" s="57"/>
      <c r="J182" s="291"/>
      <c r="K182" s="291"/>
      <c r="L182" s="291"/>
      <c r="M182" s="291"/>
      <c r="N182" s="57"/>
      <c r="O182" s="80"/>
      <c r="P182" s="5"/>
      <c r="Q182" s="5"/>
      <c r="R182" s="5"/>
    </row>
    <row r="183" spans="1:40" x14ac:dyDescent="0.25">
      <c r="I183" s="444"/>
      <c r="J183" s="445"/>
      <c r="K183" s="80"/>
      <c r="P183" s="5"/>
      <c r="Q183" s="5"/>
      <c r="R183" s="5"/>
    </row>
    <row r="184" spans="1:40" x14ac:dyDescent="0.25">
      <c r="J184" s="291"/>
      <c r="M184" s="380"/>
      <c r="P184" s="5"/>
      <c r="Q184" s="5"/>
      <c r="R184" s="5"/>
    </row>
  </sheetData>
  <mergeCells count="396">
    <mergeCell ref="A180:R180"/>
    <mergeCell ref="A181:L18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A174:A176"/>
    <mergeCell ref="D174:D176"/>
    <mergeCell ref="O174:O176"/>
    <mergeCell ref="A169:A170"/>
    <mergeCell ref="B169:B170"/>
    <mergeCell ref="C169:C170"/>
    <mergeCell ref="D169:D170"/>
    <mergeCell ref="A171:A173"/>
    <mergeCell ref="B171:B173"/>
    <mergeCell ref="C171:C173"/>
    <mergeCell ref="D171:D173"/>
    <mergeCell ref="G159:G161"/>
    <mergeCell ref="C162:H162"/>
    <mergeCell ref="C163:R163"/>
    <mergeCell ref="E164:E170"/>
    <mergeCell ref="F164:F170"/>
    <mergeCell ref="G164:G170"/>
    <mergeCell ref="A159:A161"/>
    <mergeCell ref="B159:B161"/>
    <mergeCell ref="C159:C161"/>
    <mergeCell ref="D159:D161"/>
    <mergeCell ref="E159:E161"/>
    <mergeCell ref="F159:F161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G156:G157"/>
    <mergeCell ref="O156:O157"/>
    <mergeCell ref="A153:A155"/>
    <mergeCell ref="B153:B155"/>
    <mergeCell ref="C153:C155"/>
    <mergeCell ref="D153:D155"/>
    <mergeCell ref="E153:E155"/>
    <mergeCell ref="F153:F155"/>
    <mergeCell ref="Q148:Q149"/>
    <mergeCell ref="R148:R149"/>
    <mergeCell ref="C150:H150"/>
    <mergeCell ref="O150:R150"/>
    <mergeCell ref="C151:R151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G148:G149"/>
    <mergeCell ref="O148:O149"/>
    <mergeCell ref="A145:A147"/>
    <mergeCell ref="B145:B147"/>
    <mergeCell ref="C145:C147"/>
    <mergeCell ref="D145:D147"/>
    <mergeCell ref="E145:E147"/>
    <mergeCell ref="F145:F147"/>
    <mergeCell ref="A142:A144"/>
    <mergeCell ref="B142:B144"/>
    <mergeCell ref="C142:C144"/>
    <mergeCell ref="D142:D144"/>
    <mergeCell ref="E142:E144"/>
    <mergeCell ref="F142:F144"/>
    <mergeCell ref="G142:G144"/>
    <mergeCell ref="O142:O143"/>
    <mergeCell ref="P148:P149"/>
    <mergeCell ref="E124:E126"/>
    <mergeCell ref="F124:F126"/>
    <mergeCell ref="G124:G126"/>
    <mergeCell ref="G133:G135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A133:A135"/>
    <mergeCell ref="B133:B135"/>
    <mergeCell ref="C133:C135"/>
    <mergeCell ref="D133:D135"/>
    <mergeCell ref="E133:E135"/>
    <mergeCell ref="F133:F135"/>
    <mergeCell ref="G138:G141"/>
    <mergeCell ref="O138:O141"/>
    <mergeCell ref="D116:D118"/>
    <mergeCell ref="E116:E118"/>
    <mergeCell ref="F116:F118"/>
    <mergeCell ref="P127:P128"/>
    <mergeCell ref="A130:A132"/>
    <mergeCell ref="B130:B132"/>
    <mergeCell ref="C130:C132"/>
    <mergeCell ref="D130:D132"/>
    <mergeCell ref="E130:E132"/>
    <mergeCell ref="F130:F132"/>
    <mergeCell ref="G130:G132"/>
    <mergeCell ref="O124:O125"/>
    <mergeCell ref="A127:A129"/>
    <mergeCell ref="B127:B129"/>
    <mergeCell ref="C127:C129"/>
    <mergeCell ref="D127:D129"/>
    <mergeCell ref="E127:E129"/>
    <mergeCell ref="F127:F129"/>
    <mergeCell ref="G127:G129"/>
    <mergeCell ref="O127:O129"/>
    <mergeCell ref="A124:A126"/>
    <mergeCell ref="B124:B126"/>
    <mergeCell ref="C124:C126"/>
    <mergeCell ref="D124:D126"/>
    <mergeCell ref="G116:G118"/>
    <mergeCell ref="O116:O118"/>
    <mergeCell ref="G119:G123"/>
    <mergeCell ref="O119:O120"/>
    <mergeCell ref="O121:O122"/>
    <mergeCell ref="C110:H110"/>
    <mergeCell ref="C111:R111"/>
    <mergeCell ref="A112:A115"/>
    <mergeCell ref="B112:B115"/>
    <mergeCell ref="C112:C115"/>
    <mergeCell ref="D112:D115"/>
    <mergeCell ref="E112:E115"/>
    <mergeCell ref="F112:F115"/>
    <mergeCell ref="G112:G115"/>
    <mergeCell ref="O112:O114"/>
    <mergeCell ref="A119:A123"/>
    <mergeCell ref="B119:B123"/>
    <mergeCell ref="C119:C123"/>
    <mergeCell ref="D119:D123"/>
    <mergeCell ref="E119:E123"/>
    <mergeCell ref="F119:F123"/>
    <mergeCell ref="A116:A118"/>
    <mergeCell ref="B116:B118"/>
    <mergeCell ref="C116:C118"/>
    <mergeCell ref="A106:A109"/>
    <mergeCell ref="B106:B109"/>
    <mergeCell ref="C106:C109"/>
    <mergeCell ref="D106:D109"/>
    <mergeCell ref="E106:E109"/>
    <mergeCell ref="F106:F109"/>
    <mergeCell ref="G106:G109"/>
    <mergeCell ref="O106:O107"/>
    <mergeCell ref="O108:O109"/>
    <mergeCell ref="O91:O93"/>
    <mergeCell ref="D95:D96"/>
    <mergeCell ref="O95:O96"/>
    <mergeCell ref="A102:A105"/>
    <mergeCell ref="B102:B105"/>
    <mergeCell ref="C102:C105"/>
    <mergeCell ref="D102:D105"/>
    <mergeCell ref="E102:E105"/>
    <mergeCell ref="F102:F105"/>
    <mergeCell ref="G102:G105"/>
    <mergeCell ref="O102:O103"/>
    <mergeCell ref="O104:O105"/>
    <mergeCell ref="G88:G89"/>
    <mergeCell ref="A91:A94"/>
    <mergeCell ref="B91:B94"/>
    <mergeCell ref="C91:C94"/>
    <mergeCell ref="D91:D94"/>
    <mergeCell ref="E91:E94"/>
    <mergeCell ref="F91:F94"/>
    <mergeCell ref="G91:G94"/>
    <mergeCell ref="A88:A90"/>
    <mergeCell ref="B88:B90"/>
    <mergeCell ref="C88:C90"/>
    <mergeCell ref="D88:D90"/>
    <mergeCell ref="E88:E90"/>
    <mergeCell ref="F88:F90"/>
    <mergeCell ref="O82:O83"/>
    <mergeCell ref="P82:P83"/>
    <mergeCell ref="Q82:Q83"/>
    <mergeCell ref="R82:R83"/>
    <mergeCell ref="O84:O85"/>
    <mergeCell ref="O86:O87"/>
    <mergeCell ref="A82:A87"/>
    <mergeCell ref="B82:B87"/>
    <mergeCell ref="C82:C87"/>
    <mergeCell ref="D82:D87"/>
    <mergeCell ref="E82:E83"/>
    <mergeCell ref="F82:F87"/>
    <mergeCell ref="A78:A81"/>
    <mergeCell ref="B78:B81"/>
    <mergeCell ref="C78:C81"/>
    <mergeCell ref="D78:D81"/>
    <mergeCell ref="E78:E81"/>
    <mergeCell ref="F78:F81"/>
    <mergeCell ref="G78:G81"/>
    <mergeCell ref="O78:O79"/>
    <mergeCell ref="A76:A77"/>
    <mergeCell ref="B76:B77"/>
    <mergeCell ref="C76:C77"/>
    <mergeCell ref="D76:D77"/>
    <mergeCell ref="E76:E77"/>
    <mergeCell ref="F76:F77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G67:G70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67:A70"/>
    <mergeCell ref="B67:B70"/>
    <mergeCell ref="C67:C70"/>
    <mergeCell ref="D67:D70"/>
    <mergeCell ref="E67:E70"/>
    <mergeCell ref="F67:F70"/>
    <mergeCell ref="F71:F72"/>
    <mergeCell ref="G71:G72"/>
    <mergeCell ref="F64:F66"/>
    <mergeCell ref="G64:G66"/>
    <mergeCell ref="O64:O65"/>
    <mergeCell ref="P64:P65"/>
    <mergeCell ref="Q64:Q65"/>
    <mergeCell ref="R64:R65"/>
    <mergeCell ref="G62:G63"/>
    <mergeCell ref="O62:O63"/>
    <mergeCell ref="P62:P63"/>
    <mergeCell ref="Q62:Q63"/>
    <mergeCell ref="R62:R63"/>
    <mergeCell ref="F62:F63"/>
    <mergeCell ref="A64:A66"/>
    <mergeCell ref="B64:B66"/>
    <mergeCell ref="C64:C66"/>
    <mergeCell ref="D64:D66"/>
    <mergeCell ref="E64:E66"/>
    <mergeCell ref="A62:A63"/>
    <mergeCell ref="B62:B63"/>
    <mergeCell ref="C62:C63"/>
    <mergeCell ref="D62:D63"/>
    <mergeCell ref="E62:E63"/>
    <mergeCell ref="D54:D56"/>
    <mergeCell ref="O54:O55"/>
    <mergeCell ref="O59:O60"/>
    <mergeCell ref="D60:D61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G50:G51"/>
    <mergeCell ref="O50:O51"/>
    <mergeCell ref="G52:G53"/>
    <mergeCell ref="O52:O53"/>
    <mergeCell ref="O43:O44"/>
    <mergeCell ref="A45:A46"/>
    <mergeCell ref="B45:B46"/>
    <mergeCell ref="C45:C46"/>
    <mergeCell ref="D45:D46"/>
    <mergeCell ref="E45:E49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G47:G49"/>
    <mergeCell ref="D42:D44"/>
    <mergeCell ref="E42:E44"/>
    <mergeCell ref="F42:F44"/>
    <mergeCell ref="G42:G44"/>
    <mergeCell ref="O48:O49"/>
    <mergeCell ref="P40:P41"/>
    <mergeCell ref="Q40:Q41"/>
    <mergeCell ref="R40:R41"/>
    <mergeCell ref="G35:G38"/>
    <mergeCell ref="O37:O38"/>
    <mergeCell ref="P37:P38"/>
    <mergeCell ref="Q37:Q38"/>
    <mergeCell ref="R37:R38"/>
    <mergeCell ref="A39:A41"/>
    <mergeCell ref="B39:B41"/>
    <mergeCell ref="C39:C41"/>
    <mergeCell ref="D39:D41"/>
    <mergeCell ref="E39:E41"/>
    <mergeCell ref="A35:A38"/>
    <mergeCell ref="B35:B38"/>
    <mergeCell ref="C35:C38"/>
    <mergeCell ref="D35:D38"/>
    <mergeCell ref="E35:E38"/>
    <mergeCell ref="F35:F38"/>
    <mergeCell ref="A33:A34"/>
    <mergeCell ref="B33:B34"/>
    <mergeCell ref="C33:C34"/>
    <mergeCell ref="D33:D34"/>
    <mergeCell ref="E33:E34"/>
    <mergeCell ref="F33:F34"/>
    <mergeCell ref="G33:G34"/>
    <mergeCell ref="D26:D27"/>
    <mergeCell ref="E26:E27"/>
    <mergeCell ref="D28:D29"/>
    <mergeCell ref="E28:E29"/>
    <mergeCell ref="D30:D31"/>
    <mergeCell ref="E30:E31"/>
    <mergeCell ref="A19:A25"/>
    <mergeCell ref="B19:B25"/>
    <mergeCell ref="C19:C25"/>
    <mergeCell ref="D19:D25"/>
    <mergeCell ref="E19:E25"/>
    <mergeCell ref="F19:F25"/>
    <mergeCell ref="G19:G25"/>
    <mergeCell ref="O19:O20"/>
    <mergeCell ref="O30:O31"/>
    <mergeCell ref="A15:A16"/>
    <mergeCell ref="B15:B16"/>
    <mergeCell ref="C15:C16"/>
    <mergeCell ref="D15:D16"/>
    <mergeCell ref="E15:E16"/>
    <mergeCell ref="F15:F16"/>
    <mergeCell ref="G15:G16"/>
    <mergeCell ref="O15:O16"/>
    <mergeCell ref="A17:A18"/>
    <mergeCell ref="B17:B18"/>
    <mergeCell ref="C17:C18"/>
    <mergeCell ref="D17:D18"/>
    <mergeCell ref="E17:E18"/>
    <mergeCell ref="F17:F18"/>
    <mergeCell ref="G17:G18"/>
    <mergeCell ref="O17:O18"/>
    <mergeCell ref="A9:R9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P13:P14"/>
    <mergeCell ref="Q13:Q14"/>
    <mergeCell ref="R13:R14"/>
    <mergeCell ref="O1:R1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O6:R6"/>
    <mergeCell ref="I7:I8"/>
    <mergeCell ref="J7:K7"/>
    <mergeCell ref="L7:L8"/>
    <mergeCell ref="O7:O8"/>
    <mergeCell ref="P7:R7"/>
    <mergeCell ref="F6:F8"/>
    <mergeCell ref="G6:G8"/>
    <mergeCell ref="H6:H8"/>
    <mergeCell ref="I6:L6"/>
    <mergeCell ref="M6:M8"/>
    <mergeCell ref="N6:N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56"/>
  <sheetViews>
    <sheetView topLeftCell="A43" zoomScaleNormal="100" zoomScaleSheetLayoutView="100" workbookViewId="0">
      <selection activeCell="K151" sqref="K151"/>
    </sheetView>
  </sheetViews>
  <sheetFormatPr defaultColWidth="9.109375" defaultRowHeight="13.2" x14ac:dyDescent="0.25"/>
  <cols>
    <col min="1" max="3" width="2.6640625" style="10" customWidth="1"/>
    <col min="4" max="4" width="32.109375" style="10" customWidth="1"/>
    <col min="5" max="5" width="2.6640625" style="47" customWidth="1"/>
    <col min="6" max="6" width="2.6640625" style="64" customWidth="1"/>
    <col min="7" max="7" width="6.88671875" style="90" customWidth="1"/>
    <col min="8" max="8" width="9.5546875" style="90" customWidth="1"/>
    <col min="9" max="9" width="10.109375" style="10" customWidth="1"/>
    <col min="10" max="10" width="9.88671875" style="10" customWidth="1"/>
    <col min="11" max="11" width="37.109375" style="10" customWidth="1"/>
    <col min="12" max="12" width="5.33203125" style="10" customWidth="1"/>
    <col min="13" max="13" width="4.88671875" style="10" customWidth="1"/>
    <col min="14" max="14" width="5.5546875" style="10" customWidth="1"/>
    <col min="15" max="16384" width="9.109375" style="5"/>
  </cols>
  <sheetData>
    <row r="1" spans="1:16" ht="15.6" x14ac:dyDescent="0.25">
      <c r="A1" s="1775" t="s">
        <v>300</v>
      </c>
      <c r="B1" s="1775"/>
      <c r="C1" s="1775"/>
      <c r="D1" s="1775"/>
      <c r="E1" s="1775"/>
      <c r="F1" s="1775"/>
      <c r="G1" s="1775"/>
      <c r="H1" s="1775"/>
      <c r="I1" s="1775"/>
      <c r="J1" s="1775"/>
      <c r="K1" s="1775"/>
      <c r="L1" s="1775"/>
      <c r="M1" s="1775"/>
      <c r="N1" s="1775"/>
    </row>
    <row r="2" spans="1:16" ht="15.6" x14ac:dyDescent="0.25">
      <c r="A2" s="1776" t="s">
        <v>37</v>
      </c>
      <c r="B2" s="1776"/>
      <c r="C2" s="1776"/>
      <c r="D2" s="1776"/>
      <c r="E2" s="1776"/>
      <c r="F2" s="1776"/>
      <c r="G2" s="1776"/>
      <c r="H2" s="1776"/>
      <c r="I2" s="1776"/>
      <c r="J2" s="1776"/>
      <c r="K2" s="1776"/>
      <c r="L2" s="1776"/>
      <c r="M2" s="1776"/>
      <c r="N2" s="1776"/>
    </row>
    <row r="3" spans="1:16" ht="15.6" x14ac:dyDescent="0.25">
      <c r="A3" s="1777" t="s">
        <v>23</v>
      </c>
      <c r="B3" s="1777"/>
      <c r="C3" s="1777"/>
      <c r="D3" s="1777"/>
      <c r="E3" s="1777"/>
      <c r="F3" s="1777"/>
      <c r="G3" s="1777"/>
      <c r="H3" s="1777"/>
      <c r="I3" s="1777"/>
      <c r="J3" s="1777"/>
      <c r="K3" s="1777"/>
      <c r="L3" s="1777"/>
      <c r="M3" s="1777"/>
      <c r="N3" s="1777"/>
      <c r="O3" s="1"/>
      <c r="P3" s="1"/>
    </row>
    <row r="4" spans="1:16" ht="13.8" thickBot="1" x14ac:dyDescent="0.3">
      <c r="L4" s="1778" t="s">
        <v>298</v>
      </c>
      <c r="M4" s="1778"/>
      <c r="N4" s="1778"/>
    </row>
    <row r="5" spans="1:16" ht="31.5" customHeight="1" x14ac:dyDescent="0.25">
      <c r="A5" s="1918" t="s">
        <v>24</v>
      </c>
      <c r="B5" s="1921" t="s">
        <v>1</v>
      </c>
      <c r="C5" s="1921" t="s">
        <v>2</v>
      </c>
      <c r="D5" s="1924" t="s">
        <v>16</v>
      </c>
      <c r="E5" s="1927" t="s">
        <v>3</v>
      </c>
      <c r="F5" s="1941" t="s">
        <v>4</v>
      </c>
      <c r="G5" s="1947" t="s">
        <v>5</v>
      </c>
      <c r="H5" s="1944" t="s">
        <v>226</v>
      </c>
      <c r="I5" s="1935" t="s">
        <v>142</v>
      </c>
      <c r="J5" s="1935" t="s">
        <v>227</v>
      </c>
      <c r="K5" s="1938" t="s">
        <v>15</v>
      </c>
      <c r="L5" s="1939"/>
      <c r="M5" s="1939"/>
      <c r="N5" s="1940"/>
    </row>
    <row r="6" spans="1:16" ht="15.75" customHeight="1" x14ac:dyDescent="0.25">
      <c r="A6" s="1919"/>
      <c r="B6" s="1922"/>
      <c r="C6" s="1922"/>
      <c r="D6" s="1925"/>
      <c r="E6" s="1928"/>
      <c r="F6" s="1942"/>
      <c r="G6" s="1948"/>
      <c r="H6" s="1945"/>
      <c r="I6" s="1936"/>
      <c r="J6" s="1936"/>
      <c r="K6" s="1930" t="s">
        <v>16</v>
      </c>
      <c r="L6" s="1932" t="s">
        <v>299</v>
      </c>
      <c r="M6" s="1933"/>
      <c r="N6" s="1934"/>
    </row>
    <row r="7" spans="1:16" ht="74.25" customHeight="1" thickBot="1" x14ac:dyDescent="0.3">
      <c r="A7" s="1920"/>
      <c r="B7" s="1923"/>
      <c r="C7" s="1923"/>
      <c r="D7" s="1926"/>
      <c r="E7" s="1929"/>
      <c r="F7" s="1943"/>
      <c r="G7" s="1949"/>
      <c r="H7" s="1946"/>
      <c r="I7" s="1937"/>
      <c r="J7" s="1937"/>
      <c r="K7" s="1931"/>
      <c r="L7" s="731" t="s">
        <v>35</v>
      </c>
      <c r="M7" s="731" t="s">
        <v>143</v>
      </c>
      <c r="N7" s="732" t="s">
        <v>228</v>
      </c>
    </row>
    <row r="8" spans="1:16" s="30" customFormat="1" x14ac:dyDescent="0.25">
      <c r="A8" s="1735" t="s">
        <v>135</v>
      </c>
      <c r="B8" s="1736"/>
      <c r="C8" s="1736"/>
      <c r="D8" s="1736"/>
      <c r="E8" s="1736"/>
      <c r="F8" s="1736"/>
      <c r="G8" s="1736"/>
      <c r="H8" s="1736"/>
      <c r="I8" s="1736"/>
      <c r="J8" s="1736"/>
      <c r="K8" s="1736"/>
      <c r="L8" s="1736"/>
      <c r="M8" s="1736"/>
      <c r="N8" s="1737"/>
    </row>
    <row r="9" spans="1:16" s="30" customFormat="1" x14ac:dyDescent="0.25">
      <c r="A9" s="1756" t="s">
        <v>85</v>
      </c>
      <c r="B9" s="1757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8"/>
    </row>
    <row r="10" spans="1:16" ht="15.75" customHeight="1" x14ac:dyDescent="0.25">
      <c r="A10" s="679" t="s">
        <v>9</v>
      </c>
      <c r="B10" s="1950" t="s">
        <v>136</v>
      </c>
      <c r="C10" s="1951"/>
      <c r="D10" s="1951"/>
      <c r="E10" s="1951"/>
      <c r="F10" s="1951"/>
      <c r="G10" s="1951"/>
      <c r="H10" s="1951"/>
      <c r="I10" s="1951"/>
      <c r="J10" s="1951"/>
      <c r="K10" s="1951"/>
      <c r="L10" s="1951"/>
      <c r="M10" s="1951"/>
      <c r="N10" s="1952"/>
    </row>
    <row r="11" spans="1:16" ht="16.5" customHeight="1" x14ac:dyDescent="0.25">
      <c r="A11" s="909" t="s">
        <v>9</v>
      </c>
      <c r="B11" s="910" t="s">
        <v>9</v>
      </c>
      <c r="C11" s="1762" t="s">
        <v>70</v>
      </c>
      <c r="D11" s="1763"/>
      <c r="E11" s="1763"/>
      <c r="F11" s="1763"/>
      <c r="G11" s="1763"/>
      <c r="H11" s="1763"/>
      <c r="I11" s="1763"/>
      <c r="J11" s="1763"/>
      <c r="K11" s="1763"/>
      <c r="L11" s="1763"/>
      <c r="M11" s="1763"/>
      <c r="N11" s="1764"/>
    </row>
    <row r="12" spans="1:16" ht="26.25" customHeight="1" x14ac:dyDescent="0.25">
      <c r="A12" s="907" t="s">
        <v>9</v>
      </c>
      <c r="B12" s="902" t="s">
        <v>9</v>
      </c>
      <c r="C12" s="903" t="s">
        <v>9</v>
      </c>
      <c r="D12" s="904" t="s">
        <v>112</v>
      </c>
      <c r="E12" s="901"/>
      <c r="F12" s="906"/>
      <c r="G12" s="908"/>
      <c r="H12" s="1008"/>
      <c r="I12" s="911"/>
      <c r="J12" s="911"/>
      <c r="K12" s="905"/>
      <c r="L12" s="899"/>
      <c r="M12" s="899"/>
      <c r="N12" s="900"/>
    </row>
    <row r="13" spans="1:16" ht="15.6" x14ac:dyDescent="0.25">
      <c r="A13" s="839"/>
      <c r="B13" s="834"/>
      <c r="C13" s="835"/>
      <c r="D13" s="1106" t="s">
        <v>46</v>
      </c>
      <c r="E13" s="1108"/>
      <c r="F13" s="1102" t="s">
        <v>40</v>
      </c>
      <c r="G13" s="134" t="s">
        <v>36</v>
      </c>
      <c r="H13" s="1016">
        <f>632.1/3.4528*1000</f>
        <v>183069</v>
      </c>
      <c r="I13" s="926">
        <f>696/3.4528*1000</f>
        <v>201576</v>
      </c>
      <c r="J13" s="926">
        <f>727.4/3.4528*1000</f>
        <v>210670</v>
      </c>
      <c r="K13" s="1113" t="s">
        <v>97</v>
      </c>
      <c r="L13" s="1133">
        <v>3.38</v>
      </c>
      <c r="M13" s="1133">
        <v>3.39</v>
      </c>
      <c r="N13" s="1134">
        <v>3.4</v>
      </c>
    </row>
    <row r="14" spans="1:16" ht="12.75" customHeight="1" x14ac:dyDescent="0.25">
      <c r="A14" s="1850"/>
      <c r="B14" s="1658"/>
      <c r="C14" s="1679"/>
      <c r="D14" s="1914" t="s">
        <v>47</v>
      </c>
      <c r="E14" s="1912" t="s">
        <v>245</v>
      </c>
      <c r="F14" s="1868"/>
      <c r="G14" s="312"/>
      <c r="H14" s="1010"/>
      <c r="I14" s="913"/>
      <c r="J14" s="913"/>
      <c r="K14" s="1135" t="s">
        <v>49</v>
      </c>
      <c r="L14" s="860">
        <v>2</v>
      </c>
      <c r="M14" s="860">
        <v>3</v>
      </c>
      <c r="N14" s="875">
        <v>3</v>
      </c>
    </row>
    <row r="15" spans="1:16" x14ac:dyDescent="0.25">
      <c r="A15" s="1850"/>
      <c r="B15" s="1658"/>
      <c r="C15" s="1679"/>
      <c r="D15" s="1732"/>
      <c r="E15" s="1682"/>
      <c r="F15" s="1546"/>
      <c r="G15" s="16"/>
      <c r="H15" s="1010"/>
      <c r="I15" s="914"/>
      <c r="J15" s="914"/>
      <c r="K15" s="687" t="s">
        <v>268</v>
      </c>
      <c r="L15" s="688">
        <v>3</v>
      </c>
      <c r="M15" s="688">
        <v>3</v>
      </c>
      <c r="N15" s="689">
        <v>3</v>
      </c>
    </row>
    <row r="16" spans="1:16" ht="26.4" x14ac:dyDescent="0.25">
      <c r="A16" s="839"/>
      <c r="B16" s="834"/>
      <c r="C16" s="835"/>
      <c r="D16" s="1132"/>
      <c r="E16" s="1913"/>
      <c r="F16" s="988"/>
      <c r="G16" s="135"/>
      <c r="H16" s="1010"/>
      <c r="I16" s="914"/>
      <c r="J16" s="914"/>
      <c r="K16" s="1136" t="s">
        <v>307</v>
      </c>
      <c r="L16" s="735">
        <v>100</v>
      </c>
      <c r="M16" s="735"/>
      <c r="N16" s="736"/>
    </row>
    <row r="17" spans="1:14" ht="12.75" customHeight="1" x14ac:dyDescent="0.25">
      <c r="A17" s="1850"/>
      <c r="B17" s="1658"/>
      <c r="C17" s="1679"/>
      <c r="D17" s="1732" t="s">
        <v>48</v>
      </c>
      <c r="E17" s="1682"/>
      <c r="F17" s="1546"/>
      <c r="G17" s="135"/>
      <c r="H17" s="1010"/>
      <c r="I17" s="912"/>
      <c r="J17" s="912"/>
      <c r="K17" s="1587" t="s">
        <v>291</v>
      </c>
      <c r="L17" s="1117">
        <v>25</v>
      </c>
      <c r="M17" s="1117">
        <v>30</v>
      </c>
      <c r="N17" s="1118">
        <v>35</v>
      </c>
    </row>
    <row r="18" spans="1:14" x14ac:dyDescent="0.25">
      <c r="A18" s="1850"/>
      <c r="B18" s="1658"/>
      <c r="C18" s="1679"/>
      <c r="D18" s="1732"/>
      <c r="E18" s="1682"/>
      <c r="F18" s="1546"/>
      <c r="G18" s="135"/>
      <c r="H18" s="1010"/>
      <c r="I18" s="915"/>
      <c r="J18" s="915"/>
      <c r="K18" s="1587"/>
      <c r="L18" s="1004"/>
      <c r="M18" s="1004"/>
      <c r="N18" s="1005"/>
    </row>
    <row r="19" spans="1:14" ht="29.25" customHeight="1" x14ac:dyDescent="0.25">
      <c r="A19" s="1850"/>
      <c r="B19" s="1658"/>
      <c r="C19" s="1679"/>
      <c r="D19" s="1732"/>
      <c r="E19" s="1682"/>
      <c r="F19" s="1546"/>
      <c r="G19" s="135"/>
      <c r="H19" s="1010"/>
      <c r="I19" s="915"/>
      <c r="J19" s="915"/>
      <c r="K19" s="713" t="s">
        <v>269</v>
      </c>
      <c r="L19" s="738">
        <v>111</v>
      </c>
      <c r="M19" s="738">
        <v>112</v>
      </c>
      <c r="N19" s="689">
        <v>112</v>
      </c>
    </row>
    <row r="20" spans="1:14" ht="29.25" customHeight="1" x14ac:dyDescent="0.25">
      <c r="A20" s="1850"/>
      <c r="B20" s="1658"/>
      <c r="C20" s="1679"/>
      <c r="D20" s="1732"/>
      <c r="E20" s="1682"/>
      <c r="F20" s="1546"/>
      <c r="G20" s="135"/>
      <c r="H20" s="1010"/>
      <c r="I20" s="915"/>
      <c r="J20" s="915"/>
      <c r="K20" s="692" t="s">
        <v>308</v>
      </c>
      <c r="L20" s="688">
        <v>1</v>
      </c>
      <c r="M20" s="688">
        <v>1</v>
      </c>
      <c r="N20" s="689">
        <v>1</v>
      </c>
    </row>
    <row r="21" spans="1:14" ht="15.75" customHeight="1" x14ac:dyDescent="0.25">
      <c r="A21" s="1850"/>
      <c r="B21" s="1658"/>
      <c r="C21" s="1679"/>
      <c r="D21" s="1732"/>
      <c r="E21" s="1682"/>
      <c r="F21" s="1546"/>
      <c r="G21" s="135"/>
      <c r="H21" s="1010"/>
      <c r="I21" s="915"/>
      <c r="J21" s="915"/>
      <c r="K21" s="692" t="s">
        <v>257</v>
      </c>
      <c r="L21" s="739" t="s">
        <v>258</v>
      </c>
      <c r="M21" s="739" t="s">
        <v>258</v>
      </c>
      <c r="N21" s="740" t="s">
        <v>258</v>
      </c>
    </row>
    <row r="22" spans="1:14" ht="14.25" customHeight="1" x14ac:dyDescent="0.25">
      <c r="A22" s="1850"/>
      <c r="B22" s="1658"/>
      <c r="C22" s="1679"/>
      <c r="D22" s="1732"/>
      <c r="E22" s="1682"/>
      <c r="F22" s="1546"/>
      <c r="G22" s="135"/>
      <c r="H22" s="1010"/>
      <c r="I22" s="914"/>
      <c r="J22" s="914"/>
      <c r="K22" s="692" t="s">
        <v>253</v>
      </c>
      <c r="L22" s="739" t="s">
        <v>249</v>
      </c>
      <c r="M22" s="739" t="s">
        <v>250</v>
      </c>
      <c r="N22" s="740" t="s">
        <v>250</v>
      </c>
    </row>
    <row r="23" spans="1:14" ht="15.75" customHeight="1" x14ac:dyDescent="0.25">
      <c r="A23" s="1850"/>
      <c r="B23" s="1658"/>
      <c r="C23" s="1679"/>
      <c r="D23" s="1732"/>
      <c r="E23" s="1682"/>
      <c r="F23" s="1546"/>
      <c r="G23" s="135"/>
      <c r="H23" s="1010"/>
      <c r="I23" s="914"/>
      <c r="J23" s="914"/>
      <c r="K23" s="692" t="s">
        <v>252</v>
      </c>
      <c r="L23" s="739" t="s">
        <v>251</v>
      </c>
      <c r="M23" s="739" t="s">
        <v>251</v>
      </c>
      <c r="N23" s="740" t="s">
        <v>251</v>
      </c>
    </row>
    <row r="24" spans="1:14" ht="27.75" customHeight="1" x14ac:dyDescent="0.25">
      <c r="A24" s="1850"/>
      <c r="B24" s="1658"/>
      <c r="C24" s="1679"/>
      <c r="D24" s="1734"/>
      <c r="E24" s="1712"/>
      <c r="F24" s="1653"/>
      <c r="G24" s="135"/>
      <c r="H24" s="1010"/>
      <c r="I24" s="914"/>
      <c r="J24" s="914"/>
      <c r="K24" s="838" t="s">
        <v>270</v>
      </c>
      <c r="L24" s="1056">
        <v>100</v>
      </c>
      <c r="M24" s="1056"/>
      <c r="N24" s="1057"/>
    </row>
    <row r="25" spans="1:14" ht="12.75" customHeight="1" x14ac:dyDescent="0.25">
      <c r="A25" s="680"/>
      <c r="B25" s="834"/>
      <c r="C25" s="835"/>
      <c r="D25" s="1878" t="s">
        <v>231</v>
      </c>
      <c r="E25" s="1909" t="s">
        <v>91</v>
      </c>
      <c r="F25" s="677" t="s">
        <v>40</v>
      </c>
      <c r="G25" s="690" t="s">
        <v>36</v>
      </c>
      <c r="H25" s="1011">
        <f>936.2/3.4528*1000</f>
        <v>271142</v>
      </c>
      <c r="I25" s="916">
        <f>943.3/3.4528*1000</f>
        <v>273199</v>
      </c>
      <c r="J25" s="917"/>
      <c r="K25" s="743"/>
      <c r="L25" s="1058"/>
      <c r="M25" s="1058"/>
      <c r="N25" s="1059"/>
    </row>
    <row r="26" spans="1:14" ht="15" customHeight="1" x14ac:dyDescent="0.25">
      <c r="A26" s="680"/>
      <c r="B26" s="834"/>
      <c r="C26" s="835"/>
      <c r="D26" s="1908"/>
      <c r="E26" s="1910"/>
      <c r="F26" s="84"/>
      <c r="G26" s="685"/>
      <c r="H26" s="1009"/>
      <c r="I26" s="918"/>
      <c r="J26" s="919"/>
      <c r="K26" s="741" t="s">
        <v>233</v>
      </c>
      <c r="L26" s="742">
        <v>100</v>
      </c>
      <c r="M26" s="735"/>
      <c r="N26" s="736"/>
    </row>
    <row r="27" spans="1:14" ht="30" customHeight="1" x14ac:dyDescent="0.25">
      <c r="A27" s="680"/>
      <c r="B27" s="834"/>
      <c r="C27" s="835"/>
      <c r="D27" s="1908"/>
      <c r="E27" s="1910"/>
      <c r="F27" s="84"/>
      <c r="G27" s="685"/>
      <c r="H27" s="1009"/>
      <c r="I27" s="918"/>
      <c r="J27" s="919"/>
      <c r="K27" s="711" t="s">
        <v>271</v>
      </c>
      <c r="L27" s="712">
        <v>100</v>
      </c>
      <c r="M27" s="688"/>
      <c r="N27" s="689"/>
    </row>
    <row r="28" spans="1:14" ht="31.5" customHeight="1" x14ac:dyDescent="0.25">
      <c r="A28" s="680"/>
      <c r="B28" s="834"/>
      <c r="C28" s="835"/>
      <c r="D28" s="1908"/>
      <c r="E28" s="1892" t="s">
        <v>246</v>
      </c>
      <c r="F28" s="841"/>
      <c r="G28" s="778"/>
      <c r="H28" s="1009"/>
      <c r="I28" s="918"/>
      <c r="J28" s="919"/>
      <c r="K28" s="713" t="s">
        <v>272</v>
      </c>
      <c r="L28" s="714">
        <v>100</v>
      </c>
      <c r="M28" s="688"/>
      <c r="N28" s="689"/>
    </row>
    <row r="29" spans="1:14" ht="41.25" customHeight="1" x14ac:dyDescent="0.25">
      <c r="A29" s="680"/>
      <c r="B29" s="834"/>
      <c r="C29" s="835"/>
      <c r="D29" s="1908"/>
      <c r="E29" s="1892"/>
      <c r="F29" s="841"/>
      <c r="G29" s="830"/>
      <c r="H29" s="1012"/>
      <c r="I29" s="920"/>
      <c r="J29" s="921"/>
      <c r="K29" s="692" t="s">
        <v>273</v>
      </c>
      <c r="L29" s="828"/>
      <c r="M29" s="688">
        <v>100</v>
      </c>
      <c r="N29" s="689"/>
    </row>
    <row r="30" spans="1:14" ht="27.75" customHeight="1" x14ac:dyDescent="0.25">
      <c r="A30" s="680"/>
      <c r="B30" s="834"/>
      <c r="C30" s="835"/>
      <c r="D30" s="1877"/>
      <c r="E30" s="1911"/>
      <c r="F30" s="777"/>
      <c r="G30" s="779" t="s">
        <v>181</v>
      </c>
      <c r="H30" s="1008">
        <f>205.1/3.4528*1000</f>
        <v>59401</v>
      </c>
      <c r="I30" s="922"/>
      <c r="J30" s="923"/>
      <c r="K30" s="179" t="s">
        <v>259</v>
      </c>
      <c r="L30" s="726">
        <v>100</v>
      </c>
      <c r="M30" s="1006"/>
      <c r="N30" s="1007"/>
    </row>
    <row r="31" spans="1:14" ht="27" customHeight="1" x14ac:dyDescent="0.25">
      <c r="A31" s="680"/>
      <c r="B31" s="834"/>
      <c r="C31" s="835"/>
      <c r="D31" s="120" t="s">
        <v>190</v>
      </c>
      <c r="E31" s="1897" t="s">
        <v>171</v>
      </c>
      <c r="F31" s="1718" t="s">
        <v>40</v>
      </c>
      <c r="G31" s="780" t="s">
        <v>94</v>
      </c>
      <c r="H31" s="1013"/>
      <c r="I31" s="924">
        <f>100/3.4528*1000</f>
        <v>28962</v>
      </c>
      <c r="J31" s="1014"/>
      <c r="K31" s="715" t="s">
        <v>323</v>
      </c>
      <c r="L31" s="856"/>
      <c r="M31" s="67">
        <v>1</v>
      </c>
      <c r="N31" s="68"/>
    </row>
    <row r="32" spans="1:14" ht="17.25" customHeight="1" x14ac:dyDescent="0.25">
      <c r="A32" s="680"/>
      <c r="B32" s="834"/>
      <c r="C32" s="835"/>
      <c r="D32" s="855" t="s">
        <v>282</v>
      </c>
      <c r="E32" s="1898"/>
      <c r="F32" s="1907"/>
      <c r="G32" s="781" t="s">
        <v>36</v>
      </c>
      <c r="H32" s="1010">
        <f>118.2/3.4528*1000</f>
        <v>34233</v>
      </c>
      <c r="I32" s="925"/>
      <c r="J32" s="1014"/>
      <c r="K32" s="864" t="s">
        <v>324</v>
      </c>
      <c r="L32" s="893">
        <v>1280</v>
      </c>
      <c r="M32" s="894"/>
      <c r="N32" s="1060"/>
    </row>
    <row r="33" spans="1:16" ht="39.6" x14ac:dyDescent="0.25">
      <c r="A33" s="680"/>
      <c r="B33" s="834"/>
      <c r="C33" s="835"/>
      <c r="D33" s="855" t="s">
        <v>263</v>
      </c>
      <c r="E33" s="1899" t="s">
        <v>246</v>
      </c>
      <c r="F33" s="1718" t="s">
        <v>40</v>
      </c>
      <c r="G33" s="780" t="s">
        <v>36</v>
      </c>
      <c r="H33" s="1015">
        <f>20/3.4528*1000</f>
        <v>5792</v>
      </c>
      <c r="I33" s="924"/>
      <c r="J33" s="1014"/>
      <c r="K33" s="862" t="s">
        <v>264</v>
      </c>
      <c r="L33" s="863">
        <v>1</v>
      </c>
      <c r="M33" s="804"/>
      <c r="N33" s="1061"/>
    </row>
    <row r="34" spans="1:16" ht="18.75" customHeight="1" x14ac:dyDescent="0.25">
      <c r="A34" s="680"/>
      <c r="B34" s="834"/>
      <c r="C34" s="835"/>
      <c r="D34" s="843" t="s">
        <v>232</v>
      </c>
      <c r="E34" s="1900"/>
      <c r="F34" s="1907"/>
      <c r="G34" s="779" t="s">
        <v>36</v>
      </c>
      <c r="H34" s="1010"/>
      <c r="I34" s="924"/>
      <c r="J34" s="925">
        <f>250/3.4528*1000</f>
        <v>72405</v>
      </c>
      <c r="K34" s="843" t="s">
        <v>248</v>
      </c>
      <c r="L34" s="829"/>
      <c r="M34" s="844"/>
      <c r="N34" s="1062">
        <v>50</v>
      </c>
    </row>
    <row r="35" spans="1:16" ht="16.5" customHeight="1" x14ac:dyDescent="0.25">
      <c r="A35" s="680"/>
      <c r="B35" s="834"/>
      <c r="C35" s="842"/>
      <c r="D35" s="1901" t="s">
        <v>243</v>
      </c>
      <c r="E35" s="1904" t="s">
        <v>244</v>
      </c>
      <c r="F35" s="1718" t="s">
        <v>90</v>
      </c>
      <c r="G35" s="12" t="s">
        <v>93</v>
      </c>
      <c r="H35" s="1016"/>
      <c r="I35" s="926">
        <f>11.3/3.4528*1000</f>
        <v>3273</v>
      </c>
      <c r="J35" s="926">
        <f>15/3.4528*1000</f>
        <v>4344</v>
      </c>
      <c r="K35" s="1915" t="s">
        <v>325</v>
      </c>
      <c r="L35" s="733"/>
      <c r="M35" s="733">
        <v>1</v>
      </c>
      <c r="N35" s="734"/>
      <c r="O35" s="684"/>
    </row>
    <row r="36" spans="1:16" ht="13.5" customHeight="1" x14ac:dyDescent="0.25">
      <c r="A36" s="680"/>
      <c r="B36" s="834"/>
      <c r="C36" s="842"/>
      <c r="D36" s="1902"/>
      <c r="E36" s="1905"/>
      <c r="F36" s="1546"/>
      <c r="G36" s="686" t="s">
        <v>88</v>
      </c>
      <c r="H36" s="1017"/>
      <c r="I36" s="1018">
        <f>11.3/3.4528*1000</f>
        <v>3273</v>
      </c>
      <c r="J36" s="1018">
        <f>15/3.4528*1000</f>
        <v>4344</v>
      </c>
      <c r="K36" s="1916"/>
      <c r="L36" s="735"/>
      <c r="M36" s="735"/>
      <c r="N36" s="736"/>
      <c r="O36" s="684"/>
    </row>
    <row r="37" spans="1:16" ht="14.25" customHeight="1" x14ac:dyDescent="0.25">
      <c r="A37" s="680"/>
      <c r="B37" s="834"/>
      <c r="C37" s="842"/>
      <c r="D37" s="1903"/>
      <c r="E37" s="1906"/>
      <c r="F37" s="1546"/>
      <c r="G37" s="145" t="s">
        <v>92</v>
      </c>
      <c r="H37" s="1019"/>
      <c r="I37" s="927">
        <f>127.4/3.4528*1000</f>
        <v>36898</v>
      </c>
      <c r="J37" s="928">
        <f>170/3.4528*1000</f>
        <v>49235</v>
      </c>
      <c r="K37" s="859" t="s">
        <v>248</v>
      </c>
      <c r="L37" s="860"/>
      <c r="M37" s="860"/>
      <c r="N37" s="861">
        <v>10</v>
      </c>
      <c r="O37" s="684"/>
    </row>
    <row r="38" spans="1:16" ht="13.8" thickBot="1" x14ac:dyDescent="0.3">
      <c r="A38" s="681"/>
      <c r="B38" s="836"/>
      <c r="C38" s="773"/>
      <c r="D38" s="846"/>
      <c r="E38" s="854"/>
      <c r="F38" s="857"/>
      <c r="G38" s="280" t="s">
        <v>10</v>
      </c>
      <c r="H38" s="956">
        <f>SUM(H12:H37)</f>
        <v>553637</v>
      </c>
      <c r="I38" s="969">
        <f>SUM(I12:I37)</f>
        <v>547181</v>
      </c>
      <c r="J38" s="1020">
        <f>SUM(J1:J37)</f>
        <v>340998</v>
      </c>
      <c r="K38" s="858"/>
      <c r="L38" s="1063"/>
      <c r="M38" s="1064"/>
      <c r="N38" s="1065"/>
    </row>
    <row r="39" spans="1:16" ht="12.75" customHeight="1" x14ac:dyDescent="0.25">
      <c r="A39" s="1854" t="s">
        <v>9</v>
      </c>
      <c r="B39" s="1575" t="s">
        <v>9</v>
      </c>
      <c r="C39" s="1678" t="s">
        <v>11</v>
      </c>
      <c r="D39" s="1894" t="s">
        <v>114</v>
      </c>
      <c r="E39" s="1681"/>
      <c r="F39" s="1545" t="s">
        <v>40</v>
      </c>
      <c r="G39" s="15" t="s">
        <v>36</v>
      </c>
      <c r="H39" s="1042">
        <f>7153.9/3.4528*1000</f>
        <v>2071913</v>
      </c>
      <c r="I39" s="1055">
        <f>7190/3.4528*1000</f>
        <v>2082368</v>
      </c>
      <c r="J39" s="1144">
        <f>7190/3.4528*1000</f>
        <v>2082368</v>
      </c>
      <c r="K39" s="675"/>
      <c r="L39" s="126"/>
      <c r="M39" s="126"/>
      <c r="N39" s="37"/>
      <c r="P39" s="88"/>
    </row>
    <row r="40" spans="1:16" x14ac:dyDescent="0.25">
      <c r="A40" s="1850"/>
      <c r="B40" s="1576"/>
      <c r="C40" s="1679"/>
      <c r="D40" s="1895"/>
      <c r="E40" s="1682"/>
      <c r="F40" s="1546"/>
      <c r="G40" s="25" t="s">
        <v>61</v>
      </c>
      <c r="H40" s="1015">
        <f>3/3.4528*1000</f>
        <v>869</v>
      </c>
      <c r="I40" s="957">
        <f>3/3.4528*1000</f>
        <v>869</v>
      </c>
      <c r="J40" s="955">
        <f>3/3.4528*1000</f>
        <v>869</v>
      </c>
      <c r="K40" s="17"/>
      <c r="L40" s="1120"/>
      <c r="M40" s="1120"/>
      <c r="N40" s="1119"/>
    </row>
    <row r="41" spans="1:16" x14ac:dyDescent="0.25">
      <c r="A41" s="789"/>
      <c r="B41" s="787"/>
      <c r="C41" s="788"/>
      <c r="D41" s="1896"/>
      <c r="E41" s="1115"/>
      <c r="F41" s="1102"/>
      <c r="G41" s="145" t="s">
        <v>36</v>
      </c>
      <c r="H41" s="1021">
        <f>15/3.4528*1000</f>
        <v>4344</v>
      </c>
      <c r="I41" s="931">
        <f>15/3.4528*1000</f>
        <v>4344</v>
      </c>
      <c r="J41" s="932">
        <f>15/3.4528*1000</f>
        <v>4344</v>
      </c>
      <c r="K41" s="1141"/>
      <c r="L41" s="1142"/>
      <c r="M41" s="1142"/>
      <c r="N41" s="1143"/>
    </row>
    <row r="42" spans="1:16" ht="14.25" customHeight="1" x14ac:dyDescent="0.25">
      <c r="A42" s="1850"/>
      <c r="B42" s="1658"/>
      <c r="C42" s="1679"/>
      <c r="D42" s="1732" t="s">
        <v>191</v>
      </c>
      <c r="E42" s="1682"/>
      <c r="F42" s="1546"/>
      <c r="G42" s="16"/>
      <c r="H42" s="1010"/>
      <c r="I42" s="912"/>
      <c r="J42" s="933"/>
      <c r="K42" s="1141" t="s">
        <v>274</v>
      </c>
      <c r="L42" s="1142">
        <v>3.8</v>
      </c>
      <c r="M42" s="1142">
        <v>3.8</v>
      </c>
      <c r="N42" s="1143">
        <v>3.8</v>
      </c>
    </row>
    <row r="43" spans="1:16" ht="15.75" customHeight="1" x14ac:dyDescent="0.25">
      <c r="A43" s="1850"/>
      <c r="B43" s="1658"/>
      <c r="C43" s="1679"/>
      <c r="D43" s="1732"/>
      <c r="E43" s="1682"/>
      <c r="F43" s="1546"/>
      <c r="G43" s="16"/>
      <c r="H43" s="1010"/>
      <c r="I43" s="915"/>
      <c r="J43" s="951"/>
      <c r="K43" s="1140" t="s">
        <v>223</v>
      </c>
      <c r="L43" s="723">
        <v>3.4</v>
      </c>
      <c r="M43" s="723">
        <v>3.4</v>
      </c>
      <c r="N43" s="724">
        <v>3.4</v>
      </c>
    </row>
    <row r="44" spans="1:16" ht="15.75" customHeight="1" x14ac:dyDescent="0.25">
      <c r="A44" s="1850"/>
      <c r="B44" s="1658"/>
      <c r="C44" s="1679"/>
      <c r="D44" s="1879"/>
      <c r="E44" s="1880"/>
      <c r="F44" s="1867"/>
      <c r="G44" s="16"/>
      <c r="H44" s="1010"/>
      <c r="I44" s="914"/>
      <c r="J44" s="1138"/>
      <c r="K44" s="687" t="s">
        <v>275</v>
      </c>
      <c r="L44" s="688">
        <v>24</v>
      </c>
      <c r="M44" s="688">
        <v>24</v>
      </c>
      <c r="N44" s="689">
        <v>24</v>
      </c>
    </row>
    <row r="45" spans="1:16" ht="17.25" customHeight="1" x14ac:dyDescent="0.25">
      <c r="A45" s="1850"/>
      <c r="B45" s="1658"/>
      <c r="C45" s="1679"/>
      <c r="D45" s="1882" t="s">
        <v>56</v>
      </c>
      <c r="E45" s="986"/>
      <c r="F45" s="876"/>
      <c r="G45" s="16"/>
      <c r="H45" s="1010"/>
      <c r="I45" s="912"/>
      <c r="J45" s="933"/>
      <c r="K45" s="687" t="s">
        <v>58</v>
      </c>
      <c r="L45" s="688">
        <v>36</v>
      </c>
      <c r="M45" s="688">
        <v>38</v>
      </c>
      <c r="N45" s="689">
        <v>38</v>
      </c>
    </row>
    <row r="46" spans="1:16" ht="29.25" customHeight="1" x14ac:dyDescent="0.25">
      <c r="A46" s="1850"/>
      <c r="B46" s="1658"/>
      <c r="C46" s="1679"/>
      <c r="D46" s="1883"/>
      <c r="E46" s="987"/>
      <c r="F46" s="988"/>
      <c r="G46" s="16"/>
      <c r="H46" s="1010"/>
      <c r="I46" s="915"/>
      <c r="J46" s="951"/>
      <c r="K46" s="687" t="s">
        <v>194</v>
      </c>
      <c r="L46" s="688">
        <v>895</v>
      </c>
      <c r="M46" s="688">
        <v>890</v>
      </c>
      <c r="N46" s="689">
        <v>890</v>
      </c>
    </row>
    <row r="47" spans="1:16" ht="18" customHeight="1" x14ac:dyDescent="0.25">
      <c r="A47" s="765"/>
      <c r="B47" s="759"/>
      <c r="C47" s="760"/>
      <c r="D47" s="1563" t="s">
        <v>327</v>
      </c>
      <c r="E47" s="1115"/>
      <c r="F47" s="1102"/>
      <c r="G47" s="16"/>
      <c r="H47" s="1010"/>
      <c r="I47" s="912"/>
      <c r="J47" s="933"/>
      <c r="K47" s="730" t="s">
        <v>284</v>
      </c>
      <c r="L47" s="718" t="s">
        <v>285</v>
      </c>
      <c r="M47" s="718" t="s">
        <v>285</v>
      </c>
      <c r="N47" s="1139" t="s">
        <v>289</v>
      </c>
    </row>
    <row r="48" spans="1:16" ht="18" customHeight="1" x14ac:dyDescent="0.25">
      <c r="A48" s="889"/>
      <c r="B48" s="887"/>
      <c r="C48" s="888"/>
      <c r="D48" s="1563"/>
      <c r="E48" s="885"/>
      <c r="F48" s="886"/>
      <c r="G48" s="16"/>
      <c r="H48" s="1010"/>
      <c r="I48" s="912"/>
      <c r="J48" s="933"/>
      <c r="K48" s="692" t="s">
        <v>290</v>
      </c>
      <c r="L48" s="891" t="s">
        <v>287</v>
      </c>
      <c r="M48" s="891" t="s">
        <v>287</v>
      </c>
      <c r="N48" s="892" t="s">
        <v>288</v>
      </c>
    </row>
    <row r="49" spans="1:14" ht="27" customHeight="1" x14ac:dyDescent="0.25">
      <c r="A49" s="765"/>
      <c r="B49" s="759"/>
      <c r="C49" s="760"/>
      <c r="D49" s="1881"/>
      <c r="E49" s="761"/>
      <c r="F49" s="745"/>
      <c r="G49" s="145"/>
      <c r="H49" s="1021"/>
      <c r="I49" s="911"/>
      <c r="J49" s="1137"/>
      <c r="K49" s="692" t="s">
        <v>328</v>
      </c>
      <c r="L49" s="890" t="s">
        <v>286</v>
      </c>
      <c r="M49" s="890" t="s">
        <v>286</v>
      </c>
      <c r="N49" s="896" t="s">
        <v>286</v>
      </c>
    </row>
    <row r="50" spans="1:14" ht="27" thickBot="1" x14ac:dyDescent="0.3">
      <c r="A50" s="765"/>
      <c r="B50" s="759"/>
      <c r="C50" s="760"/>
      <c r="D50" s="1881"/>
      <c r="E50" s="795"/>
      <c r="F50" s="793"/>
      <c r="G50" s="803" t="s">
        <v>10</v>
      </c>
      <c r="H50" s="1023">
        <f>H39+H40+H41</f>
        <v>2077126</v>
      </c>
      <c r="I50" s="1024">
        <f>I39+I40+I41</f>
        <v>2087581</v>
      </c>
      <c r="J50" s="1023">
        <f>J39+J40+J41</f>
        <v>2087581</v>
      </c>
      <c r="K50" s="895" t="s">
        <v>101</v>
      </c>
      <c r="L50" s="897">
        <v>1</v>
      </c>
      <c r="M50" s="709">
        <v>1</v>
      </c>
      <c r="N50" s="710">
        <v>1</v>
      </c>
    </row>
    <row r="51" spans="1:14" x14ac:dyDescent="0.25">
      <c r="A51" s="1854" t="s">
        <v>9</v>
      </c>
      <c r="B51" s="1669" t="s">
        <v>9</v>
      </c>
      <c r="C51" s="1886" t="s">
        <v>38</v>
      </c>
      <c r="D51" s="1888" t="s">
        <v>115</v>
      </c>
      <c r="E51" s="1891" t="s">
        <v>170</v>
      </c>
      <c r="F51" s="1545" t="s">
        <v>40</v>
      </c>
      <c r="G51" s="339" t="s">
        <v>36</v>
      </c>
      <c r="H51" s="1025">
        <f>2038.5/3.4528*1000</f>
        <v>590390</v>
      </c>
      <c r="I51" s="1026">
        <f>(2153+0.9)/3.4528*1000</f>
        <v>623813</v>
      </c>
      <c r="J51" s="1027">
        <f>1665.8/3.4528*1000</f>
        <v>482449</v>
      </c>
      <c r="K51" s="1104"/>
      <c r="L51" s="126"/>
      <c r="M51" s="126"/>
      <c r="N51" s="37"/>
    </row>
    <row r="52" spans="1:14" ht="12.75" customHeight="1" x14ac:dyDescent="0.25">
      <c r="A52" s="1850"/>
      <c r="B52" s="1658"/>
      <c r="C52" s="1887"/>
      <c r="D52" s="1889"/>
      <c r="E52" s="1892"/>
      <c r="F52" s="1546"/>
      <c r="G52" s="12" t="s">
        <v>61</v>
      </c>
      <c r="H52" s="1028">
        <f>116.2/3.4528*1000</f>
        <v>33654</v>
      </c>
      <c r="I52" s="1029">
        <f>116.3/3.4528*1000</f>
        <v>33683</v>
      </c>
      <c r="J52" s="1030">
        <f>116.3/3.4528*1000</f>
        <v>33683</v>
      </c>
      <c r="K52" s="1107"/>
      <c r="L52" s="1120"/>
      <c r="M52" s="1120"/>
      <c r="N52" s="1119"/>
    </row>
    <row r="53" spans="1:14" ht="11.25" customHeight="1" x14ac:dyDescent="0.25">
      <c r="A53" s="1093"/>
      <c r="B53" s="1090"/>
      <c r="C53" s="1095"/>
      <c r="D53" s="1890"/>
      <c r="E53" s="1893"/>
      <c r="F53" s="988"/>
      <c r="G53" s="867"/>
      <c r="H53" s="1148"/>
      <c r="I53" s="1149"/>
      <c r="J53" s="1150"/>
      <c r="K53" s="1136"/>
      <c r="L53" s="1142"/>
      <c r="M53" s="1142"/>
      <c r="N53" s="1143"/>
    </row>
    <row r="54" spans="1:14" ht="28.5" customHeight="1" thickBot="1" x14ac:dyDescent="0.3">
      <c r="A54" s="1094"/>
      <c r="B54" s="1089"/>
      <c r="C54" s="773"/>
      <c r="D54" s="1145" t="s">
        <v>235</v>
      </c>
      <c r="E54" s="1116"/>
      <c r="F54" s="1103"/>
      <c r="G54" s="1096"/>
      <c r="H54" s="1097"/>
      <c r="I54" s="1098"/>
      <c r="J54" s="1099"/>
      <c r="K54" s="331" t="s">
        <v>309</v>
      </c>
      <c r="L54" s="1146">
        <v>2</v>
      </c>
      <c r="M54" s="1147"/>
      <c r="N54" s="710"/>
    </row>
    <row r="55" spans="1:14" ht="27" customHeight="1" x14ac:dyDescent="0.25">
      <c r="A55" s="839"/>
      <c r="B55" s="837"/>
      <c r="C55" s="842"/>
      <c r="D55" s="1151" t="s">
        <v>255</v>
      </c>
      <c r="E55" s="1115"/>
      <c r="F55" s="1102"/>
      <c r="G55" s="365"/>
      <c r="H55" s="1050"/>
      <c r="I55" s="959"/>
      <c r="J55" s="1152"/>
      <c r="K55" s="1111" t="s">
        <v>256</v>
      </c>
      <c r="L55" s="1153"/>
      <c r="M55" s="1154">
        <v>100</v>
      </c>
      <c r="N55" s="1118">
        <v>100</v>
      </c>
    </row>
    <row r="56" spans="1:14" ht="13.5" customHeight="1" x14ac:dyDescent="0.25">
      <c r="A56" s="839"/>
      <c r="B56" s="834"/>
      <c r="C56" s="842"/>
      <c r="D56" s="1884" t="s">
        <v>265</v>
      </c>
      <c r="E56" s="986"/>
      <c r="F56" s="876"/>
      <c r="G56" s="725"/>
      <c r="H56" s="1155"/>
      <c r="I56" s="1156"/>
      <c r="J56" s="1156"/>
      <c r="K56" s="713" t="s">
        <v>310</v>
      </c>
      <c r="L56" s="738">
        <v>2</v>
      </c>
      <c r="M56" s="738">
        <v>2</v>
      </c>
      <c r="N56" s="1157">
        <v>2</v>
      </c>
    </row>
    <row r="57" spans="1:14" ht="16.5" customHeight="1" x14ac:dyDescent="0.25">
      <c r="A57" s="839"/>
      <c r="B57" s="834"/>
      <c r="C57" s="842"/>
      <c r="D57" s="1885"/>
      <c r="E57" s="987"/>
      <c r="F57" s="988"/>
      <c r="G57" s="867"/>
      <c r="H57" s="1148"/>
      <c r="I57" s="1149"/>
      <c r="J57" s="1149"/>
      <c r="K57" s="1158" t="s">
        <v>311</v>
      </c>
      <c r="L57" s="1159">
        <v>5</v>
      </c>
      <c r="M57" s="1159">
        <v>5</v>
      </c>
      <c r="N57" s="1160">
        <v>5</v>
      </c>
    </row>
    <row r="58" spans="1:14" ht="25.5" customHeight="1" x14ac:dyDescent="0.25">
      <c r="A58" s="839"/>
      <c r="B58" s="834"/>
      <c r="C58" s="842"/>
      <c r="D58" s="1161" t="s">
        <v>144</v>
      </c>
      <c r="E58" s="1129"/>
      <c r="F58" s="1128"/>
      <c r="G58" s="691"/>
      <c r="H58" s="1162"/>
      <c r="I58" s="927"/>
      <c r="J58" s="1163"/>
      <c r="K58" s="1164" t="s">
        <v>195</v>
      </c>
      <c r="L58" s="878">
        <v>2</v>
      </c>
      <c r="M58" s="1165">
        <v>2</v>
      </c>
      <c r="N58" s="879">
        <v>2</v>
      </c>
    </row>
    <row r="59" spans="1:14" ht="12.75" customHeight="1" x14ac:dyDescent="0.25">
      <c r="A59" s="839"/>
      <c r="B59" s="834"/>
      <c r="C59" s="842"/>
      <c r="D59" s="1877" t="s">
        <v>301</v>
      </c>
      <c r="E59" s="978"/>
      <c r="F59" s="975"/>
      <c r="G59" s="16"/>
      <c r="H59" s="1033"/>
      <c r="I59" s="912"/>
      <c r="J59" s="934"/>
      <c r="K59" s="720" t="s">
        <v>63</v>
      </c>
      <c r="L59" s="721">
        <v>19.5</v>
      </c>
      <c r="M59" s="721">
        <v>19.5</v>
      </c>
      <c r="N59" s="719">
        <v>19.5</v>
      </c>
    </row>
    <row r="60" spans="1:14" x14ac:dyDescent="0.25">
      <c r="A60" s="839"/>
      <c r="B60" s="834"/>
      <c r="C60" s="842"/>
      <c r="D60" s="1878"/>
      <c r="E60" s="978"/>
      <c r="F60" s="975"/>
      <c r="G60" s="16"/>
      <c r="H60" s="1033"/>
      <c r="I60" s="914"/>
      <c r="J60" s="935"/>
      <c r="K60" s="866" t="s">
        <v>62</v>
      </c>
      <c r="L60" s="799">
        <v>108.8</v>
      </c>
      <c r="M60" s="799">
        <v>108.8</v>
      </c>
      <c r="N60" s="800">
        <v>108.8</v>
      </c>
    </row>
    <row r="61" spans="1:14" ht="29.25" customHeight="1" x14ac:dyDescent="0.25">
      <c r="A61" s="680"/>
      <c r="B61" s="834"/>
      <c r="C61" s="842"/>
      <c r="D61" s="980" t="s">
        <v>160</v>
      </c>
      <c r="E61" s="984"/>
      <c r="F61" s="985"/>
      <c r="G61" s="686"/>
      <c r="H61" s="1034"/>
      <c r="I61" s="936"/>
      <c r="J61" s="937"/>
      <c r="K61" s="819" t="s">
        <v>312</v>
      </c>
      <c r="L61" s="820">
        <v>1</v>
      </c>
      <c r="M61" s="821">
        <v>1</v>
      </c>
      <c r="N61" s="822">
        <v>1</v>
      </c>
    </row>
    <row r="62" spans="1:14" ht="18" customHeight="1" x14ac:dyDescent="0.25">
      <c r="A62" s="680"/>
      <c r="B62" s="834"/>
      <c r="C62" s="842"/>
      <c r="D62" s="1917" t="s">
        <v>267</v>
      </c>
      <c r="E62" s="986"/>
      <c r="F62" s="876"/>
      <c r="G62" s="725"/>
      <c r="H62" s="1035"/>
      <c r="I62" s="938"/>
      <c r="J62" s="939"/>
      <c r="K62" s="687" t="s">
        <v>313</v>
      </c>
      <c r="L62" s="722">
        <v>1</v>
      </c>
      <c r="M62" s="726"/>
      <c r="N62" s="798"/>
    </row>
    <row r="63" spans="1:14" ht="15" customHeight="1" x14ac:dyDescent="0.25">
      <c r="A63" s="680"/>
      <c r="B63" s="834"/>
      <c r="C63" s="842"/>
      <c r="D63" s="1884"/>
      <c r="E63" s="978"/>
      <c r="F63" s="975"/>
      <c r="G63" s="16"/>
      <c r="H63" s="1036"/>
      <c r="I63" s="914"/>
      <c r="J63" s="935"/>
      <c r="K63" s="713" t="s">
        <v>314</v>
      </c>
      <c r="L63" s="868"/>
      <c r="M63" s="869">
        <v>2</v>
      </c>
      <c r="N63" s="870">
        <v>1</v>
      </c>
    </row>
    <row r="64" spans="1:14" ht="17.25" customHeight="1" x14ac:dyDescent="0.25">
      <c r="A64" s="680"/>
      <c r="B64" s="834"/>
      <c r="C64" s="842"/>
      <c r="D64" s="981"/>
      <c r="E64" s="987"/>
      <c r="F64" s="988"/>
      <c r="G64" s="867"/>
      <c r="H64" s="1037"/>
      <c r="I64" s="940"/>
      <c r="J64" s="941"/>
      <c r="K64" s="741" t="s">
        <v>315</v>
      </c>
      <c r="L64" s="871"/>
      <c r="M64" s="872">
        <v>1</v>
      </c>
      <c r="N64" s="873"/>
    </row>
    <row r="65" spans="1:14" ht="27" customHeight="1" x14ac:dyDescent="0.25">
      <c r="A65" s="680"/>
      <c r="B65" s="834"/>
      <c r="C65" s="842"/>
      <c r="D65" s="982" t="s">
        <v>302</v>
      </c>
      <c r="E65" s="984"/>
      <c r="F65" s="985"/>
      <c r="G65" s="686"/>
      <c r="H65" s="1034"/>
      <c r="I65" s="936"/>
      <c r="J65" s="942"/>
      <c r="K65" s="687" t="s">
        <v>236</v>
      </c>
      <c r="L65" s="722">
        <v>60</v>
      </c>
      <c r="M65" s="722">
        <v>40</v>
      </c>
      <c r="N65" s="689"/>
    </row>
    <row r="66" spans="1:14" ht="15" customHeight="1" x14ac:dyDescent="0.25">
      <c r="A66" s="680"/>
      <c r="B66" s="834"/>
      <c r="C66" s="842"/>
      <c r="D66" s="983" t="s">
        <v>266</v>
      </c>
      <c r="E66" s="986"/>
      <c r="F66" s="876"/>
      <c r="G66" s="691"/>
      <c r="H66" s="1038"/>
      <c r="I66" s="928"/>
      <c r="J66" s="943"/>
      <c r="K66" s="874" t="s">
        <v>316</v>
      </c>
      <c r="L66" s="860">
        <v>8</v>
      </c>
      <c r="M66" s="860">
        <v>24</v>
      </c>
      <c r="N66" s="875">
        <v>24</v>
      </c>
    </row>
    <row r="67" spans="1:14" ht="14.25" customHeight="1" thickBot="1" x14ac:dyDescent="0.3">
      <c r="A67" s="840"/>
      <c r="B67" s="836"/>
      <c r="C67" s="773"/>
      <c r="D67" s="977"/>
      <c r="E67" s="979"/>
      <c r="F67" s="976"/>
      <c r="G67" s="283" t="s">
        <v>10</v>
      </c>
      <c r="H67" s="969">
        <f>H51+H52+H53</f>
        <v>624044</v>
      </c>
      <c r="I67" s="969">
        <f>I51+I52+I53</f>
        <v>657496</v>
      </c>
      <c r="J67" s="1039">
        <f>J51+J52+J53</f>
        <v>516132</v>
      </c>
      <c r="K67" s="18"/>
      <c r="L67" s="709"/>
      <c r="M67" s="709"/>
      <c r="N67" s="710"/>
    </row>
    <row r="68" spans="1:14" ht="16.5" customHeight="1" x14ac:dyDescent="0.25">
      <c r="A68" s="1850" t="s">
        <v>9</v>
      </c>
      <c r="B68" s="1658" t="s">
        <v>9</v>
      </c>
      <c r="C68" s="1679" t="s">
        <v>53</v>
      </c>
      <c r="D68" s="1875" t="s">
        <v>116</v>
      </c>
      <c r="E68" s="1876" t="s">
        <v>293</v>
      </c>
      <c r="F68" s="1546" t="s">
        <v>40</v>
      </c>
      <c r="G68" s="339" t="s">
        <v>36</v>
      </c>
      <c r="H68" s="1025">
        <f>7031.6/3.4528*1000</f>
        <v>2036492</v>
      </c>
      <c r="I68" s="1166">
        <f>7314.2/3.4528*1000</f>
        <v>2118339</v>
      </c>
      <c r="J68" s="1167">
        <f>7487.4/3.4528*1000</f>
        <v>2168501</v>
      </c>
      <c r="K68" s="1587"/>
      <c r="L68" s="1689"/>
      <c r="M68" s="1689"/>
      <c r="N68" s="1691"/>
    </row>
    <row r="69" spans="1:14" ht="15.75" customHeight="1" x14ac:dyDescent="0.25">
      <c r="A69" s="1850"/>
      <c r="B69" s="1658"/>
      <c r="C69" s="1679"/>
      <c r="D69" s="1708"/>
      <c r="E69" s="1876"/>
      <c r="F69" s="1546"/>
      <c r="G69" s="16"/>
      <c r="H69" s="1033"/>
      <c r="I69" s="944"/>
      <c r="J69" s="915"/>
      <c r="K69" s="1587"/>
      <c r="L69" s="1689"/>
      <c r="M69" s="1689"/>
      <c r="N69" s="1691"/>
    </row>
    <row r="70" spans="1:14" ht="12.75" customHeight="1" x14ac:dyDescent="0.25">
      <c r="A70" s="1850"/>
      <c r="B70" s="1658"/>
      <c r="C70" s="1679"/>
      <c r="D70" s="1870" t="s">
        <v>65</v>
      </c>
      <c r="E70" s="1872"/>
      <c r="F70" s="1867"/>
      <c r="G70" s="16"/>
      <c r="H70" s="1033"/>
      <c r="I70" s="912"/>
      <c r="J70" s="933"/>
      <c r="K70" s="1702" t="s">
        <v>100</v>
      </c>
      <c r="L70" s="1703">
        <v>8.1</v>
      </c>
      <c r="M70" s="1703">
        <v>8.1999999999999993</v>
      </c>
      <c r="N70" s="1698">
        <v>8.1999999999999993</v>
      </c>
    </row>
    <row r="71" spans="1:14" ht="25.5" customHeight="1" x14ac:dyDescent="0.25">
      <c r="A71" s="1850"/>
      <c r="B71" s="1658"/>
      <c r="C71" s="1679"/>
      <c r="D71" s="1871"/>
      <c r="E71" s="1873"/>
      <c r="F71" s="1868"/>
      <c r="G71" s="16"/>
      <c r="H71" s="1033"/>
      <c r="I71" s="915"/>
      <c r="J71" s="951"/>
      <c r="K71" s="1711"/>
      <c r="L71" s="1869"/>
      <c r="M71" s="1869"/>
      <c r="N71" s="1864"/>
    </row>
    <row r="72" spans="1:14" ht="12.75" customHeight="1" x14ac:dyDescent="0.25">
      <c r="A72" s="1850"/>
      <c r="B72" s="1658"/>
      <c r="C72" s="1679"/>
      <c r="D72" s="1700" t="s">
        <v>64</v>
      </c>
      <c r="E72" s="1865" t="s">
        <v>184</v>
      </c>
      <c r="F72" s="1621"/>
      <c r="G72" s="16"/>
      <c r="H72" s="1033"/>
      <c r="I72" s="912"/>
      <c r="J72" s="933"/>
      <c r="K72" s="702" t="s">
        <v>196</v>
      </c>
      <c r="L72" s="727">
        <v>14.5</v>
      </c>
      <c r="M72" s="727">
        <v>14.6</v>
      </c>
      <c r="N72" s="728">
        <v>14.7</v>
      </c>
    </row>
    <row r="73" spans="1:14" ht="38.25" customHeight="1" x14ac:dyDescent="0.25">
      <c r="A73" s="1850"/>
      <c r="B73" s="1658"/>
      <c r="C73" s="1679"/>
      <c r="D73" s="1697"/>
      <c r="E73" s="1866"/>
      <c r="F73" s="1621"/>
      <c r="G73" s="16"/>
      <c r="H73" s="1033"/>
      <c r="I73" s="915"/>
      <c r="J73" s="951"/>
      <c r="K73" s="61" t="s">
        <v>197</v>
      </c>
      <c r="L73" s="1006">
        <v>150</v>
      </c>
      <c r="M73" s="1006">
        <v>80</v>
      </c>
      <c r="N73" s="1007">
        <v>80</v>
      </c>
    </row>
    <row r="74" spans="1:14" ht="39.6" x14ac:dyDescent="0.25">
      <c r="A74" s="765"/>
      <c r="B74" s="729"/>
      <c r="C74" s="760"/>
      <c r="D74" s="833" t="s">
        <v>237</v>
      </c>
      <c r="E74" s="693"/>
      <c r="F74" s="1112"/>
      <c r="G74" s="145"/>
      <c r="H74" s="1031"/>
      <c r="I74" s="945"/>
      <c r="J74" s="946"/>
      <c r="K74" s="66" t="s">
        <v>238</v>
      </c>
      <c r="L74" s="67">
        <v>1</v>
      </c>
      <c r="M74" s="844"/>
      <c r="N74" s="68"/>
    </row>
    <row r="75" spans="1:14" ht="27.75" customHeight="1" x14ac:dyDescent="0.25">
      <c r="A75" s="826"/>
      <c r="B75" s="729"/>
      <c r="C75" s="824"/>
      <c r="D75" s="827" t="s">
        <v>146</v>
      </c>
      <c r="E75" s="989" t="s">
        <v>294</v>
      </c>
      <c r="F75" s="823"/>
      <c r="G75" s="145" t="s">
        <v>92</v>
      </c>
      <c r="H75" s="1031"/>
      <c r="I75" s="945">
        <f>50/3.4528*1000</f>
        <v>14481</v>
      </c>
      <c r="J75" s="946">
        <f>50/3.4528*1000</f>
        <v>14481</v>
      </c>
      <c r="K75" s="832" t="s">
        <v>241</v>
      </c>
      <c r="L75" s="1004"/>
      <c r="M75" s="1004"/>
      <c r="N75" s="1005">
        <v>1</v>
      </c>
    </row>
    <row r="76" spans="1:14" ht="16.5" customHeight="1" x14ac:dyDescent="0.25">
      <c r="A76" s="765"/>
      <c r="B76" s="759"/>
      <c r="C76" s="760"/>
      <c r="D76" s="1700" t="s">
        <v>67</v>
      </c>
      <c r="E76" s="796"/>
      <c r="F76" s="797"/>
      <c r="G76" s="25" t="s">
        <v>94</v>
      </c>
      <c r="H76" s="1031">
        <f>2038/3.4528*1000</f>
        <v>590246</v>
      </c>
      <c r="I76" s="947"/>
      <c r="J76" s="948"/>
      <c r="K76" s="60" t="s">
        <v>68</v>
      </c>
      <c r="L76" s="802">
        <v>94</v>
      </c>
      <c r="M76" s="733"/>
      <c r="N76" s="801"/>
    </row>
    <row r="77" spans="1:14" ht="13.8" thickBot="1" x14ac:dyDescent="0.3">
      <c r="A77" s="765"/>
      <c r="B77" s="759"/>
      <c r="C77" s="760"/>
      <c r="D77" s="1564"/>
      <c r="E77" s="763"/>
      <c r="F77" s="758"/>
      <c r="G77" s="774" t="s">
        <v>10</v>
      </c>
      <c r="H77" s="952">
        <f>SUM(H68:H76)</f>
        <v>2626738</v>
      </c>
      <c r="I77" s="952">
        <f>SUM(I68:I76)</f>
        <v>2132820</v>
      </c>
      <c r="J77" s="952">
        <f>SUM(J68:J76)</f>
        <v>2182982</v>
      </c>
      <c r="K77" s="786"/>
      <c r="L77" s="709"/>
      <c r="M77" s="709"/>
      <c r="N77" s="1066"/>
    </row>
    <row r="78" spans="1:14" ht="40.5" customHeight="1" x14ac:dyDescent="0.25">
      <c r="A78" s="1854" t="s">
        <v>9</v>
      </c>
      <c r="B78" s="1669" t="s">
        <v>9</v>
      </c>
      <c r="C78" s="1678" t="s">
        <v>54</v>
      </c>
      <c r="D78" s="853" t="s">
        <v>260</v>
      </c>
      <c r="E78" s="1681"/>
      <c r="F78" s="1620" t="s">
        <v>95</v>
      </c>
      <c r="G78" s="339" t="s">
        <v>36</v>
      </c>
      <c r="H78" s="1040">
        <f>704/3.4528*1000</f>
        <v>203892</v>
      </c>
      <c r="I78" s="949">
        <f>(50+577)/3.4528*1000</f>
        <v>181592</v>
      </c>
      <c r="J78" s="950">
        <f>(50+577)/3.4528*1000</f>
        <v>181592</v>
      </c>
      <c r="K78" s="785" t="s">
        <v>317</v>
      </c>
      <c r="L78" s="1004">
        <v>65</v>
      </c>
      <c r="M78" s="1004">
        <v>65</v>
      </c>
      <c r="N78" s="1005">
        <v>65</v>
      </c>
    </row>
    <row r="79" spans="1:14" ht="14.25" customHeight="1" x14ac:dyDescent="0.25">
      <c r="A79" s="1850"/>
      <c r="B79" s="1658"/>
      <c r="C79" s="1679"/>
      <c r="D79" s="1874" t="s">
        <v>261</v>
      </c>
      <c r="E79" s="1682"/>
      <c r="F79" s="1621"/>
      <c r="G79" s="145"/>
      <c r="H79" s="1041"/>
      <c r="I79" s="915"/>
      <c r="J79" s="951"/>
      <c r="K79" s="825" t="s">
        <v>262</v>
      </c>
      <c r="L79" s="1004">
        <v>5</v>
      </c>
      <c r="M79" s="1004"/>
      <c r="N79" s="1005"/>
    </row>
    <row r="80" spans="1:14" ht="16.5" customHeight="1" thickBot="1" x14ac:dyDescent="0.3">
      <c r="A80" s="1851"/>
      <c r="B80" s="1670"/>
      <c r="C80" s="1680"/>
      <c r="D80" s="1853"/>
      <c r="E80" s="1683"/>
      <c r="F80" s="1622"/>
      <c r="G80" s="280" t="s">
        <v>10</v>
      </c>
      <c r="H80" s="956">
        <f>H78</f>
        <v>203892</v>
      </c>
      <c r="I80" s="952">
        <f>SUM(I78:I79)</f>
        <v>181592</v>
      </c>
      <c r="J80" s="953">
        <f>SUM(J78:J79)</f>
        <v>181592</v>
      </c>
      <c r="K80" s="18"/>
      <c r="L80" s="709"/>
      <c r="M80" s="709"/>
      <c r="N80" s="710"/>
    </row>
    <row r="81" spans="1:16" ht="16.5" customHeight="1" x14ac:dyDescent="0.25">
      <c r="A81" s="1854" t="s">
        <v>9</v>
      </c>
      <c r="B81" s="1669" t="s">
        <v>9</v>
      </c>
      <c r="C81" s="1678" t="s">
        <v>41</v>
      </c>
      <c r="D81" s="1665" t="s">
        <v>254</v>
      </c>
      <c r="E81" s="1675" t="s">
        <v>169</v>
      </c>
      <c r="F81" s="1620" t="s">
        <v>90</v>
      </c>
      <c r="G81" s="339" t="s">
        <v>92</v>
      </c>
      <c r="H81" s="1168">
        <f>366.4/3.4528*1000</f>
        <v>106117</v>
      </c>
      <c r="I81" s="1169"/>
      <c r="J81" s="954"/>
      <c r="K81" s="1614" t="s">
        <v>234</v>
      </c>
      <c r="L81" s="146">
        <v>100</v>
      </c>
      <c r="M81" s="146"/>
      <c r="N81" s="147"/>
    </row>
    <row r="82" spans="1:16" ht="21" customHeight="1" x14ac:dyDescent="0.25">
      <c r="A82" s="1850"/>
      <c r="B82" s="1658"/>
      <c r="C82" s="1679"/>
      <c r="D82" s="1673"/>
      <c r="E82" s="1676"/>
      <c r="F82" s="1621"/>
      <c r="G82" s="686" t="s">
        <v>36</v>
      </c>
      <c r="H82" s="1022">
        <f>0.1/3.4528*1000</f>
        <v>29</v>
      </c>
      <c r="I82" s="1170"/>
      <c r="J82" s="929"/>
      <c r="K82" s="1863"/>
      <c r="L82" s="1172"/>
      <c r="M82" s="1172"/>
      <c r="N82" s="1173"/>
    </row>
    <row r="83" spans="1:16" ht="15" customHeight="1" x14ac:dyDescent="0.25">
      <c r="A83" s="1850"/>
      <c r="B83" s="1658"/>
      <c r="C83" s="1679"/>
      <c r="D83" s="1673"/>
      <c r="E83" s="1676"/>
      <c r="F83" s="1621"/>
      <c r="G83" s="16" t="s">
        <v>93</v>
      </c>
      <c r="H83" s="1010">
        <f>77/3.4528*1000</f>
        <v>22301</v>
      </c>
      <c r="I83" s="918"/>
      <c r="J83" s="944"/>
      <c r="K83" s="1171" t="s">
        <v>276</v>
      </c>
      <c r="L83" s="31">
        <v>100</v>
      </c>
      <c r="M83" s="31"/>
      <c r="N83" s="144"/>
    </row>
    <row r="84" spans="1:16" ht="15" customHeight="1" thickBot="1" x14ac:dyDescent="0.3">
      <c r="A84" s="1851"/>
      <c r="B84" s="1670"/>
      <c r="C84" s="1680"/>
      <c r="D84" s="1674"/>
      <c r="E84" s="1677"/>
      <c r="F84" s="1622"/>
      <c r="G84" s="280" t="s">
        <v>10</v>
      </c>
      <c r="H84" s="1043">
        <f>SUM(H81:H83)</f>
        <v>128447</v>
      </c>
      <c r="I84" s="952">
        <f>SUM(I81:I83)</f>
        <v>0</v>
      </c>
      <c r="J84" s="956">
        <f>SUM(J81:J83)</f>
        <v>0</v>
      </c>
      <c r="K84" s="694"/>
      <c r="L84" s="1067"/>
      <c r="M84" s="1068"/>
      <c r="N84" s="1066"/>
      <c r="O84" s="14"/>
      <c r="P84" s="13"/>
    </row>
    <row r="85" spans="1:16" ht="14.25" customHeight="1" x14ac:dyDescent="0.25">
      <c r="A85" s="1854" t="s">
        <v>9</v>
      </c>
      <c r="B85" s="1669" t="s">
        <v>9</v>
      </c>
      <c r="C85" s="1678" t="s">
        <v>55</v>
      </c>
      <c r="D85" s="1665" t="s">
        <v>179</v>
      </c>
      <c r="E85" s="1114"/>
      <c r="F85" s="737"/>
      <c r="G85" s="676" t="s">
        <v>36</v>
      </c>
      <c r="H85" s="1044">
        <f>22/3.4528*1000</f>
        <v>6372</v>
      </c>
      <c r="I85" s="1045">
        <f>75/3.4528*1000</f>
        <v>21722</v>
      </c>
      <c r="J85" s="1046">
        <f>125/3.4528*1000</f>
        <v>36203</v>
      </c>
      <c r="K85" s="1667" t="s">
        <v>326</v>
      </c>
      <c r="L85" s="184">
        <f>L87+L88+L90+L91</f>
        <v>3</v>
      </c>
      <c r="M85" s="184">
        <f>M87+M88+M90+M91</f>
        <v>0</v>
      </c>
      <c r="N85" s="884">
        <f>N87+N88+N90+N91</f>
        <v>1</v>
      </c>
    </row>
    <row r="86" spans="1:16" ht="27.75" customHeight="1" x14ac:dyDescent="0.25">
      <c r="A86" s="1850"/>
      <c r="B86" s="1658"/>
      <c r="C86" s="1679"/>
      <c r="D86" s="1666"/>
      <c r="E86" s="1121"/>
      <c r="F86" s="775"/>
      <c r="G86" s="782" t="s">
        <v>92</v>
      </c>
      <c r="H86" s="1032">
        <f>53.5/3.4528*1000</f>
        <v>15495</v>
      </c>
      <c r="I86" s="930"/>
      <c r="J86" s="1047"/>
      <c r="K86" s="1668"/>
      <c r="L86" s="183"/>
      <c r="M86" s="1123"/>
      <c r="N86" s="1124"/>
    </row>
    <row r="87" spans="1:16" ht="41.25" customHeight="1" x14ac:dyDescent="0.25">
      <c r="A87" s="1850"/>
      <c r="B87" s="1658"/>
      <c r="C87" s="1679"/>
      <c r="D87" s="696" t="s">
        <v>277</v>
      </c>
      <c r="E87" s="831" t="s">
        <v>292</v>
      </c>
      <c r="F87" s="1122" t="s">
        <v>90</v>
      </c>
      <c r="G87" s="697"/>
      <c r="H87" s="1017"/>
      <c r="I87" s="936"/>
      <c r="J87" s="1048"/>
      <c r="K87" s="880" t="s">
        <v>318</v>
      </c>
      <c r="L87" s="881">
        <v>1</v>
      </c>
      <c r="M87" s="882"/>
      <c r="N87" s="877"/>
    </row>
    <row r="88" spans="1:16" ht="40.5" customHeight="1" x14ac:dyDescent="0.25">
      <c r="A88" s="1850"/>
      <c r="B88" s="1658"/>
      <c r="C88" s="1679"/>
      <c r="D88" s="996" t="s">
        <v>322</v>
      </c>
      <c r="E88" s="997" t="s">
        <v>183</v>
      </c>
      <c r="F88" s="998"/>
      <c r="G88" s="999" t="s">
        <v>94</v>
      </c>
      <c r="H88" s="1049"/>
      <c r="I88" s="928"/>
      <c r="J88" s="1047"/>
      <c r="K88" s="130" t="s">
        <v>318</v>
      </c>
      <c r="L88" s="1123">
        <v>1</v>
      </c>
      <c r="M88" s="131"/>
      <c r="N88" s="127"/>
    </row>
    <row r="89" spans="1:16" ht="40.5" customHeight="1" x14ac:dyDescent="0.25">
      <c r="A89" s="1850"/>
      <c r="B89" s="1658"/>
      <c r="C89" s="1679"/>
      <c r="D89" s="1130" t="s">
        <v>278</v>
      </c>
      <c r="E89" s="990"/>
      <c r="F89" s="776"/>
      <c r="G89" s="991"/>
      <c r="H89" s="1050"/>
      <c r="I89" s="914"/>
      <c r="J89" s="1051"/>
      <c r="K89" s="993" t="s">
        <v>319</v>
      </c>
      <c r="L89" s="994"/>
      <c r="M89" s="995"/>
      <c r="N89" s="127">
        <v>1</v>
      </c>
    </row>
    <row r="90" spans="1:16" ht="39" customHeight="1" x14ac:dyDescent="0.25">
      <c r="A90" s="1850"/>
      <c r="B90" s="1658"/>
      <c r="C90" s="1679"/>
      <c r="D90" s="992" t="s">
        <v>279</v>
      </c>
      <c r="E90" s="883"/>
      <c r="F90" s="1131" t="s">
        <v>90</v>
      </c>
      <c r="G90" s="26"/>
      <c r="H90" s="1052"/>
      <c r="I90" s="957"/>
      <c r="J90" s="955"/>
      <c r="K90" s="715" t="s">
        <v>319</v>
      </c>
      <c r="L90" s="67"/>
      <c r="M90" s="67"/>
      <c r="N90" s="68">
        <v>1</v>
      </c>
      <c r="P90" s="13"/>
    </row>
    <row r="91" spans="1:16" ht="32.25" customHeight="1" x14ac:dyDescent="0.25">
      <c r="A91" s="1850"/>
      <c r="B91" s="1658"/>
      <c r="C91" s="1679"/>
      <c r="D91" s="1723" t="s">
        <v>295</v>
      </c>
      <c r="E91" s="1540"/>
      <c r="F91" s="1621" t="s">
        <v>90</v>
      </c>
      <c r="G91" s="25"/>
      <c r="H91" s="1053"/>
      <c r="I91" s="948"/>
      <c r="J91" s="958"/>
      <c r="K91" s="27" t="s">
        <v>296</v>
      </c>
      <c r="L91" s="1117">
        <v>1</v>
      </c>
      <c r="M91" s="1117"/>
      <c r="N91" s="1118"/>
    </row>
    <row r="92" spans="1:16" ht="20.25" customHeight="1" thickBot="1" x14ac:dyDescent="0.3">
      <c r="A92" s="1851"/>
      <c r="B92" s="1670"/>
      <c r="C92" s="1680"/>
      <c r="D92" s="1862"/>
      <c r="E92" s="1541"/>
      <c r="F92" s="1622"/>
      <c r="G92" s="283" t="s">
        <v>10</v>
      </c>
      <c r="H92" s="969">
        <f>H85+H86</f>
        <v>21867</v>
      </c>
      <c r="I92" s="969">
        <f>I85+I86</f>
        <v>21722</v>
      </c>
      <c r="J92" s="969">
        <f>J85+J86</f>
        <v>36203</v>
      </c>
      <c r="K92" s="1110" t="s">
        <v>297</v>
      </c>
      <c r="L92" s="709">
        <v>2</v>
      </c>
      <c r="M92" s="709"/>
      <c r="N92" s="710"/>
    </row>
    <row r="93" spans="1:16" ht="17.25" customHeight="1" x14ac:dyDescent="0.25">
      <c r="A93" s="765" t="s">
        <v>9</v>
      </c>
      <c r="B93" s="751" t="s">
        <v>9</v>
      </c>
      <c r="C93" s="1679" t="s">
        <v>44</v>
      </c>
      <c r="D93" s="1861" t="s">
        <v>303</v>
      </c>
      <c r="E93" s="794"/>
      <c r="F93" s="793" t="s">
        <v>40</v>
      </c>
      <c r="G93" s="365" t="s">
        <v>36</v>
      </c>
      <c r="H93" s="1050">
        <f>145.2/3.4528*1000</f>
        <v>42053</v>
      </c>
      <c r="I93" s="959"/>
      <c r="J93" s="960"/>
      <c r="K93" s="757" t="s">
        <v>280</v>
      </c>
      <c r="L93" s="898">
        <v>210</v>
      </c>
      <c r="M93" s="1004"/>
      <c r="N93" s="1005"/>
    </row>
    <row r="94" spans="1:16" ht="13.8" thickBot="1" x14ac:dyDescent="0.3">
      <c r="A94" s="680"/>
      <c r="B94" s="759"/>
      <c r="C94" s="1680"/>
      <c r="D94" s="1862"/>
      <c r="E94" s="717"/>
      <c r="F94" s="716"/>
      <c r="G94" s="280" t="s">
        <v>10</v>
      </c>
      <c r="H94" s="952">
        <f>H93</f>
        <v>42053</v>
      </c>
      <c r="I94" s="952">
        <f t="shared" ref="I94:J96" si="0">SUM(I93:I93)</f>
        <v>0</v>
      </c>
      <c r="J94" s="952">
        <f t="shared" si="0"/>
        <v>0</v>
      </c>
      <c r="K94" s="18"/>
      <c r="L94" s="709"/>
      <c r="M94" s="709"/>
      <c r="N94" s="710"/>
    </row>
    <row r="95" spans="1:16" ht="14.25" customHeight="1" x14ac:dyDescent="0.25">
      <c r="A95" s="1854" t="s">
        <v>9</v>
      </c>
      <c r="B95" s="1669" t="s">
        <v>9</v>
      </c>
      <c r="C95" s="1678" t="s">
        <v>161</v>
      </c>
      <c r="D95" s="1726" t="s">
        <v>129</v>
      </c>
      <c r="E95" s="1598"/>
      <c r="F95" s="1086" t="s">
        <v>40</v>
      </c>
      <c r="G95" s="15" t="s">
        <v>36</v>
      </c>
      <c r="H95" s="1054">
        <f>300/3.4528*1000</f>
        <v>86886</v>
      </c>
      <c r="I95" s="1055">
        <f>200/3.4528*1000</f>
        <v>57924</v>
      </c>
      <c r="J95" s="1055">
        <f>200/3.4528*1000</f>
        <v>57924</v>
      </c>
      <c r="K95" s="1088" t="s">
        <v>57</v>
      </c>
      <c r="L95" s="1100">
        <v>7</v>
      </c>
      <c r="M95" s="1091">
        <v>4</v>
      </c>
      <c r="N95" s="1092">
        <v>4</v>
      </c>
    </row>
    <row r="96" spans="1:16" ht="13.5" customHeight="1" thickBot="1" x14ac:dyDescent="0.3">
      <c r="A96" s="1851"/>
      <c r="B96" s="1670"/>
      <c r="C96" s="1680"/>
      <c r="D96" s="1574"/>
      <c r="E96" s="1625"/>
      <c r="F96" s="1087"/>
      <c r="G96" s="280" t="s">
        <v>10</v>
      </c>
      <c r="H96" s="952">
        <f>H95</f>
        <v>86886</v>
      </c>
      <c r="I96" s="952">
        <f t="shared" si="0"/>
        <v>57924</v>
      </c>
      <c r="J96" s="952">
        <f t="shared" si="0"/>
        <v>57924</v>
      </c>
      <c r="K96" s="18"/>
      <c r="L96" s="709"/>
      <c r="M96" s="709"/>
      <c r="N96" s="710"/>
    </row>
    <row r="97" spans="1:16" ht="13.8" thickBot="1" x14ac:dyDescent="0.3">
      <c r="A97" s="682" t="s">
        <v>9</v>
      </c>
      <c r="B97" s="11" t="s">
        <v>9</v>
      </c>
      <c r="C97" s="1580" t="s">
        <v>12</v>
      </c>
      <c r="D97" s="1580"/>
      <c r="E97" s="1580"/>
      <c r="F97" s="1580"/>
      <c r="G97" s="1524"/>
      <c r="H97" s="961">
        <f>H96+H94+H92+H84+H80+H77+H67+H50+H38</f>
        <v>6364690</v>
      </c>
      <c r="I97" s="961">
        <f>I96+I94+I92+I84+I80+I77+I67+I50+I38</f>
        <v>5686316</v>
      </c>
      <c r="J97" s="961">
        <f>J96+J94+J92+J84+J80+J77+J67+J50+J38</f>
        <v>5403412</v>
      </c>
      <c r="K97" s="38"/>
      <c r="L97" s="39"/>
      <c r="M97" s="39"/>
      <c r="N97" s="40"/>
    </row>
    <row r="98" spans="1:16" ht="13.8" thickBot="1" x14ac:dyDescent="0.3">
      <c r="A98" s="682" t="s">
        <v>9</v>
      </c>
      <c r="B98" s="11" t="s">
        <v>11</v>
      </c>
      <c r="C98" s="1634" t="s">
        <v>71</v>
      </c>
      <c r="D98" s="1635"/>
      <c r="E98" s="1635"/>
      <c r="F98" s="1635"/>
      <c r="G98" s="1635"/>
      <c r="H98" s="1635"/>
      <c r="I98" s="1635"/>
      <c r="J98" s="1635"/>
      <c r="K98" s="1635"/>
      <c r="L98" s="1635"/>
      <c r="M98" s="1635"/>
      <c r="N98" s="1636"/>
    </row>
    <row r="99" spans="1:16" x14ac:dyDescent="0.25">
      <c r="A99" s="1854" t="s">
        <v>9</v>
      </c>
      <c r="B99" s="1575" t="s">
        <v>11</v>
      </c>
      <c r="C99" s="1678" t="s">
        <v>9</v>
      </c>
      <c r="D99" s="1857" t="s">
        <v>242</v>
      </c>
      <c r="E99" s="849"/>
      <c r="F99" s="847" t="s">
        <v>40</v>
      </c>
      <c r="G99" s="816" t="s">
        <v>36</v>
      </c>
      <c r="H99" s="1069">
        <f>(966.4+113)/3.4528*1000</f>
        <v>312616</v>
      </c>
      <c r="I99" s="963">
        <f>981/3.4528*1000</f>
        <v>284117</v>
      </c>
      <c r="J99" s="963">
        <f>1131/3.4528*1000</f>
        <v>327560</v>
      </c>
      <c r="K99" s="818"/>
      <c r="L99" s="753"/>
      <c r="M99" s="753"/>
      <c r="N99" s="755"/>
      <c r="P99" s="13"/>
    </row>
    <row r="100" spans="1:16" x14ac:dyDescent="0.25">
      <c r="A100" s="1850"/>
      <c r="B100" s="1576"/>
      <c r="C100" s="1679"/>
      <c r="D100" s="1858"/>
      <c r="E100" s="850"/>
      <c r="F100" s="845"/>
      <c r="G100" s="460"/>
      <c r="H100" s="1070"/>
      <c r="I100" s="964"/>
      <c r="J100" s="964"/>
      <c r="K100" s="805"/>
      <c r="L100" s="31"/>
      <c r="M100" s="31"/>
      <c r="N100" s="144"/>
      <c r="P100" s="13"/>
    </row>
    <row r="101" spans="1:16" ht="12.75" customHeight="1" x14ac:dyDescent="0.25">
      <c r="A101" s="1850"/>
      <c r="B101" s="1576"/>
      <c r="C101" s="1679"/>
      <c r="D101" s="1859" t="s">
        <v>104</v>
      </c>
      <c r="E101" s="850"/>
      <c r="F101" s="845"/>
      <c r="G101" s="461"/>
      <c r="H101" s="1071"/>
      <c r="I101" s="965"/>
      <c r="J101" s="965"/>
      <c r="K101" s="810" t="s">
        <v>76</v>
      </c>
      <c r="L101" s="124">
        <v>350</v>
      </c>
      <c r="M101" s="124">
        <v>350</v>
      </c>
      <c r="N101" s="125">
        <v>350</v>
      </c>
      <c r="P101" s="13"/>
    </row>
    <row r="102" spans="1:16" ht="41.25" customHeight="1" x14ac:dyDescent="0.25">
      <c r="A102" s="1850"/>
      <c r="B102" s="1576"/>
      <c r="C102" s="1679"/>
      <c r="D102" s="1859"/>
      <c r="E102" s="850"/>
      <c r="F102" s="845"/>
      <c r="G102" s="461"/>
      <c r="H102" s="1071"/>
      <c r="I102" s="966"/>
      <c r="J102" s="966"/>
      <c r="K102" s="806" t="s">
        <v>77</v>
      </c>
      <c r="L102" s="698">
        <v>300</v>
      </c>
      <c r="M102" s="698">
        <v>300</v>
      </c>
      <c r="N102" s="699">
        <v>300</v>
      </c>
      <c r="P102" s="13"/>
    </row>
    <row r="103" spans="1:16" ht="39.75" customHeight="1" x14ac:dyDescent="0.25">
      <c r="A103" s="1850"/>
      <c r="B103" s="1576"/>
      <c r="C103" s="1679"/>
      <c r="D103" s="1860"/>
      <c r="E103" s="850"/>
      <c r="F103" s="845"/>
      <c r="G103" s="461"/>
      <c r="H103" s="1071"/>
      <c r="I103" s="966"/>
      <c r="J103" s="966"/>
      <c r="K103" s="811" t="s">
        <v>320</v>
      </c>
      <c r="L103" s="700">
        <v>36</v>
      </c>
      <c r="M103" s="700">
        <v>36</v>
      </c>
      <c r="N103" s="701">
        <v>36</v>
      </c>
      <c r="P103" s="13"/>
    </row>
    <row r="104" spans="1:16" ht="25.5" customHeight="1" x14ac:dyDescent="0.25">
      <c r="A104" s="1850"/>
      <c r="B104" s="1576"/>
      <c r="C104" s="1679"/>
      <c r="D104" s="1859" t="s">
        <v>108</v>
      </c>
      <c r="E104" s="850"/>
      <c r="F104" s="845"/>
      <c r="G104" s="461"/>
      <c r="H104" s="1071"/>
      <c r="I104" s="965"/>
      <c r="J104" s="965"/>
      <c r="K104" s="812" t="s">
        <v>239</v>
      </c>
      <c r="L104" s="703">
        <v>18</v>
      </c>
      <c r="M104" s="703">
        <v>18</v>
      </c>
      <c r="N104" s="704">
        <v>18</v>
      </c>
      <c r="P104" s="13"/>
    </row>
    <row r="105" spans="1:16" ht="40.5" customHeight="1" x14ac:dyDescent="0.25">
      <c r="A105" s="1850"/>
      <c r="B105" s="1576"/>
      <c r="C105" s="1679"/>
      <c r="D105" s="1856"/>
      <c r="E105" s="850"/>
      <c r="F105" s="845"/>
      <c r="G105" s="461"/>
      <c r="H105" s="1071"/>
      <c r="I105" s="966"/>
      <c r="J105" s="966"/>
      <c r="K105" s="813"/>
      <c r="L105" s="59"/>
      <c r="M105" s="59"/>
      <c r="N105" s="143"/>
      <c r="P105" s="13"/>
    </row>
    <row r="106" spans="1:16" ht="12.75" customHeight="1" x14ac:dyDescent="0.25">
      <c r="A106" s="765"/>
      <c r="B106" s="751"/>
      <c r="C106" s="768"/>
      <c r="D106" s="1855" t="s">
        <v>75</v>
      </c>
      <c r="E106" s="850"/>
      <c r="F106" s="845"/>
      <c r="G106" s="461"/>
      <c r="H106" s="1071"/>
      <c r="I106" s="965"/>
      <c r="J106" s="965"/>
      <c r="K106" s="812" t="s">
        <v>105</v>
      </c>
      <c r="L106" s="703">
        <v>2</v>
      </c>
      <c r="M106" s="703">
        <v>2</v>
      </c>
      <c r="N106" s="704">
        <v>2</v>
      </c>
      <c r="P106" s="13"/>
    </row>
    <row r="107" spans="1:16" x14ac:dyDescent="0.25">
      <c r="A107" s="765"/>
      <c r="B107" s="751"/>
      <c r="C107" s="768"/>
      <c r="D107" s="1856"/>
      <c r="E107" s="850"/>
      <c r="F107" s="845"/>
      <c r="G107" s="461"/>
      <c r="H107" s="1071"/>
      <c r="I107" s="965"/>
      <c r="J107" s="965"/>
      <c r="K107" s="814" t="s">
        <v>240</v>
      </c>
      <c r="L107" s="59">
        <v>100</v>
      </c>
      <c r="M107" s="59"/>
      <c r="N107" s="143"/>
      <c r="P107" s="13"/>
    </row>
    <row r="108" spans="1:16" ht="24" customHeight="1" x14ac:dyDescent="0.25">
      <c r="A108" s="765"/>
      <c r="B108" s="751"/>
      <c r="C108" s="768"/>
      <c r="D108" s="807" t="s">
        <v>80</v>
      </c>
      <c r="E108" s="850"/>
      <c r="F108" s="845"/>
      <c r="G108" s="461"/>
      <c r="H108" s="1050"/>
      <c r="I108" s="912"/>
      <c r="J108" s="912"/>
      <c r="K108" s="810" t="s">
        <v>81</v>
      </c>
      <c r="L108" s="124">
        <v>20</v>
      </c>
      <c r="M108" s="124">
        <v>20</v>
      </c>
      <c r="N108" s="125">
        <v>20</v>
      </c>
      <c r="P108" s="13"/>
    </row>
    <row r="109" spans="1:16" ht="21.75" customHeight="1" x14ac:dyDescent="0.25">
      <c r="A109" s="765"/>
      <c r="B109" s="751"/>
      <c r="C109" s="768"/>
      <c r="D109" s="808" t="s">
        <v>304</v>
      </c>
      <c r="E109" s="850"/>
      <c r="F109" s="852"/>
      <c r="G109" s="461"/>
      <c r="H109" s="1050"/>
      <c r="I109" s="912"/>
      <c r="J109" s="912"/>
      <c r="K109" s="815" t="s">
        <v>321</v>
      </c>
      <c r="L109" s="124">
        <v>150</v>
      </c>
      <c r="M109" s="124">
        <v>150</v>
      </c>
      <c r="N109" s="125">
        <v>150</v>
      </c>
      <c r="P109" s="13"/>
    </row>
    <row r="110" spans="1:16" ht="16.5" customHeight="1" x14ac:dyDescent="0.25">
      <c r="A110" s="792"/>
      <c r="B110" s="790"/>
      <c r="C110" s="791"/>
      <c r="D110" s="1805" t="s">
        <v>283</v>
      </c>
      <c r="E110" s="850"/>
      <c r="F110" s="852"/>
      <c r="G110" s="809"/>
      <c r="H110" s="1032"/>
      <c r="I110" s="911"/>
      <c r="J110" s="911"/>
      <c r="K110" s="815" t="s">
        <v>247</v>
      </c>
      <c r="L110" s="124">
        <v>100</v>
      </c>
      <c r="M110" s="124"/>
      <c r="N110" s="125"/>
      <c r="P110" s="13"/>
    </row>
    <row r="111" spans="1:16" ht="23.25" customHeight="1" thickBot="1" x14ac:dyDescent="0.3">
      <c r="A111" s="765"/>
      <c r="B111" s="751"/>
      <c r="C111" s="768"/>
      <c r="D111" s="1806"/>
      <c r="E111" s="851"/>
      <c r="F111" s="848"/>
      <c r="G111" s="817" t="s">
        <v>10</v>
      </c>
      <c r="H111" s="969">
        <f>H99+H100</f>
        <v>312616</v>
      </c>
      <c r="I111" s="969">
        <f>I99</f>
        <v>284117</v>
      </c>
      <c r="J111" s="969">
        <f>J99</f>
        <v>327560</v>
      </c>
      <c r="K111" s="814"/>
      <c r="L111" s="59"/>
      <c r="M111" s="59"/>
      <c r="N111" s="143"/>
      <c r="P111" s="13"/>
    </row>
    <row r="112" spans="1:16" ht="13.8" thickBot="1" x14ac:dyDescent="0.3">
      <c r="A112" s="683" t="s">
        <v>9</v>
      </c>
      <c r="B112" s="11" t="s">
        <v>11</v>
      </c>
      <c r="C112" s="1580" t="s">
        <v>12</v>
      </c>
      <c r="D112" s="1580"/>
      <c r="E112" s="1523"/>
      <c r="F112" s="1523"/>
      <c r="G112" s="1524"/>
      <c r="H112" s="1072">
        <f>H111</f>
        <v>312616</v>
      </c>
      <c r="I112" s="1073">
        <f>I111</f>
        <v>284117</v>
      </c>
      <c r="J112" s="1072">
        <f>J111</f>
        <v>327560</v>
      </c>
      <c r="K112" s="1525"/>
      <c r="L112" s="1526"/>
      <c r="M112" s="1526"/>
      <c r="N112" s="1527"/>
      <c r="O112" s="88"/>
    </row>
    <row r="113" spans="1:16" ht="13.8" thickBot="1" x14ac:dyDescent="0.3">
      <c r="A113" s="682" t="s">
        <v>9</v>
      </c>
      <c r="B113" s="11" t="s">
        <v>38</v>
      </c>
      <c r="C113" s="1634" t="s">
        <v>72</v>
      </c>
      <c r="D113" s="1635"/>
      <c r="E113" s="1635"/>
      <c r="F113" s="1635"/>
      <c r="G113" s="1635"/>
      <c r="H113" s="1635"/>
      <c r="I113" s="1635"/>
      <c r="J113" s="1635"/>
      <c r="K113" s="1635"/>
      <c r="L113" s="1635"/>
      <c r="M113" s="1635"/>
      <c r="N113" s="1636"/>
    </row>
    <row r="114" spans="1:16" ht="18" customHeight="1" x14ac:dyDescent="0.25">
      <c r="A114" s="1854" t="s">
        <v>9</v>
      </c>
      <c r="B114" s="1575" t="s">
        <v>38</v>
      </c>
      <c r="C114" s="1623" t="s">
        <v>9</v>
      </c>
      <c r="D114" s="1629" t="s">
        <v>82</v>
      </c>
      <c r="E114" s="1598"/>
      <c r="F114" s="1545" t="s">
        <v>40</v>
      </c>
      <c r="G114" s="1175" t="s">
        <v>36</v>
      </c>
      <c r="H114" s="1176">
        <f>(2297.3-102.7-48.2)/3.4528*1000</f>
        <v>621640</v>
      </c>
      <c r="I114" s="1177">
        <f>2527.1/3.4528*1000</f>
        <v>731899</v>
      </c>
      <c r="J114" s="1177">
        <f>2527.1/3.4528*1000</f>
        <v>731899</v>
      </c>
      <c r="K114" s="1586" t="s">
        <v>281</v>
      </c>
      <c r="L114" s="1079">
        <v>3.7</v>
      </c>
      <c r="M114" s="1079">
        <v>3.7</v>
      </c>
      <c r="N114" s="1080">
        <v>3.7</v>
      </c>
      <c r="P114" s="13"/>
    </row>
    <row r="115" spans="1:16" ht="15.75" customHeight="1" x14ac:dyDescent="0.25">
      <c r="A115" s="1850"/>
      <c r="B115" s="1576"/>
      <c r="C115" s="1628"/>
      <c r="D115" s="1630"/>
      <c r="E115" s="1599"/>
      <c r="F115" s="1546"/>
      <c r="G115" s="865"/>
      <c r="H115" s="1174"/>
      <c r="I115" s="915"/>
      <c r="J115" s="951"/>
      <c r="K115" s="1587"/>
      <c r="L115" s="1081"/>
      <c r="M115" s="31"/>
      <c r="N115" s="144"/>
      <c r="P115" s="13"/>
    </row>
    <row r="116" spans="1:16" ht="18.75" customHeight="1" thickBot="1" x14ac:dyDescent="0.3">
      <c r="A116" s="1851"/>
      <c r="B116" s="1577"/>
      <c r="C116" s="1624"/>
      <c r="D116" s="1631"/>
      <c r="E116" s="1625"/>
      <c r="F116" s="1547"/>
      <c r="G116" s="962" t="s">
        <v>10</v>
      </c>
      <c r="H116" s="1074">
        <f>H114</f>
        <v>621640</v>
      </c>
      <c r="I116" s="1075">
        <f>SUM(I114:I115)</f>
        <v>731899</v>
      </c>
      <c r="J116" s="1076">
        <f>SUM(J114:J115)</f>
        <v>731899</v>
      </c>
      <c r="K116" s="1633"/>
      <c r="L116" s="754"/>
      <c r="M116" s="754"/>
      <c r="N116" s="756"/>
      <c r="P116" s="13"/>
    </row>
    <row r="117" spans="1:16" ht="13.8" thickBot="1" x14ac:dyDescent="0.3">
      <c r="A117" s="683" t="s">
        <v>9</v>
      </c>
      <c r="B117" s="11" t="s">
        <v>38</v>
      </c>
      <c r="C117" s="1580" t="s">
        <v>12</v>
      </c>
      <c r="D117" s="1580"/>
      <c r="E117" s="1580"/>
      <c r="F117" s="1580"/>
      <c r="G117" s="1524"/>
      <c r="H117" s="1077">
        <f>H116</f>
        <v>621640</v>
      </c>
      <c r="I117" s="1078">
        <f>I116</f>
        <v>731899</v>
      </c>
      <c r="J117" s="1077">
        <f>J116</f>
        <v>731899</v>
      </c>
      <c r="K117" s="1525"/>
      <c r="L117" s="1526"/>
      <c r="M117" s="1526"/>
      <c r="N117" s="1527"/>
    </row>
    <row r="118" spans="1:16" ht="14.25" customHeight="1" thickBot="1" x14ac:dyDescent="0.3">
      <c r="A118" s="682" t="s">
        <v>9</v>
      </c>
      <c r="B118" s="11" t="s">
        <v>53</v>
      </c>
      <c r="C118" s="1581" t="s">
        <v>73</v>
      </c>
      <c r="D118" s="1582"/>
      <c r="E118" s="1582"/>
      <c r="F118" s="1582"/>
      <c r="G118" s="1582"/>
      <c r="H118" s="1582"/>
      <c r="I118" s="1582"/>
      <c r="J118" s="1582"/>
      <c r="K118" s="1582"/>
      <c r="L118" s="1582"/>
      <c r="M118" s="1582"/>
      <c r="N118" s="1583"/>
    </row>
    <row r="119" spans="1:16" ht="17.25" customHeight="1" x14ac:dyDescent="0.25">
      <c r="A119" s="764" t="s">
        <v>9</v>
      </c>
      <c r="B119" s="750" t="s">
        <v>53</v>
      </c>
      <c r="C119" s="737" t="s">
        <v>9</v>
      </c>
      <c r="D119" s="1852" t="s">
        <v>83</v>
      </c>
      <c r="E119" s="678"/>
      <c r="F119" s="744" t="s">
        <v>40</v>
      </c>
      <c r="G119" s="15" t="s">
        <v>36</v>
      </c>
      <c r="H119" s="1042">
        <f>300/3.4528*1000</f>
        <v>86886</v>
      </c>
      <c r="I119" s="1082">
        <f>300/3.4528*1000</f>
        <v>86886</v>
      </c>
      <c r="J119" s="1082">
        <f>300/3.4528*1000</f>
        <v>86886</v>
      </c>
      <c r="K119" s="1586" t="s">
        <v>84</v>
      </c>
      <c r="L119" s="74">
        <v>285</v>
      </c>
      <c r="M119" s="74">
        <v>285</v>
      </c>
      <c r="N119" s="1002">
        <v>285</v>
      </c>
      <c r="O119" s="71"/>
      <c r="P119" s="13"/>
    </row>
    <row r="120" spans="1:16" ht="15.75" customHeight="1" thickBot="1" x14ac:dyDescent="0.3">
      <c r="A120" s="1125"/>
      <c r="B120" s="1105"/>
      <c r="C120" s="1126"/>
      <c r="D120" s="1853"/>
      <c r="E120" s="1109"/>
      <c r="F120" s="1127"/>
      <c r="G120" s="283" t="s">
        <v>10</v>
      </c>
      <c r="H120" s="1039">
        <f>H119</f>
        <v>86886</v>
      </c>
      <c r="I120" s="1039">
        <f>I119</f>
        <v>86886</v>
      </c>
      <c r="J120" s="1039">
        <f>J119</f>
        <v>86886</v>
      </c>
      <c r="K120" s="1847"/>
      <c r="L120" s="59"/>
      <c r="M120" s="59"/>
      <c r="N120" s="143"/>
    </row>
    <row r="121" spans="1:16" ht="12.75" customHeight="1" x14ac:dyDescent="0.25">
      <c r="A121" s="1850" t="s">
        <v>9</v>
      </c>
      <c r="B121" s="1576" t="s">
        <v>53</v>
      </c>
      <c r="C121" s="1571" t="s">
        <v>11</v>
      </c>
      <c r="D121" s="1563" t="s">
        <v>125</v>
      </c>
      <c r="E121" s="1540"/>
      <c r="F121" s="1546" t="s">
        <v>40</v>
      </c>
      <c r="G121" s="339" t="s">
        <v>36</v>
      </c>
      <c r="H121" s="1168">
        <f>20.3/3.4528*1000</f>
        <v>5879</v>
      </c>
      <c r="I121" s="949">
        <f>21/3.4528*1000</f>
        <v>6082</v>
      </c>
      <c r="J121" s="949">
        <f>21/3.4528*1000</f>
        <v>6082</v>
      </c>
      <c r="K121" s="746" t="s">
        <v>127</v>
      </c>
      <c r="L121" s="1000">
        <v>44</v>
      </c>
      <c r="M121" s="1000">
        <v>45</v>
      </c>
      <c r="N121" s="1002">
        <v>45</v>
      </c>
      <c r="P121" s="13"/>
    </row>
    <row r="122" spans="1:16" x14ac:dyDescent="0.25">
      <c r="A122" s="1850"/>
      <c r="B122" s="1576"/>
      <c r="C122" s="1571"/>
      <c r="D122" s="1563"/>
      <c r="E122" s="1540"/>
      <c r="F122" s="1546"/>
      <c r="G122" s="145"/>
      <c r="H122" s="1021"/>
      <c r="I122" s="914"/>
      <c r="J122" s="1138"/>
      <c r="K122" s="27" t="s">
        <v>126</v>
      </c>
      <c r="L122" s="31">
        <v>3</v>
      </c>
      <c r="M122" s="32">
        <v>4</v>
      </c>
      <c r="N122" s="144">
        <v>4</v>
      </c>
      <c r="P122" s="13"/>
    </row>
    <row r="123" spans="1:16" ht="13.8" thickBot="1" x14ac:dyDescent="0.3">
      <c r="A123" s="1851"/>
      <c r="B123" s="1577"/>
      <c r="C123" s="1572"/>
      <c r="D123" s="1564"/>
      <c r="E123" s="1541"/>
      <c r="F123" s="1547"/>
      <c r="G123" s="283" t="s">
        <v>10</v>
      </c>
      <c r="H123" s="1039">
        <f>H121</f>
        <v>5879</v>
      </c>
      <c r="I123" s="952">
        <f>I121</f>
        <v>6082</v>
      </c>
      <c r="J123" s="967">
        <f>J121</f>
        <v>6082</v>
      </c>
      <c r="K123" s="28" t="s">
        <v>225</v>
      </c>
      <c r="L123" s="1001">
        <v>230</v>
      </c>
      <c r="M123" s="33">
        <v>240</v>
      </c>
      <c r="N123" s="1003">
        <v>240</v>
      </c>
      <c r="P123" s="13"/>
    </row>
    <row r="124" spans="1:16" ht="13.8" thickBot="1" x14ac:dyDescent="0.3">
      <c r="A124" s="766" t="s">
        <v>9</v>
      </c>
      <c r="B124" s="752" t="s">
        <v>53</v>
      </c>
      <c r="C124" s="1579" t="s">
        <v>12</v>
      </c>
      <c r="D124" s="1580"/>
      <c r="E124" s="1580"/>
      <c r="F124" s="1580"/>
      <c r="G124" s="1524"/>
      <c r="H124" s="1083">
        <f>H123+H120</f>
        <v>92765</v>
      </c>
      <c r="I124" s="961">
        <f>I123+I120</f>
        <v>92968</v>
      </c>
      <c r="J124" s="968">
        <f>J123+J120</f>
        <v>92968</v>
      </c>
      <c r="K124" s="705"/>
      <c r="L124" s="706"/>
      <c r="M124" s="707"/>
      <c r="N124" s="708"/>
    </row>
    <row r="125" spans="1:16" ht="13.8" thickBot="1" x14ac:dyDescent="0.3">
      <c r="A125" s="682" t="s">
        <v>9</v>
      </c>
      <c r="B125" s="11" t="s">
        <v>109</v>
      </c>
      <c r="C125" s="1581" t="s">
        <v>110</v>
      </c>
      <c r="D125" s="1582"/>
      <c r="E125" s="1582"/>
      <c r="F125" s="1582"/>
      <c r="G125" s="1582"/>
      <c r="H125" s="1582"/>
      <c r="I125" s="1582"/>
      <c r="J125" s="1582"/>
      <c r="K125" s="1582"/>
      <c r="L125" s="1582"/>
      <c r="M125" s="1582"/>
      <c r="N125" s="1583"/>
    </row>
    <row r="126" spans="1:16" ht="14.25" customHeight="1" x14ac:dyDescent="0.25">
      <c r="A126" s="772" t="s">
        <v>9</v>
      </c>
      <c r="B126" s="770" t="s">
        <v>54</v>
      </c>
      <c r="C126" s="771" t="s">
        <v>9</v>
      </c>
      <c r="D126" s="1182" t="s">
        <v>118</v>
      </c>
      <c r="E126" s="1551"/>
      <c r="F126" s="1832">
        <v>6</v>
      </c>
      <c r="G126" s="421" t="s">
        <v>36</v>
      </c>
      <c r="H126" s="1168">
        <f>12076.5/3.4528*1000</f>
        <v>3497596</v>
      </c>
      <c r="I126" s="1027">
        <f>12076.5/3.4528*1000</f>
        <v>3497596</v>
      </c>
      <c r="J126" s="1026">
        <f>12076.5/3.4528*1000</f>
        <v>3497596</v>
      </c>
      <c r="K126" s="769"/>
      <c r="L126" s="31"/>
      <c r="M126" s="31"/>
      <c r="N126" s="144"/>
    </row>
    <row r="127" spans="1:16" ht="12.75" customHeight="1" x14ac:dyDescent="0.25">
      <c r="A127" s="767"/>
      <c r="B127" s="747"/>
      <c r="C127" s="748"/>
      <c r="D127" s="120" t="s">
        <v>120</v>
      </c>
      <c r="E127" s="1551"/>
      <c r="F127" s="1833"/>
      <c r="G127" s="369"/>
      <c r="H127" s="1010"/>
      <c r="I127" s="1180"/>
      <c r="J127" s="1181"/>
      <c r="K127" s="66" t="s">
        <v>305</v>
      </c>
      <c r="L127" s="124">
        <v>7</v>
      </c>
      <c r="M127" s="124">
        <v>7</v>
      </c>
      <c r="N127" s="125">
        <v>7</v>
      </c>
    </row>
    <row r="128" spans="1:16" x14ac:dyDescent="0.25">
      <c r="A128" s="767"/>
      <c r="B128" s="747"/>
      <c r="C128" s="748"/>
      <c r="D128" s="749" t="s">
        <v>121</v>
      </c>
      <c r="E128" s="1551"/>
      <c r="F128" s="1833"/>
      <c r="G128" s="369"/>
      <c r="H128" s="1010"/>
      <c r="I128" s="1180"/>
      <c r="J128" s="1181"/>
      <c r="K128" s="66" t="s">
        <v>306</v>
      </c>
      <c r="L128" s="124">
        <v>6</v>
      </c>
      <c r="M128" s="124">
        <v>6</v>
      </c>
      <c r="N128" s="125">
        <v>6</v>
      </c>
    </row>
    <row r="129" spans="1:24" x14ac:dyDescent="0.25">
      <c r="A129" s="767"/>
      <c r="B129" s="747"/>
      <c r="C129" s="748"/>
      <c r="D129" s="120" t="s">
        <v>122</v>
      </c>
      <c r="E129" s="1551"/>
      <c r="F129" s="1833"/>
      <c r="G129" s="369"/>
      <c r="H129" s="1010"/>
      <c r="I129" s="1180"/>
      <c r="J129" s="1181"/>
      <c r="K129" s="66" t="s">
        <v>306</v>
      </c>
      <c r="L129" s="124">
        <v>5</v>
      </c>
      <c r="M129" s="124">
        <v>5</v>
      </c>
      <c r="N129" s="125">
        <v>5</v>
      </c>
    </row>
    <row r="130" spans="1:24" s="52" customFormat="1" x14ac:dyDescent="0.25">
      <c r="A130" s="765"/>
      <c r="B130" s="751"/>
      <c r="C130" s="70"/>
      <c r="D130" s="120" t="s">
        <v>123</v>
      </c>
      <c r="E130" s="1551"/>
      <c r="F130" s="1833"/>
      <c r="G130" s="16"/>
      <c r="H130" s="1010"/>
      <c r="I130" s="1180"/>
      <c r="J130" s="1181"/>
      <c r="K130" s="66" t="s">
        <v>306</v>
      </c>
      <c r="L130" s="54">
        <v>97</v>
      </c>
      <c r="M130" s="53">
        <v>97</v>
      </c>
      <c r="N130" s="173">
        <v>97</v>
      </c>
    </row>
    <row r="131" spans="1:24" x14ac:dyDescent="0.25">
      <c r="A131" s="1848"/>
      <c r="B131" s="1569"/>
      <c r="C131" s="1571"/>
      <c r="D131" s="1573" t="s">
        <v>119</v>
      </c>
      <c r="E131" s="1551"/>
      <c r="F131" s="1833"/>
      <c r="G131" s="372"/>
      <c r="H131" s="1021"/>
      <c r="I131" s="1178"/>
      <c r="J131" s="1179"/>
      <c r="K131" s="762" t="s">
        <v>306</v>
      </c>
      <c r="L131" s="124">
        <v>1</v>
      </c>
      <c r="M131" s="124">
        <v>1</v>
      </c>
      <c r="N131" s="125">
        <v>1</v>
      </c>
    </row>
    <row r="132" spans="1:24" ht="13.8" thickBot="1" x14ac:dyDescent="0.3">
      <c r="A132" s="1849"/>
      <c r="B132" s="1570"/>
      <c r="C132" s="1572"/>
      <c r="D132" s="1574"/>
      <c r="E132" s="1552"/>
      <c r="F132" s="1834"/>
      <c r="G132" s="283" t="s">
        <v>10</v>
      </c>
      <c r="H132" s="1039">
        <f>H126</f>
        <v>3497596</v>
      </c>
      <c r="I132" s="969">
        <f>SUM(I126:I131)</f>
        <v>3497596</v>
      </c>
      <c r="J132" s="970">
        <f>SUM(J126:J131)</f>
        <v>3497596</v>
      </c>
      <c r="K132" s="28"/>
      <c r="L132" s="1001"/>
      <c r="M132" s="33"/>
      <c r="N132" s="1003"/>
      <c r="P132" s="13"/>
    </row>
    <row r="133" spans="1:24" ht="14.25" customHeight="1" thickBot="1" x14ac:dyDescent="0.3">
      <c r="A133" s="766" t="s">
        <v>9</v>
      </c>
      <c r="B133" s="752" t="s">
        <v>54</v>
      </c>
      <c r="C133" s="1522" t="s">
        <v>12</v>
      </c>
      <c r="D133" s="1523"/>
      <c r="E133" s="1523"/>
      <c r="F133" s="1523"/>
      <c r="G133" s="1524"/>
      <c r="H133" s="961">
        <f>H132</f>
        <v>3497596</v>
      </c>
      <c r="I133" s="961">
        <f>I132</f>
        <v>3497596</v>
      </c>
      <c r="J133" s="961">
        <f>J132</f>
        <v>3497596</v>
      </c>
      <c r="K133" s="1525"/>
      <c r="L133" s="1526"/>
      <c r="M133" s="1526"/>
      <c r="N133" s="1527"/>
    </row>
    <row r="134" spans="1:24" ht="14.25" customHeight="1" thickBot="1" x14ac:dyDescent="0.3">
      <c r="A134" s="683" t="s">
        <v>9</v>
      </c>
      <c r="B134" s="1835" t="s">
        <v>13</v>
      </c>
      <c r="C134" s="1836"/>
      <c r="D134" s="1836"/>
      <c r="E134" s="1836"/>
      <c r="F134" s="1836"/>
      <c r="G134" s="1837"/>
      <c r="H134" s="1084">
        <f>H133+H124+H117+H112+H97</f>
        <v>10889307</v>
      </c>
      <c r="I134" s="1084">
        <f>I133+I124+I117+I112+I97</f>
        <v>10292896</v>
      </c>
      <c r="J134" s="1084">
        <f>J133+J124+J117+J112+J97</f>
        <v>10053435</v>
      </c>
      <c r="K134" s="1838"/>
      <c r="L134" s="1839"/>
      <c r="M134" s="1839"/>
      <c r="N134" s="1840"/>
    </row>
    <row r="135" spans="1:24" ht="14.25" customHeight="1" thickBot="1" x14ac:dyDescent="0.3">
      <c r="A135" s="102" t="s">
        <v>55</v>
      </c>
      <c r="B135" s="1841" t="s">
        <v>128</v>
      </c>
      <c r="C135" s="1842"/>
      <c r="D135" s="1842"/>
      <c r="E135" s="1842"/>
      <c r="F135" s="1842"/>
      <c r="G135" s="1843"/>
      <c r="H135" s="1085">
        <f>H134</f>
        <v>10889307</v>
      </c>
      <c r="I135" s="1085">
        <f>I134</f>
        <v>10292896</v>
      </c>
      <c r="J135" s="1085">
        <f>J134</f>
        <v>10053435</v>
      </c>
      <c r="K135" s="1844"/>
      <c r="L135" s="1845"/>
      <c r="M135" s="1845"/>
      <c r="N135" s="1846"/>
    </row>
    <row r="136" spans="1:24" s="22" customFormat="1" ht="14.25" customHeight="1" x14ac:dyDescent="0.25">
      <c r="A136" s="1827"/>
      <c r="B136" s="1827"/>
      <c r="C136" s="1827"/>
      <c r="D136" s="1827"/>
      <c r="E136" s="1827"/>
      <c r="F136" s="1827"/>
      <c r="G136" s="1827"/>
      <c r="H136" s="1827"/>
      <c r="I136" s="1827"/>
      <c r="J136" s="1827"/>
      <c r="K136" s="1827"/>
      <c r="L136" s="1827"/>
      <c r="M136" s="1827"/>
      <c r="N136" s="1827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s="22" customFormat="1" ht="14.25" customHeight="1" x14ac:dyDescent="0.25">
      <c r="A137" s="1519"/>
      <c r="B137" s="1519"/>
      <c r="C137" s="1519"/>
      <c r="D137" s="1519"/>
      <c r="E137" s="1519"/>
      <c r="F137" s="1519"/>
      <c r="G137" s="1519"/>
      <c r="H137" s="1519"/>
      <c r="I137" s="62"/>
      <c r="J137" s="62"/>
      <c r="K137" s="62"/>
      <c r="L137" s="62"/>
      <c r="M137" s="62"/>
      <c r="N137" s="62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s="22" customFormat="1" ht="14.25" customHeight="1" thickBot="1" x14ac:dyDescent="0.3">
      <c r="A138" s="1828" t="s">
        <v>18</v>
      </c>
      <c r="B138" s="1828"/>
      <c r="C138" s="1828"/>
      <c r="D138" s="1828"/>
      <c r="E138" s="1828"/>
      <c r="F138" s="1828"/>
      <c r="G138" s="1828"/>
      <c r="H138" s="1828"/>
      <c r="I138" s="2"/>
      <c r="J138" s="3"/>
      <c r="K138" s="4"/>
      <c r="L138" s="4"/>
      <c r="M138" s="4"/>
      <c r="N138" s="4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45" customHeight="1" thickBot="1" x14ac:dyDescent="0.3">
      <c r="A139" s="1829" t="s">
        <v>14</v>
      </c>
      <c r="B139" s="1830"/>
      <c r="C139" s="1830"/>
      <c r="D139" s="1830"/>
      <c r="E139" s="1830"/>
      <c r="F139" s="1830"/>
      <c r="G139" s="1831"/>
      <c r="H139" s="784" t="s">
        <v>226</v>
      </c>
      <c r="I139" s="29" t="s">
        <v>229</v>
      </c>
      <c r="J139" s="29" t="s">
        <v>230</v>
      </c>
    </row>
    <row r="140" spans="1:24" ht="14.25" customHeight="1" x14ac:dyDescent="0.25">
      <c r="A140" s="1821" t="s">
        <v>19</v>
      </c>
      <c r="B140" s="1822"/>
      <c r="C140" s="1822"/>
      <c r="D140" s="1822"/>
      <c r="E140" s="1822"/>
      <c r="F140" s="1822"/>
      <c r="G140" s="1823"/>
      <c r="H140" s="971">
        <f ca="1">SUM(H141:H146)</f>
        <v>10155148</v>
      </c>
      <c r="I140" s="971">
        <f>SUM(I141:I146)</f>
        <v>10209282</v>
      </c>
      <c r="J140" s="971">
        <f>SUM(J141:J146)</f>
        <v>9985375</v>
      </c>
      <c r="K140" s="56"/>
    </row>
    <row r="141" spans="1:24" ht="14.25" customHeight="1" x14ac:dyDescent="0.25">
      <c r="A141" s="1824" t="s">
        <v>25</v>
      </c>
      <c r="B141" s="1825"/>
      <c r="C141" s="1825"/>
      <c r="D141" s="1825"/>
      <c r="E141" s="1825"/>
      <c r="F141" s="1825"/>
      <c r="G141" s="1826"/>
      <c r="H141" s="972">
        <f>SUMIF(G12:G135,"SB",H12:H135)</f>
        <v>10061224</v>
      </c>
      <c r="I141" s="972">
        <f>SUMIF(G12:G135,"SB",I12:I135)</f>
        <v>10171457</v>
      </c>
      <c r="J141" s="972">
        <f>SUMIF(G12:G135,"SB",J12:J135)</f>
        <v>9946479</v>
      </c>
      <c r="K141" s="80"/>
    </row>
    <row r="142" spans="1:24" ht="25.5" customHeight="1" x14ac:dyDescent="0.25">
      <c r="A142" s="1802" t="s">
        <v>26</v>
      </c>
      <c r="B142" s="1803"/>
      <c r="C142" s="1803"/>
      <c r="D142" s="1803"/>
      <c r="E142" s="1803"/>
      <c r="F142" s="1803"/>
      <c r="G142" s="1804"/>
      <c r="H142" s="972">
        <f>SUMIF(G13:G135,"SB(SP)",H13:H135)</f>
        <v>34523</v>
      </c>
      <c r="I142" s="972">
        <f>SUMIF(G13:G135,"SB(SP)",I13:I135)</f>
        <v>34552</v>
      </c>
      <c r="J142" s="972">
        <f>SUMIF(G13:G135,"SB(SP)",J13:J135)</f>
        <v>34552</v>
      </c>
    </row>
    <row r="143" spans="1:24" ht="14.25" customHeight="1" x14ac:dyDescent="0.25">
      <c r="A143" s="1802" t="s">
        <v>27</v>
      </c>
      <c r="B143" s="1803"/>
      <c r="C143" s="1803"/>
      <c r="D143" s="1803"/>
      <c r="E143" s="1803"/>
      <c r="F143" s="1803"/>
      <c r="G143" s="1804"/>
      <c r="H143" s="972">
        <f>SUMIF(G13:G135,"SB(F)",H13:H135)</f>
        <v>0</v>
      </c>
      <c r="I143" s="972">
        <f>SUMIF(G13:G135,"SB(F)",I13:I135)</f>
        <v>0</v>
      </c>
      <c r="J143" s="972">
        <f>SUMIF(G13:G135,"SB(F)",J13:J135)</f>
        <v>0</v>
      </c>
      <c r="K143" s="58"/>
      <c r="L143" s="1"/>
      <c r="M143" s="1"/>
      <c r="N143" s="1"/>
      <c r="O143" s="1"/>
      <c r="P143" s="1"/>
    </row>
    <row r="144" spans="1:24" ht="14.25" customHeight="1" x14ac:dyDescent="0.25">
      <c r="A144" s="1802" t="s">
        <v>131</v>
      </c>
      <c r="B144" s="1803"/>
      <c r="C144" s="1803"/>
      <c r="D144" s="1803"/>
      <c r="E144" s="1803"/>
      <c r="F144" s="1803"/>
      <c r="G144" s="1804"/>
      <c r="H144" s="972">
        <f ca="1">SUMIF(G13:G135,"SB(L)",H13:H134)</f>
        <v>0</v>
      </c>
      <c r="I144" s="972">
        <f>SUMIF(G12:G135,"SB(L)",I12:I135)</f>
        <v>0</v>
      </c>
      <c r="J144" s="972">
        <f>SUMIF(G12:G135,"SB(L)",J12:J135)</f>
        <v>0</v>
      </c>
      <c r="K144" s="58"/>
      <c r="L144" s="1"/>
      <c r="M144" s="1"/>
      <c r="N144" s="1"/>
      <c r="O144" s="1"/>
      <c r="P144" s="1"/>
    </row>
    <row r="145" spans="1:16" x14ac:dyDescent="0.25">
      <c r="A145" s="1802" t="s">
        <v>180</v>
      </c>
      <c r="B145" s="1819"/>
      <c r="C145" s="1819"/>
      <c r="D145" s="1819"/>
      <c r="E145" s="1819"/>
      <c r="F145" s="1819"/>
      <c r="G145" s="1820"/>
      <c r="H145" s="972">
        <f>SUMIF(G13:G135,"SB(VR)",H13:H135)</f>
        <v>59401</v>
      </c>
      <c r="I145" s="972">
        <f>SUMIF(G13:G135,"SB(VR)",I13:I135)</f>
        <v>0</v>
      </c>
      <c r="J145" s="972">
        <f>SUMIF(G13:G135,"SB(VR)",J13:J135)</f>
        <v>0</v>
      </c>
      <c r="K145" s="58"/>
      <c r="L145" s="1"/>
      <c r="M145" s="1"/>
      <c r="N145" s="1"/>
      <c r="O145" s="1"/>
      <c r="P145" s="1"/>
    </row>
    <row r="146" spans="1:16" x14ac:dyDescent="0.25">
      <c r="A146" s="1802" t="s">
        <v>28</v>
      </c>
      <c r="B146" s="1803"/>
      <c r="C146" s="1803"/>
      <c r="D146" s="1803"/>
      <c r="E146" s="1803"/>
      <c r="F146" s="1803"/>
      <c r="G146" s="1804"/>
      <c r="H146" s="972">
        <f>SUMIF(G13:G135,"SB(P)",H13:H135)</f>
        <v>0</v>
      </c>
      <c r="I146" s="972">
        <f>SUMIF(G13:G135,"SB(P)",I13:I135)</f>
        <v>3273</v>
      </c>
      <c r="J146" s="972">
        <f>SUMIF(G13:G135,"SB(P)",J13:J135)</f>
        <v>4344</v>
      </c>
    </row>
    <row r="147" spans="1:16" x14ac:dyDescent="0.25">
      <c r="A147" s="1816" t="s">
        <v>20</v>
      </c>
      <c r="B147" s="1817"/>
      <c r="C147" s="1817"/>
      <c r="D147" s="1817"/>
      <c r="E147" s="1817"/>
      <c r="F147" s="1817"/>
      <c r="G147" s="1818"/>
      <c r="H147" s="973">
        <f>SUM(H148:H151)</f>
        <v>734159</v>
      </c>
      <c r="I147" s="973">
        <f>SUM(I148:I151)</f>
        <v>83614</v>
      </c>
      <c r="J147" s="973">
        <f>SUM(J148:J151)</f>
        <v>68060</v>
      </c>
    </row>
    <row r="148" spans="1:16" x14ac:dyDescent="0.25">
      <c r="A148" s="1810" t="s">
        <v>29</v>
      </c>
      <c r="B148" s="1811"/>
      <c r="C148" s="1811"/>
      <c r="D148" s="1811"/>
      <c r="E148" s="1811"/>
      <c r="F148" s="1811"/>
      <c r="G148" s="1812"/>
      <c r="H148" s="972">
        <f>SUMIF(G13:G135,"ES",H13:H135)</f>
        <v>121612</v>
      </c>
      <c r="I148" s="972">
        <f>SUMIF(G13:G135,"ES",I13:I135)</f>
        <v>51379</v>
      </c>
      <c r="J148" s="972">
        <f>SUMIF(G13:G135,"ES",J13:J135)</f>
        <v>63716</v>
      </c>
    </row>
    <row r="149" spans="1:16" x14ac:dyDescent="0.25">
      <c r="A149" s="1813" t="s">
        <v>30</v>
      </c>
      <c r="B149" s="1814"/>
      <c r="C149" s="1814"/>
      <c r="D149" s="1814"/>
      <c r="E149" s="1814"/>
      <c r="F149" s="1814"/>
      <c r="G149" s="1815"/>
      <c r="H149" s="972">
        <f>SUMIF(G13:G135,"KPP",H13:H135)</f>
        <v>0</v>
      </c>
      <c r="I149" s="972">
        <f>SUMIF(G13:G135,"KPP",I13:I135)</f>
        <v>0</v>
      </c>
      <c r="J149" s="972">
        <f>SUMIF(G13:G135,"KPP",J13:J135)</f>
        <v>0</v>
      </c>
    </row>
    <row r="150" spans="1:16" x14ac:dyDescent="0.25">
      <c r="A150" s="1802" t="s">
        <v>31</v>
      </c>
      <c r="B150" s="1803"/>
      <c r="C150" s="1803"/>
      <c r="D150" s="1803"/>
      <c r="E150" s="1803"/>
      <c r="F150" s="1803"/>
      <c r="G150" s="1804"/>
      <c r="H150" s="972">
        <f>SUMIF(G13:G135,"LRVB",H13:H135)</f>
        <v>22301</v>
      </c>
      <c r="I150" s="972">
        <f>SUMIF(G13:G135,"LRVB",I13:I135)</f>
        <v>3273</v>
      </c>
      <c r="J150" s="972">
        <f>SUMIF(G13:G135,"LRVB",J13:J135)</f>
        <v>4344</v>
      </c>
    </row>
    <row r="151" spans="1:16" x14ac:dyDescent="0.25">
      <c r="A151" s="1802" t="s">
        <v>32</v>
      </c>
      <c r="B151" s="1803"/>
      <c r="C151" s="1803"/>
      <c r="D151" s="1803"/>
      <c r="E151" s="1803"/>
      <c r="F151" s="1803"/>
      <c r="G151" s="1804"/>
      <c r="H151" s="972">
        <f>SUMIF(G13:G135,"Kt",H13:H135)</f>
        <v>590246</v>
      </c>
      <c r="I151" s="972">
        <f>SUMIF(G13:G135,"Kt",I13:I135)</f>
        <v>28962</v>
      </c>
      <c r="J151" s="972">
        <f>SUMIF(G13:G135,"Kt",J13:J135)</f>
        <v>0</v>
      </c>
      <c r="L151" s="5"/>
      <c r="M151" s="5"/>
      <c r="N151" s="5"/>
    </row>
    <row r="152" spans="1:16" ht="13.8" thickBot="1" x14ac:dyDescent="0.3">
      <c r="A152" s="1807" t="s">
        <v>21</v>
      </c>
      <c r="B152" s="1808"/>
      <c r="C152" s="1808"/>
      <c r="D152" s="1808"/>
      <c r="E152" s="1808"/>
      <c r="F152" s="1808"/>
      <c r="G152" s="1809"/>
      <c r="H152" s="974">
        <f ca="1">SUM(H140,H147)</f>
        <v>10889307</v>
      </c>
      <c r="I152" s="974">
        <f>SUM(I140,I147)</f>
        <v>10292896</v>
      </c>
      <c r="J152" s="974">
        <f>SUM(J140,J147)</f>
        <v>10053435</v>
      </c>
      <c r="L152" s="5"/>
      <c r="M152" s="5"/>
      <c r="N152" s="5"/>
    </row>
    <row r="153" spans="1:16" x14ac:dyDescent="0.25">
      <c r="I153" s="80"/>
      <c r="K153" s="57"/>
      <c r="L153" s="5"/>
      <c r="M153" s="5"/>
      <c r="N153" s="5"/>
    </row>
    <row r="154" spans="1:16" x14ac:dyDescent="0.25">
      <c r="H154" s="783"/>
      <c r="I154" s="291"/>
      <c r="J154" s="291"/>
      <c r="K154" s="80"/>
      <c r="L154" s="5"/>
      <c r="M154" s="5"/>
      <c r="N154" s="5"/>
    </row>
    <row r="155" spans="1:16" x14ac:dyDescent="0.25">
      <c r="H155" s="1101"/>
      <c r="L155" s="5"/>
      <c r="M155" s="5"/>
      <c r="N155" s="5"/>
    </row>
    <row r="156" spans="1:16" x14ac:dyDescent="0.25">
      <c r="L156" s="5"/>
      <c r="M156" s="5"/>
      <c r="N156" s="5"/>
    </row>
  </sheetData>
  <mergeCells count="188">
    <mergeCell ref="K35:K36"/>
    <mergeCell ref="D62:D63"/>
    <mergeCell ref="C11:N1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I5:I7"/>
    <mergeCell ref="J5:J7"/>
    <mergeCell ref="K5:N5"/>
    <mergeCell ref="F5:F7"/>
    <mergeCell ref="H5:H7"/>
    <mergeCell ref="G5:G7"/>
    <mergeCell ref="A9:N9"/>
    <mergeCell ref="B10:N10"/>
    <mergeCell ref="F17:F24"/>
    <mergeCell ref="K17:K18"/>
    <mergeCell ref="D25:D30"/>
    <mergeCell ref="E25:E27"/>
    <mergeCell ref="E28:E30"/>
    <mergeCell ref="E14:E16"/>
    <mergeCell ref="F14:F15"/>
    <mergeCell ref="A17:A24"/>
    <mergeCell ref="B17:B24"/>
    <mergeCell ref="C17:C24"/>
    <mergeCell ref="D17:D24"/>
    <mergeCell ref="E17:E24"/>
    <mergeCell ref="B14:B15"/>
    <mergeCell ref="C14:C15"/>
    <mergeCell ref="D14:D15"/>
    <mergeCell ref="A14:A15"/>
    <mergeCell ref="A39:A40"/>
    <mergeCell ref="B39:B40"/>
    <mergeCell ref="C39:C40"/>
    <mergeCell ref="E39:E40"/>
    <mergeCell ref="F39:F40"/>
    <mergeCell ref="D39:D41"/>
    <mergeCell ref="E31:E32"/>
    <mergeCell ref="E33:E34"/>
    <mergeCell ref="D35:D37"/>
    <mergeCell ref="E35:E37"/>
    <mergeCell ref="F35:F37"/>
    <mergeCell ref="F31:F32"/>
    <mergeCell ref="F33:F34"/>
    <mergeCell ref="D59:D60"/>
    <mergeCell ref="F42:F44"/>
    <mergeCell ref="A45:A46"/>
    <mergeCell ref="B45:B46"/>
    <mergeCell ref="C45:C46"/>
    <mergeCell ref="A42:A44"/>
    <mergeCell ref="B42:B44"/>
    <mergeCell ref="C42:C44"/>
    <mergeCell ref="D42:D44"/>
    <mergeCell ref="E42:E44"/>
    <mergeCell ref="D47:D50"/>
    <mergeCell ref="D45:D46"/>
    <mergeCell ref="F51:F52"/>
    <mergeCell ref="D56:D57"/>
    <mergeCell ref="A51:A52"/>
    <mergeCell ref="B51:B52"/>
    <mergeCell ref="C51:C52"/>
    <mergeCell ref="D51:D53"/>
    <mergeCell ref="E51:E53"/>
    <mergeCell ref="F68:F69"/>
    <mergeCell ref="K68:K69"/>
    <mergeCell ref="L68:L69"/>
    <mergeCell ref="M68:M69"/>
    <mergeCell ref="N68:N69"/>
    <mergeCell ref="A68:A69"/>
    <mergeCell ref="B68:B69"/>
    <mergeCell ref="C68:C69"/>
    <mergeCell ref="D68:D69"/>
    <mergeCell ref="E68:E69"/>
    <mergeCell ref="A78:A80"/>
    <mergeCell ref="B78:B80"/>
    <mergeCell ref="C78:C80"/>
    <mergeCell ref="E78:E80"/>
    <mergeCell ref="F78:F80"/>
    <mergeCell ref="N70:N71"/>
    <mergeCell ref="A72:A73"/>
    <mergeCell ref="B72:B73"/>
    <mergeCell ref="C72:C73"/>
    <mergeCell ref="D72:D73"/>
    <mergeCell ref="E72:E73"/>
    <mergeCell ref="F72:F73"/>
    <mergeCell ref="F70:F71"/>
    <mergeCell ref="K70:K71"/>
    <mergeCell ref="L70:L71"/>
    <mergeCell ref="M70:M71"/>
    <mergeCell ref="A70:A71"/>
    <mergeCell ref="B70:B71"/>
    <mergeCell ref="C70:C71"/>
    <mergeCell ref="D70:D71"/>
    <mergeCell ref="E70:E71"/>
    <mergeCell ref="D79:D80"/>
    <mergeCell ref="D76:D77"/>
    <mergeCell ref="K81:K82"/>
    <mergeCell ref="D85:D86"/>
    <mergeCell ref="K85:K86"/>
    <mergeCell ref="A81:A84"/>
    <mergeCell ref="B81:B84"/>
    <mergeCell ref="C81:C84"/>
    <mergeCell ref="D81:D84"/>
    <mergeCell ref="E81:E84"/>
    <mergeCell ref="F81:F84"/>
    <mergeCell ref="F91:F92"/>
    <mergeCell ref="D106:D107"/>
    <mergeCell ref="C97:G97"/>
    <mergeCell ref="C98:N98"/>
    <mergeCell ref="A99:A105"/>
    <mergeCell ref="B99:B105"/>
    <mergeCell ref="C99:C105"/>
    <mergeCell ref="D99:D100"/>
    <mergeCell ref="D101:D103"/>
    <mergeCell ref="D104:D105"/>
    <mergeCell ref="A95:A96"/>
    <mergeCell ref="B95:B96"/>
    <mergeCell ref="C95:C96"/>
    <mergeCell ref="D95:D96"/>
    <mergeCell ref="E95:E96"/>
    <mergeCell ref="C93:C94"/>
    <mergeCell ref="D93:D94"/>
    <mergeCell ref="A85:A92"/>
    <mergeCell ref="B85:B92"/>
    <mergeCell ref="C85:C92"/>
    <mergeCell ref="D91:D92"/>
    <mergeCell ref="E91:E92"/>
    <mergeCell ref="F114:F116"/>
    <mergeCell ref="K114:K116"/>
    <mergeCell ref="C112:G112"/>
    <mergeCell ref="K112:N112"/>
    <mergeCell ref="C113:N113"/>
    <mergeCell ref="A114:A116"/>
    <mergeCell ref="B114:B116"/>
    <mergeCell ref="C114:C116"/>
    <mergeCell ref="D114:D116"/>
    <mergeCell ref="E114:E116"/>
    <mergeCell ref="A131:A132"/>
    <mergeCell ref="B131:B132"/>
    <mergeCell ref="C131:C132"/>
    <mergeCell ref="D131:D132"/>
    <mergeCell ref="A121:A123"/>
    <mergeCell ref="B121:B123"/>
    <mergeCell ref="D119:D120"/>
    <mergeCell ref="C117:G117"/>
    <mergeCell ref="K117:N117"/>
    <mergeCell ref="C118:N118"/>
    <mergeCell ref="K133:N133"/>
    <mergeCell ref="B134:G134"/>
    <mergeCell ref="K134:N134"/>
    <mergeCell ref="B135:G135"/>
    <mergeCell ref="K135:N135"/>
    <mergeCell ref="K119:K120"/>
    <mergeCell ref="C121:C123"/>
    <mergeCell ref="D121:D123"/>
    <mergeCell ref="E121:E123"/>
    <mergeCell ref="A142:G142"/>
    <mergeCell ref="C133:G133"/>
    <mergeCell ref="D110:D111"/>
    <mergeCell ref="A152:G152"/>
    <mergeCell ref="A150:G150"/>
    <mergeCell ref="A151:G151"/>
    <mergeCell ref="A148:G148"/>
    <mergeCell ref="A149:G149"/>
    <mergeCell ref="A146:G146"/>
    <mergeCell ref="A147:G147"/>
    <mergeCell ref="A144:G144"/>
    <mergeCell ref="A145:G145"/>
    <mergeCell ref="A143:G143"/>
    <mergeCell ref="A140:G140"/>
    <mergeCell ref="A141:G141"/>
    <mergeCell ref="A136:N136"/>
    <mergeCell ref="A137:H137"/>
    <mergeCell ref="A138:H138"/>
    <mergeCell ref="A139:G139"/>
    <mergeCell ref="F121:F123"/>
    <mergeCell ref="C124:G124"/>
    <mergeCell ref="C125:N125"/>
    <mergeCell ref="E126:E132"/>
    <mergeCell ref="F126:F132"/>
  </mergeCells>
  <pageMargins left="0.78740157480314965" right="0.19685039370078741" top="0.78740157480314965" bottom="0.39370078740157483" header="0" footer="0"/>
  <pageSetup paperSize="9" scale="70" orientation="portrait" r:id="rId1"/>
  <rowBreaks count="2" manualBreakCount="2">
    <brk id="54" max="13" man="1"/>
    <brk id="98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topLeftCell="F4" workbookViewId="0">
      <selection activeCell="AC38" sqref="AC37:AC38"/>
    </sheetView>
  </sheetViews>
  <sheetFormatPr defaultColWidth="9.109375" defaultRowHeight="13.2" x14ac:dyDescent="0.25"/>
  <cols>
    <col min="1" max="4" width="2.6640625" style="10" customWidth="1"/>
    <col min="5" max="5" width="29.88671875" style="10" customWidth="1"/>
    <col min="6" max="6" width="2.6640625" style="47" customWidth="1"/>
    <col min="7" max="7" width="2.6640625" style="10" customWidth="1"/>
    <col min="8" max="8" width="2.6640625" style="64" customWidth="1"/>
    <col min="9" max="9" width="17" style="64" customWidth="1"/>
    <col min="10" max="10" width="7.6640625" style="90" customWidth="1"/>
    <col min="11" max="11" width="9" style="10" customWidth="1"/>
    <col min="12" max="12" width="7.44140625" style="10" customWidth="1"/>
    <col min="13" max="13" width="6.109375" style="10" customWidth="1"/>
    <col min="14" max="18" width="8" style="10" customWidth="1"/>
    <col min="19" max="22" width="6.88671875" style="10" customWidth="1"/>
    <col min="23" max="23" width="7.44140625" style="10" customWidth="1"/>
    <col min="24" max="24" width="8.109375" style="10" customWidth="1"/>
    <col min="25" max="25" width="22" style="10" customWidth="1"/>
    <col min="26" max="26" width="5.44140625" style="10" customWidth="1"/>
    <col min="27" max="28" width="5.44140625" style="5" customWidth="1"/>
    <col min="29" max="16384" width="9.109375" style="5"/>
  </cols>
  <sheetData>
    <row r="1" spans="1:30" x14ac:dyDescent="0.25">
      <c r="F1" s="10"/>
      <c r="H1" s="1189"/>
      <c r="I1" s="1189"/>
      <c r="J1" s="1190"/>
      <c r="K1" s="90"/>
      <c r="L1" s="90"/>
      <c r="M1" s="90"/>
      <c r="N1" s="1191"/>
      <c r="O1" s="1191"/>
      <c r="P1" s="1191"/>
      <c r="Q1" s="1191"/>
      <c r="R1" s="1191"/>
      <c r="S1" s="1191"/>
      <c r="T1" s="1191"/>
      <c r="U1" s="1191"/>
      <c r="V1" s="1191"/>
      <c r="W1" s="1191"/>
      <c r="X1" s="1191"/>
      <c r="Y1" s="1953" t="s">
        <v>331</v>
      </c>
      <c r="Z1" s="1953"/>
      <c r="AA1" s="1953"/>
      <c r="AB1" s="1953"/>
    </row>
    <row r="2" spans="1:30" x14ac:dyDescent="0.25">
      <c r="F2" s="10"/>
      <c r="H2" s="1189"/>
      <c r="I2" s="1189"/>
      <c r="J2" s="1190"/>
      <c r="K2" s="90"/>
      <c r="L2" s="90"/>
      <c r="M2" s="90"/>
      <c r="N2" s="1186"/>
      <c r="O2" s="1186"/>
      <c r="P2" s="1186"/>
      <c r="Q2" s="1186"/>
      <c r="R2" s="1186"/>
      <c r="S2" s="1186"/>
      <c r="T2" s="1186"/>
      <c r="U2" s="1186"/>
      <c r="V2" s="1186"/>
      <c r="W2" s="1186"/>
      <c r="X2" s="1186"/>
      <c r="Y2" s="1186"/>
      <c r="Z2" s="1186"/>
    </row>
    <row r="3" spans="1:30" ht="15.6" x14ac:dyDescent="0.25">
      <c r="A3" s="1775" t="s">
        <v>332</v>
      </c>
      <c r="B3" s="1775"/>
      <c r="C3" s="1775"/>
      <c r="D3" s="1775"/>
      <c r="E3" s="1775"/>
      <c r="F3" s="1775"/>
      <c r="G3" s="1775"/>
      <c r="H3" s="1775"/>
      <c r="I3" s="1775"/>
      <c r="J3" s="1775"/>
      <c r="K3" s="1775"/>
      <c r="L3" s="1775"/>
      <c r="M3" s="1775"/>
      <c r="N3" s="1775"/>
      <c r="O3" s="1775"/>
      <c r="P3" s="1775"/>
      <c r="Q3" s="1775"/>
      <c r="R3" s="1775"/>
      <c r="S3" s="1775"/>
      <c r="T3" s="1775"/>
      <c r="U3" s="1775"/>
      <c r="V3" s="1775"/>
      <c r="W3" s="1775"/>
      <c r="X3" s="1775"/>
      <c r="Y3" s="1775"/>
      <c r="Z3" s="1775"/>
    </row>
    <row r="4" spans="1:30" ht="15.6" x14ac:dyDescent="0.25">
      <c r="A4" s="1776" t="s">
        <v>37</v>
      </c>
      <c r="B4" s="1776"/>
      <c r="C4" s="1776"/>
      <c r="D4" s="1776"/>
      <c r="E4" s="1776"/>
      <c r="F4" s="1776"/>
      <c r="G4" s="1776"/>
      <c r="H4" s="1776"/>
      <c r="I4" s="1776"/>
      <c r="J4" s="1776"/>
      <c r="K4" s="1776"/>
      <c r="L4" s="1776"/>
      <c r="M4" s="1776"/>
      <c r="N4" s="1776"/>
      <c r="O4" s="1776"/>
      <c r="P4" s="1776"/>
      <c r="Q4" s="1776"/>
      <c r="R4" s="1776"/>
      <c r="S4" s="1776"/>
      <c r="T4" s="1776"/>
      <c r="U4" s="1776"/>
      <c r="V4" s="1776"/>
      <c r="W4" s="1776"/>
      <c r="X4" s="1776"/>
      <c r="Y4" s="1776"/>
      <c r="Z4" s="1776"/>
    </row>
    <row r="5" spans="1:30" ht="15.6" x14ac:dyDescent="0.25">
      <c r="A5" s="1777" t="s">
        <v>23</v>
      </c>
      <c r="B5" s="1777"/>
      <c r="C5" s="1777"/>
      <c r="D5" s="1777"/>
      <c r="E5" s="1777"/>
      <c r="F5" s="1777"/>
      <c r="G5" s="1777"/>
      <c r="H5" s="1777"/>
      <c r="I5" s="1777"/>
      <c r="J5" s="1777"/>
      <c r="K5" s="1777"/>
      <c r="L5" s="1777"/>
      <c r="M5" s="1777"/>
      <c r="N5" s="1777"/>
      <c r="O5" s="1777"/>
      <c r="P5" s="1777"/>
      <c r="Q5" s="1777"/>
      <c r="R5" s="1777"/>
      <c r="S5" s="1777"/>
      <c r="T5" s="1777"/>
      <c r="U5" s="1777"/>
      <c r="V5" s="1777"/>
      <c r="W5" s="1777"/>
      <c r="X5" s="1777"/>
      <c r="Y5" s="1777"/>
      <c r="Z5" s="1777"/>
      <c r="AA5" s="1"/>
      <c r="AB5" s="1"/>
      <c r="AC5" s="1"/>
    </row>
    <row r="6" spans="1:30" ht="13.8" thickBot="1" x14ac:dyDescent="0.3">
      <c r="Z6" s="1185" t="s">
        <v>298</v>
      </c>
    </row>
    <row r="7" spans="1:30" x14ac:dyDescent="0.25">
      <c r="A7" s="1779" t="s">
        <v>24</v>
      </c>
      <c r="B7" s="1782" t="s">
        <v>1</v>
      </c>
      <c r="C7" s="1782" t="s">
        <v>2</v>
      </c>
      <c r="D7" s="1782" t="s">
        <v>221</v>
      </c>
      <c r="E7" s="1785" t="s">
        <v>16</v>
      </c>
      <c r="F7" s="1788" t="s">
        <v>3</v>
      </c>
      <c r="G7" s="1782" t="s">
        <v>333</v>
      </c>
      <c r="H7" s="1750" t="s">
        <v>4</v>
      </c>
      <c r="I7" s="1982" t="s">
        <v>222</v>
      </c>
      <c r="J7" s="1753" t="s">
        <v>5</v>
      </c>
      <c r="K7" s="1985" t="s">
        <v>226</v>
      </c>
      <c r="L7" s="1986"/>
      <c r="M7" s="1986"/>
      <c r="N7" s="1987"/>
      <c r="O7" s="1967" t="s">
        <v>334</v>
      </c>
      <c r="P7" s="1968"/>
      <c r="Q7" s="1968"/>
      <c r="R7" s="1969"/>
      <c r="S7" s="1967" t="s">
        <v>335</v>
      </c>
      <c r="T7" s="1968"/>
      <c r="U7" s="1968"/>
      <c r="V7" s="1969"/>
      <c r="W7" s="1970" t="s">
        <v>227</v>
      </c>
      <c r="X7" s="1970" t="s">
        <v>329</v>
      </c>
      <c r="Y7" s="1973" t="s">
        <v>15</v>
      </c>
      <c r="Z7" s="1974"/>
      <c r="AA7" s="1974"/>
      <c r="AB7" s="1975"/>
    </row>
    <row r="8" spans="1:30" x14ac:dyDescent="0.25">
      <c r="A8" s="1780"/>
      <c r="B8" s="1783"/>
      <c r="C8" s="1783"/>
      <c r="D8" s="1783"/>
      <c r="E8" s="1786"/>
      <c r="F8" s="1789"/>
      <c r="G8" s="1783"/>
      <c r="H8" s="1751"/>
      <c r="I8" s="1983"/>
      <c r="J8" s="1754"/>
      <c r="K8" s="1976" t="s">
        <v>6</v>
      </c>
      <c r="L8" s="1978" t="s">
        <v>7</v>
      </c>
      <c r="M8" s="1979"/>
      <c r="N8" s="1980" t="s">
        <v>22</v>
      </c>
      <c r="O8" s="1954" t="s">
        <v>6</v>
      </c>
      <c r="P8" s="1956" t="s">
        <v>7</v>
      </c>
      <c r="Q8" s="1957"/>
      <c r="R8" s="1958" t="s">
        <v>22</v>
      </c>
      <c r="S8" s="1954" t="s">
        <v>6</v>
      </c>
      <c r="T8" s="1956" t="s">
        <v>7</v>
      </c>
      <c r="U8" s="1957"/>
      <c r="V8" s="1958" t="s">
        <v>22</v>
      </c>
      <c r="W8" s="1971"/>
      <c r="X8" s="1971"/>
      <c r="Y8" s="1960" t="s">
        <v>16</v>
      </c>
      <c r="Z8" s="1956" t="s">
        <v>8</v>
      </c>
      <c r="AA8" s="1962"/>
      <c r="AB8" s="1963"/>
    </row>
    <row r="9" spans="1:30" ht="79.2" thickBot="1" x14ac:dyDescent="0.3">
      <c r="A9" s="1781"/>
      <c r="B9" s="1784"/>
      <c r="C9" s="1784"/>
      <c r="D9" s="1784"/>
      <c r="E9" s="1787"/>
      <c r="F9" s="1790"/>
      <c r="G9" s="1784"/>
      <c r="H9" s="1752"/>
      <c r="I9" s="1984"/>
      <c r="J9" s="1755"/>
      <c r="K9" s="1977"/>
      <c r="L9" s="1192" t="s">
        <v>6</v>
      </c>
      <c r="M9" s="1192" t="s">
        <v>17</v>
      </c>
      <c r="N9" s="1981"/>
      <c r="O9" s="1955"/>
      <c r="P9" s="1193" t="s">
        <v>6</v>
      </c>
      <c r="Q9" s="1194" t="s">
        <v>17</v>
      </c>
      <c r="R9" s="1959"/>
      <c r="S9" s="1955"/>
      <c r="T9" s="1193" t="s">
        <v>6</v>
      </c>
      <c r="U9" s="1194" t="s">
        <v>17</v>
      </c>
      <c r="V9" s="1959"/>
      <c r="W9" s="1972"/>
      <c r="X9" s="1972"/>
      <c r="Y9" s="1961"/>
      <c r="Z9" s="1195" t="s">
        <v>143</v>
      </c>
      <c r="AA9" s="1195" t="s">
        <v>228</v>
      </c>
      <c r="AB9" s="1196" t="s">
        <v>330</v>
      </c>
    </row>
    <row r="10" spans="1:30" s="30" customFormat="1" ht="13.8" thickBot="1" x14ac:dyDescent="0.3">
      <c r="A10" s="1964" t="s">
        <v>135</v>
      </c>
      <c r="B10" s="1965"/>
      <c r="C10" s="1965"/>
      <c r="D10" s="1965"/>
      <c r="E10" s="1965"/>
      <c r="F10" s="1965"/>
      <c r="G10" s="1965"/>
      <c r="H10" s="1965"/>
      <c r="I10" s="1965"/>
      <c r="J10" s="1965"/>
      <c r="K10" s="1965"/>
      <c r="L10" s="1965"/>
      <c r="M10" s="1965"/>
      <c r="N10" s="1965"/>
      <c r="O10" s="1965"/>
      <c r="P10" s="1965"/>
      <c r="Q10" s="1965"/>
      <c r="R10" s="1965"/>
      <c r="S10" s="1965"/>
      <c r="T10" s="1965"/>
      <c r="U10" s="1965"/>
      <c r="V10" s="1965"/>
      <c r="W10" s="1965"/>
      <c r="X10" s="1965"/>
      <c r="Y10" s="1965"/>
      <c r="Z10" s="1965"/>
      <c r="AA10" s="1965"/>
      <c r="AB10" s="1966"/>
    </row>
    <row r="11" spans="1:30" s="30" customFormat="1" ht="13.8" thickBot="1" x14ac:dyDescent="0.3">
      <c r="A11" s="1988" t="s">
        <v>85</v>
      </c>
      <c r="B11" s="1989"/>
      <c r="C11" s="1989"/>
      <c r="D11" s="1989"/>
      <c r="E11" s="1989"/>
      <c r="F11" s="1989"/>
      <c r="G11" s="1989"/>
      <c r="H11" s="1989"/>
      <c r="I11" s="1989"/>
      <c r="J11" s="1989"/>
      <c r="K11" s="1989"/>
      <c r="L11" s="1989"/>
      <c r="M11" s="1989"/>
      <c r="N11" s="1989"/>
      <c r="O11" s="1989"/>
      <c r="P11" s="1989"/>
      <c r="Q11" s="1989"/>
      <c r="R11" s="1989"/>
      <c r="S11" s="1989"/>
      <c r="T11" s="1989"/>
      <c r="U11" s="1989"/>
      <c r="V11" s="1989"/>
      <c r="W11" s="1989"/>
      <c r="X11" s="1989"/>
      <c r="Y11" s="1989"/>
      <c r="Z11" s="1989"/>
      <c r="AA11" s="1989"/>
      <c r="AB11" s="1990"/>
    </row>
    <row r="12" spans="1:30" ht="27" thickBot="1" x14ac:dyDescent="0.3">
      <c r="A12" s="1197" t="s">
        <v>9</v>
      </c>
      <c r="B12" s="1991" t="s">
        <v>136</v>
      </c>
      <c r="C12" s="1992"/>
      <c r="D12" s="1992"/>
      <c r="E12" s="1992"/>
      <c r="F12" s="1992"/>
      <c r="G12" s="1992"/>
      <c r="H12" s="1992"/>
      <c r="I12" s="1992"/>
      <c r="J12" s="1992"/>
      <c r="K12" s="1992"/>
      <c r="L12" s="1992"/>
      <c r="M12" s="1992"/>
      <c r="N12" s="1992"/>
      <c r="O12" s="1992"/>
      <c r="P12" s="1992"/>
      <c r="Q12" s="1992"/>
      <c r="R12" s="1992"/>
      <c r="S12" s="1992"/>
      <c r="T12" s="1992"/>
      <c r="U12" s="1992"/>
      <c r="V12" s="1992"/>
      <c r="W12" s="1992"/>
      <c r="X12" s="1992"/>
      <c r="Y12" s="1992"/>
      <c r="Z12" s="1992"/>
      <c r="AA12" s="1992"/>
      <c r="AB12" s="1993"/>
      <c r="AD12" s="5" t="s">
        <v>341</v>
      </c>
    </row>
    <row r="13" spans="1:30" ht="13.8" thickBot="1" x14ac:dyDescent="0.3">
      <c r="A13" s="1198" t="s">
        <v>9</v>
      </c>
      <c r="B13" s="1199" t="s">
        <v>9</v>
      </c>
      <c r="C13" s="1581" t="s">
        <v>70</v>
      </c>
      <c r="D13" s="1582"/>
      <c r="E13" s="1582"/>
      <c r="F13" s="1582"/>
      <c r="G13" s="1582"/>
      <c r="H13" s="1582"/>
      <c r="I13" s="1582"/>
      <c r="J13" s="1582"/>
      <c r="K13" s="1582"/>
      <c r="L13" s="1582"/>
      <c r="M13" s="1582"/>
      <c r="N13" s="1582"/>
      <c r="O13" s="1994"/>
      <c r="P13" s="1994"/>
      <c r="Q13" s="1994"/>
      <c r="R13" s="1994"/>
      <c r="S13" s="1994"/>
      <c r="T13" s="1994"/>
      <c r="U13" s="1994"/>
      <c r="V13" s="1994"/>
      <c r="W13" s="1994"/>
      <c r="X13" s="1994"/>
      <c r="Y13" s="1994"/>
      <c r="Z13" s="1994"/>
      <c r="AA13" s="1994"/>
      <c r="AB13" s="1995"/>
    </row>
    <row r="14" spans="1:30" x14ac:dyDescent="0.25">
      <c r="A14" s="1996" t="s">
        <v>9</v>
      </c>
      <c r="B14" s="1669" t="s">
        <v>9</v>
      </c>
      <c r="C14" s="1999" t="s">
        <v>54</v>
      </c>
      <c r="D14" s="2001"/>
      <c r="E14" s="1695" t="s">
        <v>167</v>
      </c>
      <c r="F14" s="1682"/>
      <c r="G14" s="1649" t="s">
        <v>38</v>
      </c>
      <c r="H14" s="1621" t="s">
        <v>95</v>
      </c>
      <c r="I14" s="2007" t="s">
        <v>224</v>
      </c>
      <c r="J14" s="1200" t="s">
        <v>36</v>
      </c>
      <c r="K14" s="1201">
        <f>L14+N14</f>
        <v>161029</v>
      </c>
      <c r="L14" s="1202">
        <v>161029</v>
      </c>
      <c r="M14" s="1202"/>
      <c r="N14" s="1203"/>
      <c r="O14" s="1204">
        <f>+P14+R14</f>
        <v>161100</v>
      </c>
      <c r="P14" s="1205">
        <v>161100</v>
      </c>
      <c r="Q14" s="1205"/>
      <c r="R14" s="1206"/>
      <c r="S14" s="239"/>
      <c r="T14" s="229"/>
      <c r="U14" s="229"/>
      <c r="V14" s="240"/>
      <c r="W14" s="1207">
        <v>134000</v>
      </c>
      <c r="X14" s="1207"/>
      <c r="Y14" s="1586" t="s">
        <v>103</v>
      </c>
      <c r="Z14" s="1208">
        <v>80</v>
      </c>
      <c r="AA14" s="1209">
        <v>95</v>
      </c>
      <c r="AB14" s="1210">
        <v>110</v>
      </c>
      <c r="AC14" s="5" t="s">
        <v>344</v>
      </c>
    </row>
    <row r="15" spans="1:30" x14ac:dyDescent="0.25">
      <c r="A15" s="1997"/>
      <c r="B15" s="1658"/>
      <c r="C15" s="1999"/>
      <c r="D15" s="2001"/>
      <c r="E15" s="1695"/>
      <c r="F15" s="1682"/>
      <c r="G15" s="1649"/>
      <c r="H15" s="1621"/>
      <c r="I15" s="2007"/>
      <c r="J15" s="1211" t="s">
        <v>36</v>
      </c>
      <c r="K15" s="1212">
        <f>L15+N15</f>
        <v>7240</v>
      </c>
      <c r="L15" s="1213">
        <v>7240</v>
      </c>
      <c r="M15" s="1213"/>
      <c r="N15" s="1214"/>
      <c r="O15" s="1212">
        <f>+P15+R15</f>
        <v>7200</v>
      </c>
      <c r="P15" s="1183">
        <v>7200</v>
      </c>
      <c r="Q15" s="1183" t="s">
        <v>340</v>
      </c>
      <c r="R15" s="1184"/>
      <c r="S15" s="233"/>
      <c r="T15" s="222"/>
      <c r="U15" s="222"/>
      <c r="V15" s="234"/>
      <c r="W15" s="1215">
        <v>7200</v>
      </c>
      <c r="X15" s="1215">
        <v>7200</v>
      </c>
      <c r="Y15" s="1587"/>
      <c r="Z15" s="1154"/>
      <c r="AA15" s="1216"/>
      <c r="AB15" s="1217"/>
      <c r="AC15" s="5" t="s">
        <v>346</v>
      </c>
    </row>
    <row r="16" spans="1:30" x14ac:dyDescent="0.25">
      <c r="A16" s="1997"/>
      <c r="B16" s="1658"/>
      <c r="C16" s="1999"/>
      <c r="D16" s="2001"/>
      <c r="E16" s="1695"/>
      <c r="F16" s="1682"/>
      <c r="G16" s="1649"/>
      <c r="H16" s="1621"/>
      <c r="I16" s="2007"/>
      <c r="J16" s="25" t="s">
        <v>36</v>
      </c>
      <c r="K16" s="1201">
        <f>L16+N16</f>
        <v>21142</v>
      </c>
      <c r="L16" s="1218">
        <v>21142</v>
      </c>
      <c r="M16" s="1218"/>
      <c r="N16" s="1219"/>
      <c r="O16" s="1212">
        <f>+P16+R16</f>
        <v>19100</v>
      </c>
      <c r="P16" s="1183">
        <v>19100</v>
      </c>
      <c r="Q16" s="1183"/>
      <c r="R16" s="1184"/>
      <c r="S16" s="233"/>
      <c r="T16" s="222"/>
      <c r="U16" s="222"/>
      <c r="V16" s="234"/>
      <c r="W16" s="1215">
        <v>19100</v>
      </c>
      <c r="X16" s="1215">
        <v>19100</v>
      </c>
      <c r="Y16" s="17"/>
      <c r="Z16" s="1154"/>
      <c r="AA16" s="1216"/>
      <c r="AB16" s="1217"/>
      <c r="AC16" s="5" t="s">
        <v>345</v>
      </c>
    </row>
    <row r="17" spans="1:47" x14ac:dyDescent="0.25">
      <c r="A17" s="1997"/>
      <c r="B17" s="1658"/>
      <c r="C17" s="1999"/>
      <c r="D17" s="2001"/>
      <c r="E17" s="1695"/>
      <c r="F17" s="1682"/>
      <c r="G17" s="1649"/>
      <c r="H17" s="1621"/>
      <c r="I17" s="1187"/>
      <c r="J17" s="25" t="s">
        <v>36</v>
      </c>
      <c r="K17" s="1212">
        <f>+L17+N17</f>
        <v>14481</v>
      </c>
      <c r="L17" s="1220">
        <v>14481</v>
      </c>
      <c r="M17" s="1220"/>
      <c r="N17" s="1221"/>
      <c r="O17" s="1212"/>
      <c r="P17" s="1218"/>
      <c r="Q17" s="1218"/>
      <c r="R17" s="1219"/>
      <c r="S17" s="359"/>
      <c r="T17" s="224"/>
      <c r="U17" s="224"/>
      <c r="V17" s="244"/>
      <c r="W17" s="1222"/>
      <c r="X17" s="1222"/>
      <c r="Y17" s="17"/>
      <c r="Z17" s="1154"/>
      <c r="AA17" s="1216"/>
      <c r="AB17" s="1217"/>
    </row>
    <row r="18" spans="1:47" x14ac:dyDescent="0.25">
      <c r="A18" s="1997"/>
      <c r="B18" s="1658"/>
      <c r="C18" s="1999"/>
      <c r="D18" s="2001"/>
      <c r="E18" s="1695"/>
      <c r="F18" s="1682"/>
      <c r="G18" s="1649"/>
      <c r="H18" s="1621"/>
      <c r="I18" s="1187"/>
      <c r="J18" s="25" t="s">
        <v>36</v>
      </c>
      <c r="K18" s="1212"/>
      <c r="L18" s="1220"/>
      <c r="M18" s="1220"/>
      <c r="N18" s="1221"/>
      <c r="O18" s="1223">
        <f>+P18+R18</f>
        <v>37000</v>
      </c>
      <c r="P18" s="1218">
        <v>37000</v>
      </c>
      <c r="Q18" s="1218"/>
      <c r="R18" s="1219"/>
      <c r="S18" s="359"/>
      <c r="T18" s="224"/>
      <c r="U18" s="224"/>
      <c r="V18" s="244"/>
      <c r="W18" s="1224">
        <v>74000</v>
      </c>
      <c r="X18" s="1224">
        <v>111000</v>
      </c>
      <c r="Y18" s="17"/>
      <c r="Z18" s="1154"/>
      <c r="AA18" s="1216"/>
      <c r="AB18" s="1217"/>
      <c r="AC18" s="5" t="s">
        <v>342</v>
      </c>
    </row>
    <row r="19" spans="1:47" x14ac:dyDescent="0.25">
      <c r="A19" s="1997"/>
      <c r="B19" s="1658"/>
      <c r="C19" s="1999"/>
      <c r="D19" s="2001"/>
      <c r="E19" s="1695"/>
      <c r="F19" s="1682"/>
      <c r="G19" s="1649"/>
      <c r="H19" s="1621"/>
      <c r="I19" s="1187"/>
      <c r="J19" s="1225" t="s">
        <v>36</v>
      </c>
      <c r="K19" s="1226"/>
      <c r="L19" s="1220"/>
      <c r="M19" s="1220"/>
      <c r="N19" s="1221"/>
      <c r="O19" s="1223">
        <f>+P19+R19</f>
        <v>2135</v>
      </c>
      <c r="P19" s="1218">
        <v>2135</v>
      </c>
      <c r="Q19" s="1218"/>
      <c r="R19" s="1219"/>
      <c r="S19" s="359"/>
      <c r="T19" s="224"/>
      <c r="U19" s="224"/>
      <c r="V19" s="244"/>
      <c r="W19" s="1224">
        <v>2135</v>
      </c>
      <c r="X19" s="1224">
        <v>2135</v>
      </c>
      <c r="Y19" s="17"/>
      <c r="Z19" s="1154"/>
      <c r="AA19" s="1216"/>
      <c r="AB19" s="1217"/>
      <c r="AC19" s="5" t="s">
        <v>343</v>
      </c>
    </row>
    <row r="20" spans="1:47" ht="13.8" thickBot="1" x14ac:dyDescent="0.3">
      <c r="A20" s="1998"/>
      <c r="B20" s="1670"/>
      <c r="C20" s="2000"/>
      <c r="D20" s="2002"/>
      <c r="E20" s="1696"/>
      <c r="F20" s="1683"/>
      <c r="G20" s="1685"/>
      <c r="H20" s="1622"/>
      <c r="I20" s="1227"/>
      <c r="J20" s="1228" t="s">
        <v>10</v>
      </c>
      <c r="K20" s="1229">
        <f>SUM(K14:K17)</f>
        <v>203892</v>
      </c>
      <c r="L20" s="1230">
        <f>SUM(L14:L17)</f>
        <v>203892</v>
      </c>
      <c r="M20" s="1230">
        <f>SUM(M14:M16)</f>
        <v>0</v>
      </c>
      <c r="N20" s="1231">
        <f>SUM(N14:N16)</f>
        <v>0</v>
      </c>
      <c r="O20" s="1229">
        <f>SUM(O14:O19)</f>
        <v>226535</v>
      </c>
      <c r="P20" s="1229">
        <f t="shared" ref="P20:X20" si="0">SUM(P14:P19)</f>
        <v>226535</v>
      </c>
      <c r="Q20" s="1229">
        <f t="shared" si="0"/>
        <v>0</v>
      </c>
      <c r="R20" s="1229">
        <f t="shared" si="0"/>
        <v>0</v>
      </c>
      <c r="S20" s="1229">
        <f t="shared" si="0"/>
        <v>0</v>
      </c>
      <c r="T20" s="1229">
        <f t="shared" si="0"/>
        <v>0</v>
      </c>
      <c r="U20" s="1229">
        <f t="shared" si="0"/>
        <v>0</v>
      </c>
      <c r="V20" s="1229">
        <f t="shared" si="0"/>
        <v>0</v>
      </c>
      <c r="W20" s="1229">
        <f>SUM(W14:W19)</f>
        <v>236435</v>
      </c>
      <c r="X20" s="1229">
        <f t="shared" si="0"/>
        <v>139435</v>
      </c>
      <c r="Y20" s="18"/>
      <c r="Z20" s="1147"/>
      <c r="AA20" s="1232"/>
      <c r="AB20" s="695"/>
    </row>
    <row r="21" spans="1:47" ht="13.8" thickBot="1" x14ac:dyDescent="0.3">
      <c r="A21" s="1233" t="s">
        <v>9</v>
      </c>
      <c r="B21" s="11" t="s">
        <v>9</v>
      </c>
      <c r="C21" s="1580" t="s">
        <v>12</v>
      </c>
      <c r="D21" s="1580"/>
      <c r="E21" s="1580"/>
      <c r="F21" s="1580"/>
      <c r="G21" s="1580"/>
      <c r="H21" s="1580"/>
      <c r="I21" s="1580"/>
      <c r="J21" s="1524"/>
      <c r="K21" s="1234">
        <f>+K20</f>
        <v>203892</v>
      </c>
      <c r="L21" s="1234">
        <f>+L20</f>
        <v>203892</v>
      </c>
      <c r="M21" s="1234">
        <f>+M20</f>
        <v>0</v>
      </c>
      <c r="N21" s="1234">
        <f>+N20</f>
        <v>0</v>
      </c>
      <c r="O21" s="1234">
        <f>+O20</f>
        <v>226535</v>
      </c>
      <c r="P21" s="1234">
        <f t="shared" ref="P21:X21" si="1">+P20</f>
        <v>226535</v>
      </c>
      <c r="Q21" s="1234">
        <f t="shared" si="1"/>
        <v>0</v>
      </c>
      <c r="R21" s="1234">
        <f t="shared" si="1"/>
        <v>0</v>
      </c>
      <c r="S21" s="1234">
        <f t="shared" si="1"/>
        <v>0</v>
      </c>
      <c r="T21" s="1234">
        <f t="shared" si="1"/>
        <v>0</v>
      </c>
      <c r="U21" s="1234">
        <f t="shared" si="1"/>
        <v>0</v>
      </c>
      <c r="V21" s="1234">
        <f t="shared" si="1"/>
        <v>0</v>
      </c>
      <c r="W21" s="1234">
        <f t="shared" si="1"/>
        <v>236435</v>
      </c>
      <c r="X21" s="1234">
        <f t="shared" si="1"/>
        <v>139435</v>
      </c>
      <c r="Y21" s="1235"/>
      <c r="Z21" s="1236"/>
      <c r="AA21" s="1236"/>
      <c r="AB21" s="1237"/>
    </row>
    <row r="22" spans="1:47" ht="13.8" thickBot="1" x14ac:dyDescent="0.3">
      <c r="A22" s="1238" t="s">
        <v>9</v>
      </c>
      <c r="B22" s="2008" t="s">
        <v>13</v>
      </c>
      <c r="C22" s="2009"/>
      <c r="D22" s="2009"/>
      <c r="E22" s="2009"/>
      <c r="F22" s="2009"/>
      <c r="G22" s="2009"/>
      <c r="H22" s="2009"/>
      <c r="I22" s="2009"/>
      <c r="J22" s="2010"/>
      <c r="K22" s="1239">
        <f>SUM(K21)</f>
        <v>203892</v>
      </c>
      <c r="L22" s="1239">
        <f t="shared" ref="L22:X23" si="2">SUM(L21)</f>
        <v>203892</v>
      </c>
      <c r="M22" s="1239">
        <f t="shared" si="2"/>
        <v>0</v>
      </c>
      <c r="N22" s="1239">
        <f t="shared" si="2"/>
        <v>0</v>
      </c>
      <c r="O22" s="1239">
        <f t="shared" si="2"/>
        <v>226535</v>
      </c>
      <c r="P22" s="1239">
        <f t="shared" si="2"/>
        <v>226535</v>
      </c>
      <c r="Q22" s="1239">
        <f t="shared" si="2"/>
        <v>0</v>
      </c>
      <c r="R22" s="1239">
        <f t="shared" si="2"/>
        <v>0</v>
      </c>
      <c r="S22" s="1239">
        <f t="shared" si="2"/>
        <v>0</v>
      </c>
      <c r="T22" s="1239">
        <f t="shared" si="2"/>
        <v>0</v>
      </c>
      <c r="U22" s="1239">
        <f t="shared" si="2"/>
        <v>0</v>
      </c>
      <c r="V22" s="1239">
        <f t="shared" si="2"/>
        <v>0</v>
      </c>
      <c r="W22" s="1239">
        <f t="shared" si="2"/>
        <v>236435</v>
      </c>
      <c r="X22" s="1239">
        <f t="shared" si="2"/>
        <v>139435</v>
      </c>
      <c r="Y22" s="2011"/>
      <c r="Z22" s="2012"/>
      <c r="AA22" s="2012"/>
      <c r="AB22" s="2013"/>
    </row>
    <row r="23" spans="1:47" ht="13.8" thickBot="1" x14ac:dyDescent="0.3">
      <c r="A23" s="102" t="s">
        <v>55</v>
      </c>
      <c r="B23" s="1841" t="s">
        <v>128</v>
      </c>
      <c r="C23" s="1842"/>
      <c r="D23" s="1842"/>
      <c r="E23" s="1842"/>
      <c r="F23" s="1842"/>
      <c r="G23" s="1842"/>
      <c r="H23" s="1842"/>
      <c r="I23" s="1842"/>
      <c r="J23" s="1843"/>
      <c r="K23" s="1240">
        <f>SUM(K22)</f>
        <v>203892</v>
      </c>
      <c r="L23" s="1241">
        <f>SUM(L22)</f>
        <v>203892</v>
      </c>
      <c r="M23" s="1241">
        <f>SUM(M22)</f>
        <v>0</v>
      </c>
      <c r="N23" s="1242">
        <f>SUM(N22)</f>
        <v>0</v>
      </c>
      <c r="O23" s="1242">
        <f t="shared" si="2"/>
        <v>226535</v>
      </c>
      <c r="P23" s="1242">
        <f t="shared" si="2"/>
        <v>226535</v>
      </c>
      <c r="Q23" s="1242">
        <f t="shared" si="2"/>
        <v>0</v>
      </c>
      <c r="R23" s="1242">
        <f t="shared" si="2"/>
        <v>0</v>
      </c>
      <c r="S23" s="1242">
        <f t="shared" si="2"/>
        <v>0</v>
      </c>
      <c r="T23" s="1242">
        <f t="shared" si="2"/>
        <v>0</v>
      </c>
      <c r="U23" s="1242">
        <f t="shared" si="2"/>
        <v>0</v>
      </c>
      <c r="V23" s="1242">
        <f t="shared" si="2"/>
        <v>0</v>
      </c>
      <c r="W23" s="1242">
        <f>SUM(W22)</f>
        <v>236435</v>
      </c>
      <c r="X23" s="1242">
        <f t="shared" si="2"/>
        <v>139435</v>
      </c>
      <c r="Y23" s="1844"/>
      <c r="Z23" s="1845"/>
      <c r="AA23" s="1845"/>
      <c r="AB23" s="1846"/>
    </row>
    <row r="24" spans="1:47" s="22" customFormat="1" x14ac:dyDescent="0.25">
      <c r="A24" s="1519" t="s">
        <v>336</v>
      </c>
      <c r="B24" s="1519"/>
      <c r="C24" s="1519"/>
      <c r="D24" s="1519"/>
      <c r="E24" s="1519"/>
      <c r="F24" s="1519"/>
      <c r="G24" s="1519"/>
      <c r="H24" s="1519"/>
      <c r="I24" s="1519"/>
      <c r="J24" s="1519"/>
      <c r="K24" s="1519"/>
      <c r="L24" s="1519"/>
      <c r="M24" s="1519"/>
      <c r="N24" s="1519"/>
      <c r="O24" s="1519"/>
      <c r="P24" s="1519"/>
      <c r="Q24" s="1519"/>
      <c r="R24" s="1519"/>
      <c r="S24" s="1519"/>
      <c r="T24" s="1519"/>
      <c r="U24" s="1519"/>
      <c r="V24" s="1519"/>
      <c r="W24" s="1519"/>
      <c r="X24" s="1519"/>
      <c r="Y24" s="1519"/>
      <c r="Z24" s="1519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47" s="22" customFormat="1" x14ac:dyDescent="0.25">
      <c r="A25" s="2003" t="s">
        <v>337</v>
      </c>
      <c r="B25" s="2003"/>
      <c r="C25" s="2003"/>
      <c r="D25" s="2003"/>
      <c r="E25" s="2003"/>
      <c r="F25" s="2003"/>
      <c r="G25" s="2003"/>
      <c r="H25" s="2003"/>
      <c r="I25" s="2003"/>
      <c r="J25" s="2003"/>
      <c r="K25" s="2003"/>
      <c r="L25" s="2003"/>
      <c r="M25" s="2003"/>
      <c r="N25" s="2003"/>
      <c r="O25" s="2003"/>
      <c r="P25" s="2003"/>
      <c r="Q25" s="2003"/>
      <c r="R25" s="2003"/>
      <c r="S25" s="2003"/>
      <c r="T25" s="2003"/>
      <c r="U25" s="2003"/>
      <c r="V25" s="2003"/>
      <c r="W25" s="2003"/>
      <c r="X25" s="2003"/>
      <c r="Y25" s="2003"/>
      <c r="Z25" s="2003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s="22" customFormat="1" ht="13.8" thickBot="1" x14ac:dyDescent="0.3">
      <c r="A26" s="1828" t="s">
        <v>18</v>
      </c>
      <c r="B26" s="1828"/>
      <c r="C26" s="1828"/>
      <c r="D26" s="1828"/>
      <c r="E26" s="1828"/>
      <c r="F26" s="1828"/>
      <c r="G26" s="1828"/>
      <c r="H26" s="1828"/>
      <c r="I26" s="1828"/>
      <c r="J26" s="1828"/>
      <c r="K26" s="1828"/>
      <c r="L26" s="1828"/>
      <c r="M26" s="1828"/>
      <c r="N26" s="1828"/>
      <c r="O26" s="1188"/>
      <c r="P26" s="1188"/>
      <c r="Q26" s="1188"/>
      <c r="R26" s="1188"/>
      <c r="S26" s="1188"/>
      <c r="T26" s="1188"/>
      <c r="U26" s="1188"/>
      <c r="V26" s="1188"/>
      <c r="W26" s="1188"/>
      <c r="X26" s="1188"/>
      <c r="Y26" s="4"/>
      <c r="Z26" s="4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47" ht="13.8" thickBot="1" x14ac:dyDescent="0.3">
      <c r="A27" s="1829" t="s">
        <v>14</v>
      </c>
      <c r="B27" s="1830"/>
      <c r="C27" s="1830"/>
      <c r="D27" s="1830"/>
      <c r="E27" s="1830"/>
      <c r="F27" s="1830"/>
      <c r="G27" s="1830"/>
      <c r="H27" s="1830"/>
      <c r="I27" s="1830"/>
      <c r="J27" s="1831"/>
      <c r="K27" s="1829" t="s">
        <v>226</v>
      </c>
      <c r="L27" s="1830"/>
      <c r="M27" s="1830"/>
      <c r="N27" s="1831"/>
      <c r="O27" s="2004" t="s">
        <v>334</v>
      </c>
      <c r="P27" s="2005"/>
      <c r="Q27" s="2005"/>
      <c r="R27" s="2006"/>
      <c r="S27" s="2004" t="s">
        <v>335</v>
      </c>
      <c r="T27" s="2005"/>
      <c r="U27" s="2005"/>
      <c r="V27" s="2006"/>
      <c r="W27" s="1243"/>
      <c r="X27" s="1243"/>
      <c r="Y27" s="56"/>
    </row>
    <row r="28" spans="1:47" x14ac:dyDescent="0.25">
      <c r="A28" s="1821" t="s">
        <v>19</v>
      </c>
      <c r="B28" s="1822"/>
      <c r="C28" s="1822"/>
      <c r="D28" s="1822"/>
      <c r="E28" s="1822"/>
      <c r="F28" s="1822"/>
      <c r="G28" s="1822"/>
      <c r="H28" s="1822"/>
      <c r="I28" s="1822"/>
      <c r="J28" s="1823"/>
      <c r="K28" s="2014">
        <f>SUM(K29:N34)</f>
        <v>203892</v>
      </c>
      <c r="L28" s="2015"/>
      <c r="M28" s="2015"/>
      <c r="N28" s="2016"/>
      <c r="O28" s="2014">
        <f>SUM(O29:R34)</f>
        <v>226535</v>
      </c>
      <c r="P28" s="2015"/>
      <c r="Q28" s="2015"/>
      <c r="R28" s="2016"/>
      <c r="S28" s="2014">
        <f>SUM(S29:V34)</f>
        <v>0</v>
      </c>
      <c r="T28" s="2015"/>
      <c r="U28" s="2015"/>
      <c r="V28" s="2016"/>
      <c r="W28" s="1244"/>
      <c r="X28" s="1244"/>
      <c r="Y28" s="56"/>
    </row>
    <row r="29" spans="1:47" x14ac:dyDescent="0.25">
      <c r="A29" s="1824" t="s">
        <v>25</v>
      </c>
      <c r="B29" s="1825"/>
      <c r="C29" s="1825"/>
      <c r="D29" s="1825"/>
      <c r="E29" s="1825"/>
      <c r="F29" s="1825"/>
      <c r="G29" s="1825"/>
      <c r="H29" s="1825"/>
      <c r="I29" s="1825"/>
      <c r="J29" s="1826"/>
      <c r="K29" s="2017">
        <f>SUMIF(J14:J23,"sb",K14:K23)</f>
        <v>203892</v>
      </c>
      <c r="L29" s="2018"/>
      <c r="M29" s="2018"/>
      <c r="N29" s="2019"/>
      <c r="O29" s="2017">
        <f>SUMIF(J14:J23,"sb",O14:O23)</f>
        <v>226535</v>
      </c>
      <c r="P29" s="2018"/>
      <c r="Q29" s="2018"/>
      <c r="R29" s="2019"/>
      <c r="S29" s="2017">
        <f>SUMIF(R14:R23,"sb",S14:S23)</f>
        <v>0</v>
      </c>
      <c r="T29" s="2018"/>
      <c r="U29" s="2018"/>
      <c r="V29" s="2019"/>
      <c r="W29" s="1245"/>
      <c r="X29" s="1245"/>
      <c r="Y29" s="80"/>
    </row>
    <row r="30" spans="1:47" x14ac:dyDescent="0.25">
      <c r="A30" s="1802" t="s">
        <v>26</v>
      </c>
      <c r="B30" s="1803"/>
      <c r="C30" s="1803"/>
      <c r="D30" s="1803"/>
      <c r="E30" s="1803"/>
      <c r="F30" s="1803"/>
      <c r="G30" s="1803"/>
      <c r="H30" s="1803"/>
      <c r="I30" s="1803"/>
      <c r="J30" s="1804"/>
      <c r="K30" s="2017">
        <f>SUMIF(J14:J23,"SB(SP)",K14:K23)</f>
        <v>0</v>
      </c>
      <c r="L30" s="2018"/>
      <c r="M30" s="2018"/>
      <c r="N30" s="2019"/>
      <c r="O30" s="2017">
        <f>SUMIF(N14:N23,"SB(SP)",O14:O23)</f>
        <v>0</v>
      </c>
      <c r="P30" s="2018"/>
      <c r="Q30" s="2018"/>
      <c r="R30" s="2019"/>
      <c r="S30" s="2017">
        <f>SUMIF(R14:R23,"SB(SP)",S14:S23)</f>
        <v>0</v>
      </c>
      <c r="T30" s="2018"/>
      <c r="U30" s="2018"/>
      <c r="V30" s="2019"/>
      <c r="W30" s="1245"/>
      <c r="X30" s="1245"/>
    </row>
    <row r="31" spans="1:47" x14ac:dyDescent="0.25">
      <c r="A31" s="1802" t="s">
        <v>338</v>
      </c>
      <c r="B31" s="1803"/>
      <c r="C31" s="1803"/>
      <c r="D31" s="1803"/>
      <c r="E31" s="1803"/>
      <c r="F31" s="1803"/>
      <c r="G31" s="1803"/>
      <c r="H31" s="1803"/>
      <c r="I31" s="1803"/>
      <c r="J31" s="1804"/>
      <c r="K31" s="2017">
        <f>SUMIF(J14:J23,"SB(SPL)",K14:K23)</f>
        <v>0</v>
      </c>
      <c r="L31" s="2018"/>
      <c r="M31" s="2018"/>
      <c r="N31" s="2019"/>
      <c r="O31" s="2017">
        <f>SUMIF(N14:N23,"SB(SPL)",O14:O23)</f>
        <v>0</v>
      </c>
      <c r="P31" s="2018"/>
      <c r="Q31" s="2018"/>
      <c r="R31" s="2019"/>
      <c r="S31" s="2017">
        <f>SUMIF(R14:R23,"SB(SPL)",S14:S23)</f>
        <v>0</v>
      </c>
      <c r="T31" s="2018"/>
      <c r="U31" s="2018"/>
      <c r="V31" s="2019"/>
      <c r="W31" s="1245"/>
      <c r="X31" s="1245"/>
      <c r="Y31" s="58"/>
      <c r="Z31" s="1"/>
      <c r="AA31" s="1"/>
      <c r="AB31" s="1"/>
    </row>
    <row r="32" spans="1:47" x14ac:dyDescent="0.25">
      <c r="A32" s="1802" t="s">
        <v>339</v>
      </c>
      <c r="B32" s="1803"/>
      <c r="C32" s="1803"/>
      <c r="D32" s="1803"/>
      <c r="E32" s="1803"/>
      <c r="F32" s="1803"/>
      <c r="G32" s="1803"/>
      <c r="H32" s="1803"/>
      <c r="I32" s="1803"/>
      <c r="J32" s="1804"/>
      <c r="K32" s="2017">
        <f>SUMIF(J14:J21,"SB(L)",K14:K21)</f>
        <v>0</v>
      </c>
      <c r="L32" s="2018"/>
      <c r="M32" s="2018"/>
      <c r="N32" s="2019"/>
      <c r="O32" s="2017">
        <f>SUMIF(N14:N21,"SB(L)",O14:O21)</f>
        <v>0</v>
      </c>
      <c r="P32" s="2018"/>
      <c r="Q32" s="2018"/>
      <c r="R32" s="2019"/>
      <c r="S32" s="2017">
        <f>SUMIF(R14:R21,"SB(L)",S14:S21)</f>
        <v>0</v>
      </c>
      <c r="T32" s="2018"/>
      <c r="U32" s="2018"/>
      <c r="V32" s="2019"/>
      <c r="W32" s="1245"/>
      <c r="X32" s="1245"/>
      <c r="Y32" s="58"/>
      <c r="Z32" s="1"/>
      <c r="AA32" s="1"/>
      <c r="AB32" s="1"/>
    </row>
    <row r="33" spans="1:28" x14ac:dyDescent="0.25">
      <c r="A33" s="1802" t="s">
        <v>180</v>
      </c>
      <c r="B33" s="1819"/>
      <c r="C33" s="1819"/>
      <c r="D33" s="1819"/>
      <c r="E33" s="1819"/>
      <c r="F33" s="1819"/>
      <c r="G33" s="1819"/>
      <c r="H33" s="1819"/>
      <c r="I33" s="1819"/>
      <c r="J33" s="1820"/>
      <c r="K33" s="2017">
        <f>SUMIF(J14:J21,"SB(VR)",K14:K21)</f>
        <v>0</v>
      </c>
      <c r="L33" s="2018"/>
      <c r="M33" s="2018"/>
      <c r="N33" s="2019"/>
      <c r="O33" s="2017">
        <f>SUMIF(N14:N21,"SB(VR)",O14:O21)</f>
        <v>0</v>
      </c>
      <c r="P33" s="2018"/>
      <c r="Q33" s="2018"/>
      <c r="R33" s="2019"/>
      <c r="S33" s="2017">
        <f>SUMIF(R14:R21,"SB(VR)",S14:S21)</f>
        <v>0</v>
      </c>
      <c r="T33" s="2018"/>
      <c r="U33" s="2018"/>
      <c r="V33" s="2019"/>
      <c r="W33" s="1245"/>
      <c r="X33" s="1245"/>
      <c r="Y33" s="58"/>
      <c r="Z33" s="1"/>
      <c r="AA33" s="1"/>
      <c r="AB33" s="1"/>
    </row>
    <row r="34" spans="1:28" x14ac:dyDescent="0.25">
      <c r="A34" s="1802" t="s">
        <v>28</v>
      </c>
      <c r="B34" s="1803"/>
      <c r="C34" s="1803"/>
      <c r="D34" s="1803"/>
      <c r="E34" s="1803"/>
      <c r="F34" s="1803"/>
      <c r="G34" s="1803"/>
      <c r="H34" s="1803"/>
      <c r="I34" s="1803"/>
      <c r="J34" s="1804"/>
      <c r="K34" s="2017">
        <f>SUMIF(J14:J23,"SB(P)",K14:K23)</f>
        <v>0</v>
      </c>
      <c r="L34" s="2018"/>
      <c r="M34" s="2018"/>
      <c r="N34" s="2019"/>
      <c r="O34" s="2017">
        <f>SUMIF(N14:N23,"SB(P)",O14:O23)</f>
        <v>0</v>
      </c>
      <c r="P34" s="2018"/>
      <c r="Q34" s="2018"/>
      <c r="R34" s="2019"/>
      <c r="S34" s="2017">
        <f>SUMIF(R14:R23,"SB(P)",S14:S23)</f>
        <v>0</v>
      </c>
      <c r="T34" s="2018"/>
      <c r="U34" s="2018"/>
      <c r="V34" s="2019"/>
      <c r="W34" s="1245"/>
      <c r="X34" s="1245"/>
      <c r="Y34" s="1247"/>
    </row>
    <row r="35" spans="1:28" x14ac:dyDescent="0.25">
      <c r="A35" s="1816" t="s">
        <v>20</v>
      </c>
      <c r="B35" s="1817"/>
      <c r="C35" s="1817"/>
      <c r="D35" s="1817"/>
      <c r="E35" s="1817"/>
      <c r="F35" s="1817"/>
      <c r="G35" s="1817"/>
      <c r="H35" s="1817"/>
      <c r="I35" s="1817"/>
      <c r="J35" s="1818"/>
      <c r="K35" s="2020">
        <f>SUM(K36:N39)</f>
        <v>0</v>
      </c>
      <c r="L35" s="2021"/>
      <c r="M35" s="2021"/>
      <c r="N35" s="2022"/>
      <c r="O35" s="2020">
        <f>SUM(O36:R39)</f>
        <v>0</v>
      </c>
      <c r="P35" s="2021"/>
      <c r="Q35" s="2021"/>
      <c r="R35" s="2022"/>
      <c r="S35" s="2020">
        <f>SUM(S36:V39)</f>
        <v>0</v>
      </c>
      <c r="T35" s="2021"/>
      <c r="U35" s="2021"/>
      <c r="V35" s="2022"/>
      <c r="W35" s="1244"/>
      <c r="X35" s="1244"/>
    </row>
    <row r="36" spans="1:28" x14ac:dyDescent="0.25">
      <c r="A36" s="1810" t="s">
        <v>29</v>
      </c>
      <c r="B36" s="1811"/>
      <c r="C36" s="1811"/>
      <c r="D36" s="1811"/>
      <c r="E36" s="1811"/>
      <c r="F36" s="1811"/>
      <c r="G36" s="1811"/>
      <c r="H36" s="1811"/>
      <c r="I36" s="1811"/>
      <c r="J36" s="1812"/>
      <c r="K36" s="2017">
        <f>SUMIF(J14:J23,"ES",K14:K23)</f>
        <v>0</v>
      </c>
      <c r="L36" s="2018"/>
      <c r="M36" s="2018"/>
      <c r="N36" s="2019"/>
      <c r="O36" s="2017">
        <f>SUMIF(N14:N23,"ES",O14:O23)</f>
        <v>0</v>
      </c>
      <c r="P36" s="2018"/>
      <c r="Q36" s="2018"/>
      <c r="R36" s="2019"/>
      <c r="S36" s="2017">
        <f>SUMIF(R14:R23,"ES",S14:S23)</f>
        <v>0</v>
      </c>
      <c r="T36" s="2018"/>
      <c r="U36" s="2018"/>
      <c r="V36" s="2019"/>
      <c r="W36" s="1245"/>
      <c r="X36" s="1245"/>
    </row>
    <row r="37" spans="1:28" x14ac:dyDescent="0.25">
      <c r="A37" s="1813" t="s">
        <v>30</v>
      </c>
      <c r="B37" s="1814"/>
      <c r="C37" s="1814"/>
      <c r="D37" s="1814"/>
      <c r="E37" s="1814"/>
      <c r="F37" s="1814"/>
      <c r="G37" s="1814"/>
      <c r="H37" s="1814"/>
      <c r="I37" s="1814"/>
      <c r="J37" s="1815"/>
      <c r="K37" s="2017">
        <f>SUMIF(J14:J23,"KPP",K14:K23)</f>
        <v>0</v>
      </c>
      <c r="L37" s="2018"/>
      <c r="M37" s="2018"/>
      <c r="N37" s="2019"/>
      <c r="O37" s="2017">
        <f>SUMIF(N14:N23,"KPP",O14:O23)</f>
        <v>0</v>
      </c>
      <c r="P37" s="2018"/>
      <c r="Q37" s="2018"/>
      <c r="R37" s="2019"/>
      <c r="S37" s="2017">
        <f>SUMIF(R14:R23,"KPP",S14:S23)</f>
        <v>0</v>
      </c>
      <c r="T37" s="2018"/>
      <c r="U37" s="2018"/>
      <c r="V37" s="2019"/>
      <c r="W37" s="1245"/>
      <c r="X37" s="1245"/>
    </row>
    <row r="38" spans="1:28" x14ac:dyDescent="0.25">
      <c r="A38" s="1802" t="s">
        <v>31</v>
      </c>
      <c r="B38" s="1803"/>
      <c r="C38" s="1803"/>
      <c r="D38" s="1803"/>
      <c r="E38" s="1803"/>
      <c r="F38" s="1803"/>
      <c r="G38" s="1803"/>
      <c r="H38" s="1803"/>
      <c r="I38" s="1803"/>
      <c r="J38" s="1804"/>
      <c r="K38" s="2017">
        <f>SUMIF(J14:J23,"LRVB",K14:K23)</f>
        <v>0</v>
      </c>
      <c r="L38" s="2018"/>
      <c r="M38" s="2018"/>
      <c r="N38" s="2019"/>
      <c r="O38" s="2017">
        <f>SUMIF(N14:N23,"LRVB",O14:O23)</f>
        <v>0</v>
      </c>
      <c r="P38" s="2018"/>
      <c r="Q38" s="2018"/>
      <c r="R38" s="2019"/>
      <c r="S38" s="2017">
        <f>SUMIF(R14:R23,"LRVB",S14:S23)</f>
        <v>0</v>
      </c>
      <c r="T38" s="2018"/>
      <c r="U38" s="2018"/>
      <c r="V38" s="2019"/>
      <c r="W38" s="1245"/>
      <c r="X38" s="1245"/>
    </row>
    <row r="39" spans="1:28" x14ac:dyDescent="0.25">
      <c r="A39" s="1802" t="s">
        <v>32</v>
      </c>
      <c r="B39" s="1803"/>
      <c r="C39" s="1803"/>
      <c r="D39" s="1803"/>
      <c r="E39" s="1803"/>
      <c r="F39" s="1803"/>
      <c r="G39" s="1803"/>
      <c r="H39" s="1803"/>
      <c r="I39" s="1803"/>
      <c r="J39" s="1804"/>
      <c r="K39" s="2017">
        <f>SUMIF(J14:J23,"Kt",K14:K23)</f>
        <v>0</v>
      </c>
      <c r="L39" s="2018"/>
      <c r="M39" s="2018"/>
      <c r="N39" s="2019"/>
      <c r="O39" s="2017">
        <f>SUMIF(N14:N23,"Kt",O14:O23)</f>
        <v>0</v>
      </c>
      <c r="P39" s="2018"/>
      <c r="Q39" s="2018"/>
      <c r="R39" s="2019"/>
      <c r="S39" s="2017">
        <f>SUMIF(R14:R23,"Kt",S14:S23)</f>
        <v>0</v>
      </c>
      <c r="T39" s="2018"/>
      <c r="U39" s="2018"/>
      <c r="V39" s="2019"/>
      <c r="W39" s="1245"/>
      <c r="X39" s="1245"/>
      <c r="Z39" s="5"/>
    </row>
    <row r="40" spans="1:28" ht="13.8" thickBot="1" x14ac:dyDescent="0.3">
      <c r="A40" s="1807" t="s">
        <v>21</v>
      </c>
      <c r="B40" s="1808"/>
      <c r="C40" s="1808"/>
      <c r="D40" s="1808"/>
      <c r="E40" s="1808"/>
      <c r="F40" s="1808"/>
      <c r="G40" s="1808"/>
      <c r="H40" s="1808"/>
      <c r="I40" s="1808"/>
      <c r="J40" s="1809"/>
      <c r="K40" s="2023">
        <f>SUM(K28,K35)</f>
        <v>203892</v>
      </c>
      <c r="L40" s="2024"/>
      <c r="M40" s="2024"/>
      <c r="N40" s="2025"/>
      <c r="O40" s="2023">
        <f>SUM(O28,O35)</f>
        <v>226535</v>
      </c>
      <c r="P40" s="2024"/>
      <c r="Q40" s="2024"/>
      <c r="R40" s="2025"/>
      <c r="S40" s="2023">
        <f>SUM(S28,S35)</f>
        <v>0</v>
      </c>
      <c r="T40" s="2024"/>
      <c r="U40" s="2024"/>
      <c r="V40" s="2025"/>
      <c r="W40" s="1246"/>
      <c r="X40" s="1246"/>
      <c r="Z40" s="5"/>
    </row>
    <row r="41" spans="1:28" x14ac:dyDescent="0.25">
      <c r="Y41" s="57"/>
      <c r="Z41" s="5"/>
    </row>
    <row r="42" spans="1:28" x14ac:dyDescent="0.25"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80"/>
      <c r="Z42" s="5"/>
    </row>
    <row r="43" spans="1:28" x14ac:dyDescent="0.25">
      <c r="L43" s="80"/>
      <c r="M43" s="80"/>
      <c r="Z43" s="5"/>
    </row>
    <row r="44" spans="1:28" x14ac:dyDescent="0.25">
      <c r="L44" s="291"/>
      <c r="Z44" s="5"/>
    </row>
  </sheetData>
  <mergeCells count="109">
    <mergeCell ref="A40:J40"/>
    <mergeCell ref="K40:N40"/>
    <mergeCell ref="O40:R40"/>
    <mergeCell ref="S40:V40"/>
    <mergeCell ref="A38:J38"/>
    <mergeCell ref="K38:N38"/>
    <mergeCell ref="O38:R38"/>
    <mergeCell ref="S38:V38"/>
    <mergeCell ref="A39:J39"/>
    <mergeCell ref="K39:N39"/>
    <mergeCell ref="O39:R39"/>
    <mergeCell ref="S39:V39"/>
    <mergeCell ref="A36:J36"/>
    <mergeCell ref="K36:N36"/>
    <mergeCell ref="O36:R36"/>
    <mergeCell ref="S36:V36"/>
    <mergeCell ref="A37:J37"/>
    <mergeCell ref="K37:N37"/>
    <mergeCell ref="O37:R37"/>
    <mergeCell ref="S37:V37"/>
    <mergeCell ref="A34:J34"/>
    <mergeCell ref="K34:N34"/>
    <mergeCell ref="O34:R34"/>
    <mergeCell ref="S34:V34"/>
    <mergeCell ref="A35:J35"/>
    <mergeCell ref="K35:N35"/>
    <mergeCell ref="O35:R35"/>
    <mergeCell ref="S35:V35"/>
    <mergeCell ref="A32:J32"/>
    <mergeCell ref="K32:N32"/>
    <mergeCell ref="O32:R32"/>
    <mergeCell ref="S32:V32"/>
    <mergeCell ref="A33:J33"/>
    <mergeCell ref="K33:N33"/>
    <mergeCell ref="O33:R33"/>
    <mergeCell ref="S33:V33"/>
    <mergeCell ref="A30:J30"/>
    <mergeCell ref="K30:N30"/>
    <mergeCell ref="O30:R30"/>
    <mergeCell ref="S30:V30"/>
    <mergeCell ref="A31:J31"/>
    <mergeCell ref="K31:N31"/>
    <mergeCell ref="O31:R31"/>
    <mergeCell ref="S31:V31"/>
    <mergeCell ref="A28:J28"/>
    <mergeCell ref="K28:N28"/>
    <mergeCell ref="O28:R28"/>
    <mergeCell ref="S28:V28"/>
    <mergeCell ref="A29:J29"/>
    <mergeCell ref="K29:N29"/>
    <mergeCell ref="O29:R29"/>
    <mergeCell ref="S29:V29"/>
    <mergeCell ref="B23:J23"/>
    <mergeCell ref="Y23:AB23"/>
    <mergeCell ref="A24:Z24"/>
    <mergeCell ref="A25:Z25"/>
    <mergeCell ref="A26:N26"/>
    <mergeCell ref="A27:J27"/>
    <mergeCell ref="K27:N27"/>
    <mergeCell ref="O27:R27"/>
    <mergeCell ref="S27:V27"/>
    <mergeCell ref="H14:H20"/>
    <mergeCell ref="I14:I16"/>
    <mergeCell ref="Y14:Y15"/>
    <mergeCell ref="C21:J21"/>
    <mergeCell ref="B22:J22"/>
    <mergeCell ref="Y22:AB22"/>
    <mergeCell ref="A11:AB11"/>
    <mergeCell ref="B12:AB12"/>
    <mergeCell ref="C13:AB13"/>
    <mergeCell ref="A14:A20"/>
    <mergeCell ref="B14:B20"/>
    <mergeCell ref="C14:C20"/>
    <mergeCell ref="D14:D20"/>
    <mergeCell ref="E14:E20"/>
    <mergeCell ref="F14:F20"/>
    <mergeCell ref="G14:G20"/>
    <mergeCell ref="A10:AB10"/>
    <mergeCell ref="S7:V7"/>
    <mergeCell ref="W7:W9"/>
    <mergeCell ref="X7:X9"/>
    <mergeCell ref="Y7:AB7"/>
    <mergeCell ref="K8:K9"/>
    <mergeCell ref="L8:M8"/>
    <mergeCell ref="N8:N9"/>
    <mergeCell ref="O8:O9"/>
    <mergeCell ref="P8:Q8"/>
    <mergeCell ref="R8:R9"/>
    <mergeCell ref="G7:G9"/>
    <mergeCell ref="H7:H9"/>
    <mergeCell ref="I7:I9"/>
    <mergeCell ref="J7:J9"/>
    <mergeCell ref="K7:N7"/>
    <mergeCell ref="O7:R7"/>
    <mergeCell ref="Y1:AB1"/>
    <mergeCell ref="A3:Z3"/>
    <mergeCell ref="A4:Z4"/>
    <mergeCell ref="A5:Z5"/>
    <mergeCell ref="A7:A9"/>
    <mergeCell ref="B7:B9"/>
    <mergeCell ref="C7:C9"/>
    <mergeCell ref="D7:D9"/>
    <mergeCell ref="E7:E9"/>
    <mergeCell ref="F7:F9"/>
    <mergeCell ref="S8:S9"/>
    <mergeCell ref="T8:U8"/>
    <mergeCell ref="V8:V9"/>
    <mergeCell ref="Y8:Y9"/>
    <mergeCell ref="Z8:A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1"/>
  <sheetViews>
    <sheetView tabSelected="1" topLeftCell="A329" zoomScale="93" zoomScaleNormal="93" workbookViewId="0">
      <selection activeCell="B346" sqref="B346"/>
    </sheetView>
  </sheetViews>
  <sheetFormatPr defaultRowHeight="13.2" x14ac:dyDescent="0.25"/>
  <cols>
    <col min="1" max="1" width="7.109375" customWidth="1"/>
    <col min="2" max="2" width="34.33203125" customWidth="1"/>
    <col min="3" max="3" width="25.6640625" customWidth="1"/>
    <col min="4" max="4" width="8" customWidth="1"/>
    <col min="5" max="5" width="8.44140625" customWidth="1"/>
    <col min="6" max="6" width="14.33203125" customWidth="1"/>
    <col min="7" max="7" width="11.109375" customWidth="1"/>
    <col min="8" max="8" width="10.5546875" style="1265" customWidth="1"/>
    <col min="9" max="10" width="8.88671875" customWidth="1"/>
    <col min="11" max="224" width="0" hidden="1" customWidth="1"/>
    <col min="228" max="228" width="0" hidden="1" customWidth="1"/>
    <col min="229" max="229" width="8.88671875" customWidth="1"/>
    <col min="230" max="230" width="0.109375" hidden="1" customWidth="1"/>
    <col min="231" max="231" width="14.33203125" hidden="1" customWidth="1"/>
    <col min="232" max="235" width="9.109375" hidden="1" customWidth="1"/>
    <col min="258" max="258" width="8.33203125" customWidth="1"/>
    <col min="259" max="259" width="38.88671875" customWidth="1"/>
    <col min="260" max="260" width="27.33203125" customWidth="1"/>
    <col min="261" max="261" width="8.6640625" customWidth="1"/>
    <col min="262" max="262" width="8.44140625" customWidth="1"/>
    <col min="263" max="263" width="13" customWidth="1"/>
    <col min="264" max="264" width="11.109375" customWidth="1"/>
    <col min="265" max="265" width="7.33203125" customWidth="1"/>
    <col min="266" max="266" width="7.5546875" customWidth="1"/>
    <col min="267" max="267" width="7.44140625" customWidth="1"/>
    <col min="268" max="268" width="7.33203125" customWidth="1"/>
    <col min="269" max="482" width="0" hidden="1" customWidth="1"/>
    <col min="484" max="484" width="0" hidden="1" customWidth="1"/>
    <col min="486" max="486" width="23" customWidth="1"/>
    <col min="487" max="487" width="14.33203125" customWidth="1"/>
    <col min="514" max="514" width="8.33203125" customWidth="1"/>
    <col min="515" max="515" width="38.88671875" customWidth="1"/>
    <col min="516" max="516" width="27.33203125" customWidth="1"/>
    <col min="517" max="517" width="8.6640625" customWidth="1"/>
    <col min="518" max="518" width="8.44140625" customWidth="1"/>
    <col min="519" max="519" width="13" customWidth="1"/>
    <col min="520" max="520" width="11.109375" customWidth="1"/>
    <col min="521" max="521" width="7.33203125" customWidth="1"/>
    <col min="522" max="522" width="7.5546875" customWidth="1"/>
    <col min="523" max="523" width="7.44140625" customWidth="1"/>
    <col min="524" max="524" width="7.33203125" customWidth="1"/>
    <col min="525" max="738" width="0" hidden="1" customWidth="1"/>
    <col min="740" max="740" width="0" hidden="1" customWidth="1"/>
    <col min="742" max="742" width="23" customWidth="1"/>
    <col min="743" max="743" width="14.33203125" customWidth="1"/>
    <col min="770" max="770" width="8.33203125" customWidth="1"/>
    <col min="771" max="771" width="38.88671875" customWidth="1"/>
    <col min="772" max="772" width="27.33203125" customWidth="1"/>
    <col min="773" max="773" width="8.6640625" customWidth="1"/>
    <col min="774" max="774" width="8.44140625" customWidth="1"/>
    <col min="775" max="775" width="13" customWidth="1"/>
    <col min="776" max="776" width="11.109375" customWidth="1"/>
    <col min="777" max="777" width="7.33203125" customWidth="1"/>
    <col min="778" max="778" width="7.5546875" customWidth="1"/>
    <col min="779" max="779" width="7.44140625" customWidth="1"/>
    <col min="780" max="780" width="7.33203125" customWidth="1"/>
    <col min="781" max="994" width="0" hidden="1" customWidth="1"/>
    <col min="996" max="996" width="0" hidden="1" customWidth="1"/>
    <col min="998" max="998" width="23" customWidth="1"/>
    <col min="999" max="999" width="14.33203125" customWidth="1"/>
    <col min="1026" max="1026" width="8.33203125" customWidth="1"/>
    <col min="1027" max="1027" width="38.88671875" customWidth="1"/>
    <col min="1028" max="1028" width="27.33203125" customWidth="1"/>
    <col min="1029" max="1029" width="8.6640625" customWidth="1"/>
    <col min="1030" max="1030" width="8.44140625" customWidth="1"/>
    <col min="1031" max="1031" width="13" customWidth="1"/>
    <col min="1032" max="1032" width="11.109375" customWidth="1"/>
    <col min="1033" max="1033" width="7.33203125" customWidth="1"/>
    <col min="1034" max="1034" width="7.5546875" customWidth="1"/>
    <col min="1035" max="1035" width="7.44140625" customWidth="1"/>
    <col min="1036" max="1036" width="7.33203125" customWidth="1"/>
    <col min="1037" max="1250" width="0" hidden="1" customWidth="1"/>
    <col min="1252" max="1252" width="0" hidden="1" customWidth="1"/>
    <col min="1254" max="1254" width="23" customWidth="1"/>
    <col min="1255" max="1255" width="14.33203125" customWidth="1"/>
    <col min="1282" max="1282" width="8.33203125" customWidth="1"/>
    <col min="1283" max="1283" width="38.88671875" customWidth="1"/>
    <col min="1284" max="1284" width="27.33203125" customWidth="1"/>
    <col min="1285" max="1285" width="8.6640625" customWidth="1"/>
    <col min="1286" max="1286" width="8.44140625" customWidth="1"/>
    <col min="1287" max="1287" width="13" customWidth="1"/>
    <col min="1288" max="1288" width="11.109375" customWidth="1"/>
    <col min="1289" max="1289" width="7.33203125" customWidth="1"/>
    <col min="1290" max="1290" width="7.5546875" customWidth="1"/>
    <col min="1291" max="1291" width="7.44140625" customWidth="1"/>
    <col min="1292" max="1292" width="7.33203125" customWidth="1"/>
    <col min="1293" max="1506" width="0" hidden="1" customWidth="1"/>
    <col min="1508" max="1508" width="0" hidden="1" customWidth="1"/>
    <col min="1510" max="1510" width="23" customWidth="1"/>
    <col min="1511" max="1511" width="14.33203125" customWidth="1"/>
    <col min="1538" max="1538" width="8.33203125" customWidth="1"/>
    <col min="1539" max="1539" width="38.88671875" customWidth="1"/>
    <col min="1540" max="1540" width="27.33203125" customWidth="1"/>
    <col min="1541" max="1541" width="8.6640625" customWidth="1"/>
    <col min="1542" max="1542" width="8.44140625" customWidth="1"/>
    <col min="1543" max="1543" width="13" customWidth="1"/>
    <col min="1544" max="1544" width="11.109375" customWidth="1"/>
    <col min="1545" max="1545" width="7.33203125" customWidth="1"/>
    <col min="1546" max="1546" width="7.5546875" customWidth="1"/>
    <col min="1547" max="1547" width="7.44140625" customWidth="1"/>
    <col min="1548" max="1548" width="7.33203125" customWidth="1"/>
    <col min="1549" max="1762" width="0" hidden="1" customWidth="1"/>
    <col min="1764" max="1764" width="0" hidden="1" customWidth="1"/>
    <col min="1766" max="1766" width="23" customWidth="1"/>
    <col min="1767" max="1767" width="14.33203125" customWidth="1"/>
    <col min="1794" max="1794" width="8.33203125" customWidth="1"/>
    <col min="1795" max="1795" width="38.88671875" customWidth="1"/>
    <col min="1796" max="1796" width="27.33203125" customWidth="1"/>
    <col min="1797" max="1797" width="8.6640625" customWidth="1"/>
    <col min="1798" max="1798" width="8.44140625" customWidth="1"/>
    <col min="1799" max="1799" width="13" customWidth="1"/>
    <col min="1800" max="1800" width="11.109375" customWidth="1"/>
    <col min="1801" max="1801" width="7.33203125" customWidth="1"/>
    <col min="1802" max="1802" width="7.5546875" customWidth="1"/>
    <col min="1803" max="1803" width="7.44140625" customWidth="1"/>
    <col min="1804" max="1804" width="7.33203125" customWidth="1"/>
    <col min="1805" max="2018" width="0" hidden="1" customWidth="1"/>
    <col min="2020" max="2020" width="0" hidden="1" customWidth="1"/>
    <col min="2022" max="2022" width="23" customWidth="1"/>
    <col min="2023" max="2023" width="14.33203125" customWidth="1"/>
    <col min="2050" max="2050" width="8.33203125" customWidth="1"/>
    <col min="2051" max="2051" width="38.88671875" customWidth="1"/>
    <col min="2052" max="2052" width="27.33203125" customWidth="1"/>
    <col min="2053" max="2053" width="8.6640625" customWidth="1"/>
    <col min="2054" max="2054" width="8.44140625" customWidth="1"/>
    <col min="2055" max="2055" width="13" customWidth="1"/>
    <col min="2056" max="2056" width="11.109375" customWidth="1"/>
    <col min="2057" max="2057" width="7.33203125" customWidth="1"/>
    <col min="2058" max="2058" width="7.5546875" customWidth="1"/>
    <col min="2059" max="2059" width="7.44140625" customWidth="1"/>
    <col min="2060" max="2060" width="7.33203125" customWidth="1"/>
    <col min="2061" max="2274" width="0" hidden="1" customWidth="1"/>
    <col min="2276" max="2276" width="0" hidden="1" customWidth="1"/>
    <col min="2278" max="2278" width="23" customWidth="1"/>
    <col min="2279" max="2279" width="14.33203125" customWidth="1"/>
    <col min="2306" max="2306" width="8.33203125" customWidth="1"/>
    <col min="2307" max="2307" width="38.88671875" customWidth="1"/>
    <col min="2308" max="2308" width="27.33203125" customWidth="1"/>
    <col min="2309" max="2309" width="8.6640625" customWidth="1"/>
    <col min="2310" max="2310" width="8.44140625" customWidth="1"/>
    <col min="2311" max="2311" width="13" customWidth="1"/>
    <col min="2312" max="2312" width="11.109375" customWidth="1"/>
    <col min="2313" max="2313" width="7.33203125" customWidth="1"/>
    <col min="2314" max="2314" width="7.5546875" customWidth="1"/>
    <col min="2315" max="2315" width="7.44140625" customWidth="1"/>
    <col min="2316" max="2316" width="7.33203125" customWidth="1"/>
    <col min="2317" max="2530" width="0" hidden="1" customWidth="1"/>
    <col min="2532" max="2532" width="0" hidden="1" customWidth="1"/>
    <col min="2534" max="2534" width="23" customWidth="1"/>
    <col min="2535" max="2535" width="14.33203125" customWidth="1"/>
    <col min="2562" max="2562" width="8.33203125" customWidth="1"/>
    <col min="2563" max="2563" width="38.88671875" customWidth="1"/>
    <col min="2564" max="2564" width="27.33203125" customWidth="1"/>
    <col min="2565" max="2565" width="8.6640625" customWidth="1"/>
    <col min="2566" max="2566" width="8.44140625" customWidth="1"/>
    <col min="2567" max="2567" width="13" customWidth="1"/>
    <col min="2568" max="2568" width="11.109375" customWidth="1"/>
    <col min="2569" max="2569" width="7.33203125" customWidth="1"/>
    <col min="2570" max="2570" width="7.5546875" customWidth="1"/>
    <col min="2571" max="2571" width="7.44140625" customWidth="1"/>
    <col min="2572" max="2572" width="7.33203125" customWidth="1"/>
    <col min="2573" max="2786" width="0" hidden="1" customWidth="1"/>
    <col min="2788" max="2788" width="0" hidden="1" customWidth="1"/>
    <col min="2790" max="2790" width="23" customWidth="1"/>
    <col min="2791" max="2791" width="14.33203125" customWidth="1"/>
    <col min="2818" max="2818" width="8.33203125" customWidth="1"/>
    <col min="2819" max="2819" width="38.88671875" customWidth="1"/>
    <col min="2820" max="2820" width="27.33203125" customWidth="1"/>
    <col min="2821" max="2821" width="8.6640625" customWidth="1"/>
    <col min="2822" max="2822" width="8.44140625" customWidth="1"/>
    <col min="2823" max="2823" width="13" customWidth="1"/>
    <col min="2824" max="2824" width="11.109375" customWidth="1"/>
    <col min="2825" max="2825" width="7.33203125" customWidth="1"/>
    <col min="2826" max="2826" width="7.5546875" customWidth="1"/>
    <col min="2827" max="2827" width="7.44140625" customWidth="1"/>
    <col min="2828" max="2828" width="7.33203125" customWidth="1"/>
    <col min="2829" max="3042" width="0" hidden="1" customWidth="1"/>
    <col min="3044" max="3044" width="0" hidden="1" customWidth="1"/>
    <col min="3046" max="3046" width="23" customWidth="1"/>
    <col min="3047" max="3047" width="14.33203125" customWidth="1"/>
    <col min="3074" max="3074" width="8.33203125" customWidth="1"/>
    <col min="3075" max="3075" width="38.88671875" customWidth="1"/>
    <col min="3076" max="3076" width="27.33203125" customWidth="1"/>
    <col min="3077" max="3077" width="8.6640625" customWidth="1"/>
    <col min="3078" max="3078" width="8.44140625" customWidth="1"/>
    <col min="3079" max="3079" width="13" customWidth="1"/>
    <col min="3080" max="3080" width="11.109375" customWidth="1"/>
    <col min="3081" max="3081" width="7.33203125" customWidth="1"/>
    <col min="3082" max="3082" width="7.5546875" customWidth="1"/>
    <col min="3083" max="3083" width="7.44140625" customWidth="1"/>
    <col min="3084" max="3084" width="7.33203125" customWidth="1"/>
    <col min="3085" max="3298" width="0" hidden="1" customWidth="1"/>
    <col min="3300" max="3300" width="0" hidden="1" customWidth="1"/>
    <col min="3302" max="3302" width="23" customWidth="1"/>
    <col min="3303" max="3303" width="14.33203125" customWidth="1"/>
    <col min="3330" max="3330" width="8.33203125" customWidth="1"/>
    <col min="3331" max="3331" width="38.88671875" customWidth="1"/>
    <col min="3332" max="3332" width="27.33203125" customWidth="1"/>
    <col min="3333" max="3333" width="8.6640625" customWidth="1"/>
    <col min="3334" max="3334" width="8.44140625" customWidth="1"/>
    <col min="3335" max="3335" width="13" customWidth="1"/>
    <col min="3336" max="3336" width="11.109375" customWidth="1"/>
    <col min="3337" max="3337" width="7.33203125" customWidth="1"/>
    <col min="3338" max="3338" width="7.5546875" customWidth="1"/>
    <col min="3339" max="3339" width="7.44140625" customWidth="1"/>
    <col min="3340" max="3340" width="7.33203125" customWidth="1"/>
    <col min="3341" max="3554" width="0" hidden="1" customWidth="1"/>
    <col min="3556" max="3556" width="0" hidden="1" customWidth="1"/>
    <col min="3558" max="3558" width="23" customWidth="1"/>
    <col min="3559" max="3559" width="14.33203125" customWidth="1"/>
    <col min="3586" max="3586" width="8.33203125" customWidth="1"/>
    <col min="3587" max="3587" width="38.88671875" customWidth="1"/>
    <col min="3588" max="3588" width="27.33203125" customWidth="1"/>
    <col min="3589" max="3589" width="8.6640625" customWidth="1"/>
    <col min="3590" max="3590" width="8.44140625" customWidth="1"/>
    <col min="3591" max="3591" width="13" customWidth="1"/>
    <col min="3592" max="3592" width="11.109375" customWidth="1"/>
    <col min="3593" max="3593" width="7.33203125" customWidth="1"/>
    <col min="3594" max="3594" width="7.5546875" customWidth="1"/>
    <col min="3595" max="3595" width="7.44140625" customWidth="1"/>
    <col min="3596" max="3596" width="7.33203125" customWidth="1"/>
    <col min="3597" max="3810" width="0" hidden="1" customWidth="1"/>
    <col min="3812" max="3812" width="0" hidden="1" customWidth="1"/>
    <col min="3814" max="3814" width="23" customWidth="1"/>
    <col min="3815" max="3815" width="14.33203125" customWidth="1"/>
    <col min="3842" max="3842" width="8.33203125" customWidth="1"/>
    <col min="3843" max="3843" width="38.88671875" customWidth="1"/>
    <col min="3844" max="3844" width="27.33203125" customWidth="1"/>
    <col min="3845" max="3845" width="8.6640625" customWidth="1"/>
    <col min="3846" max="3846" width="8.44140625" customWidth="1"/>
    <col min="3847" max="3847" width="13" customWidth="1"/>
    <col min="3848" max="3848" width="11.109375" customWidth="1"/>
    <col min="3849" max="3849" width="7.33203125" customWidth="1"/>
    <col min="3850" max="3850" width="7.5546875" customWidth="1"/>
    <col min="3851" max="3851" width="7.44140625" customWidth="1"/>
    <col min="3852" max="3852" width="7.33203125" customWidth="1"/>
    <col min="3853" max="4066" width="0" hidden="1" customWidth="1"/>
    <col min="4068" max="4068" width="0" hidden="1" customWidth="1"/>
    <col min="4070" max="4070" width="23" customWidth="1"/>
    <col min="4071" max="4071" width="14.33203125" customWidth="1"/>
    <col min="4098" max="4098" width="8.33203125" customWidth="1"/>
    <col min="4099" max="4099" width="38.88671875" customWidth="1"/>
    <col min="4100" max="4100" width="27.33203125" customWidth="1"/>
    <col min="4101" max="4101" width="8.6640625" customWidth="1"/>
    <col min="4102" max="4102" width="8.44140625" customWidth="1"/>
    <col min="4103" max="4103" width="13" customWidth="1"/>
    <col min="4104" max="4104" width="11.109375" customWidth="1"/>
    <col min="4105" max="4105" width="7.33203125" customWidth="1"/>
    <col min="4106" max="4106" width="7.5546875" customWidth="1"/>
    <col min="4107" max="4107" width="7.44140625" customWidth="1"/>
    <col min="4108" max="4108" width="7.33203125" customWidth="1"/>
    <col min="4109" max="4322" width="0" hidden="1" customWidth="1"/>
    <col min="4324" max="4324" width="0" hidden="1" customWidth="1"/>
    <col min="4326" max="4326" width="23" customWidth="1"/>
    <col min="4327" max="4327" width="14.33203125" customWidth="1"/>
    <col min="4354" max="4354" width="8.33203125" customWidth="1"/>
    <col min="4355" max="4355" width="38.88671875" customWidth="1"/>
    <col min="4356" max="4356" width="27.33203125" customWidth="1"/>
    <col min="4357" max="4357" width="8.6640625" customWidth="1"/>
    <col min="4358" max="4358" width="8.44140625" customWidth="1"/>
    <col min="4359" max="4359" width="13" customWidth="1"/>
    <col min="4360" max="4360" width="11.109375" customWidth="1"/>
    <col min="4361" max="4361" width="7.33203125" customWidth="1"/>
    <col min="4362" max="4362" width="7.5546875" customWidth="1"/>
    <col min="4363" max="4363" width="7.44140625" customWidth="1"/>
    <col min="4364" max="4364" width="7.33203125" customWidth="1"/>
    <col min="4365" max="4578" width="0" hidden="1" customWidth="1"/>
    <col min="4580" max="4580" width="0" hidden="1" customWidth="1"/>
    <col min="4582" max="4582" width="23" customWidth="1"/>
    <col min="4583" max="4583" width="14.33203125" customWidth="1"/>
    <col min="4610" max="4610" width="8.33203125" customWidth="1"/>
    <col min="4611" max="4611" width="38.88671875" customWidth="1"/>
    <col min="4612" max="4612" width="27.33203125" customWidth="1"/>
    <col min="4613" max="4613" width="8.6640625" customWidth="1"/>
    <col min="4614" max="4614" width="8.44140625" customWidth="1"/>
    <col min="4615" max="4615" width="13" customWidth="1"/>
    <col min="4616" max="4616" width="11.109375" customWidth="1"/>
    <col min="4617" max="4617" width="7.33203125" customWidth="1"/>
    <col min="4618" max="4618" width="7.5546875" customWidth="1"/>
    <col min="4619" max="4619" width="7.44140625" customWidth="1"/>
    <col min="4620" max="4620" width="7.33203125" customWidth="1"/>
    <col min="4621" max="4834" width="0" hidden="1" customWidth="1"/>
    <col min="4836" max="4836" width="0" hidden="1" customWidth="1"/>
    <col min="4838" max="4838" width="23" customWidth="1"/>
    <col min="4839" max="4839" width="14.33203125" customWidth="1"/>
    <col min="4866" max="4866" width="8.33203125" customWidth="1"/>
    <col min="4867" max="4867" width="38.88671875" customWidth="1"/>
    <col min="4868" max="4868" width="27.33203125" customWidth="1"/>
    <col min="4869" max="4869" width="8.6640625" customWidth="1"/>
    <col min="4870" max="4870" width="8.44140625" customWidth="1"/>
    <col min="4871" max="4871" width="13" customWidth="1"/>
    <col min="4872" max="4872" width="11.109375" customWidth="1"/>
    <col min="4873" max="4873" width="7.33203125" customWidth="1"/>
    <col min="4874" max="4874" width="7.5546875" customWidth="1"/>
    <col min="4875" max="4875" width="7.44140625" customWidth="1"/>
    <col min="4876" max="4876" width="7.33203125" customWidth="1"/>
    <col min="4877" max="5090" width="0" hidden="1" customWidth="1"/>
    <col min="5092" max="5092" width="0" hidden="1" customWidth="1"/>
    <col min="5094" max="5094" width="23" customWidth="1"/>
    <col min="5095" max="5095" width="14.33203125" customWidth="1"/>
    <col min="5122" max="5122" width="8.33203125" customWidth="1"/>
    <col min="5123" max="5123" width="38.88671875" customWidth="1"/>
    <col min="5124" max="5124" width="27.33203125" customWidth="1"/>
    <col min="5125" max="5125" width="8.6640625" customWidth="1"/>
    <col min="5126" max="5126" width="8.44140625" customWidth="1"/>
    <col min="5127" max="5127" width="13" customWidth="1"/>
    <col min="5128" max="5128" width="11.109375" customWidth="1"/>
    <col min="5129" max="5129" width="7.33203125" customWidth="1"/>
    <col min="5130" max="5130" width="7.5546875" customWidth="1"/>
    <col min="5131" max="5131" width="7.44140625" customWidth="1"/>
    <col min="5132" max="5132" width="7.33203125" customWidth="1"/>
    <col min="5133" max="5346" width="0" hidden="1" customWidth="1"/>
    <col min="5348" max="5348" width="0" hidden="1" customWidth="1"/>
    <col min="5350" max="5350" width="23" customWidth="1"/>
    <col min="5351" max="5351" width="14.33203125" customWidth="1"/>
    <col min="5378" max="5378" width="8.33203125" customWidth="1"/>
    <col min="5379" max="5379" width="38.88671875" customWidth="1"/>
    <col min="5380" max="5380" width="27.33203125" customWidth="1"/>
    <col min="5381" max="5381" width="8.6640625" customWidth="1"/>
    <col min="5382" max="5382" width="8.44140625" customWidth="1"/>
    <col min="5383" max="5383" width="13" customWidth="1"/>
    <col min="5384" max="5384" width="11.109375" customWidth="1"/>
    <col min="5385" max="5385" width="7.33203125" customWidth="1"/>
    <col min="5386" max="5386" width="7.5546875" customWidth="1"/>
    <col min="5387" max="5387" width="7.44140625" customWidth="1"/>
    <col min="5388" max="5388" width="7.33203125" customWidth="1"/>
    <col min="5389" max="5602" width="0" hidden="1" customWidth="1"/>
    <col min="5604" max="5604" width="0" hidden="1" customWidth="1"/>
    <col min="5606" max="5606" width="23" customWidth="1"/>
    <col min="5607" max="5607" width="14.33203125" customWidth="1"/>
    <col min="5634" max="5634" width="8.33203125" customWidth="1"/>
    <col min="5635" max="5635" width="38.88671875" customWidth="1"/>
    <col min="5636" max="5636" width="27.33203125" customWidth="1"/>
    <col min="5637" max="5637" width="8.6640625" customWidth="1"/>
    <col min="5638" max="5638" width="8.44140625" customWidth="1"/>
    <col min="5639" max="5639" width="13" customWidth="1"/>
    <col min="5640" max="5640" width="11.109375" customWidth="1"/>
    <col min="5641" max="5641" width="7.33203125" customWidth="1"/>
    <col min="5642" max="5642" width="7.5546875" customWidth="1"/>
    <col min="5643" max="5643" width="7.44140625" customWidth="1"/>
    <col min="5644" max="5644" width="7.33203125" customWidth="1"/>
    <col min="5645" max="5858" width="0" hidden="1" customWidth="1"/>
    <col min="5860" max="5860" width="0" hidden="1" customWidth="1"/>
    <col min="5862" max="5862" width="23" customWidth="1"/>
    <col min="5863" max="5863" width="14.33203125" customWidth="1"/>
    <col min="5890" max="5890" width="8.33203125" customWidth="1"/>
    <col min="5891" max="5891" width="38.88671875" customWidth="1"/>
    <col min="5892" max="5892" width="27.33203125" customWidth="1"/>
    <col min="5893" max="5893" width="8.6640625" customWidth="1"/>
    <col min="5894" max="5894" width="8.44140625" customWidth="1"/>
    <col min="5895" max="5895" width="13" customWidth="1"/>
    <col min="5896" max="5896" width="11.109375" customWidth="1"/>
    <col min="5897" max="5897" width="7.33203125" customWidth="1"/>
    <col min="5898" max="5898" width="7.5546875" customWidth="1"/>
    <col min="5899" max="5899" width="7.44140625" customWidth="1"/>
    <col min="5900" max="5900" width="7.33203125" customWidth="1"/>
    <col min="5901" max="6114" width="0" hidden="1" customWidth="1"/>
    <col min="6116" max="6116" width="0" hidden="1" customWidth="1"/>
    <col min="6118" max="6118" width="23" customWidth="1"/>
    <col min="6119" max="6119" width="14.33203125" customWidth="1"/>
    <col min="6146" max="6146" width="8.33203125" customWidth="1"/>
    <col min="6147" max="6147" width="38.88671875" customWidth="1"/>
    <col min="6148" max="6148" width="27.33203125" customWidth="1"/>
    <col min="6149" max="6149" width="8.6640625" customWidth="1"/>
    <col min="6150" max="6150" width="8.44140625" customWidth="1"/>
    <col min="6151" max="6151" width="13" customWidth="1"/>
    <col min="6152" max="6152" width="11.109375" customWidth="1"/>
    <col min="6153" max="6153" width="7.33203125" customWidth="1"/>
    <col min="6154" max="6154" width="7.5546875" customWidth="1"/>
    <col min="6155" max="6155" width="7.44140625" customWidth="1"/>
    <col min="6156" max="6156" width="7.33203125" customWidth="1"/>
    <col min="6157" max="6370" width="0" hidden="1" customWidth="1"/>
    <col min="6372" max="6372" width="0" hidden="1" customWidth="1"/>
    <col min="6374" max="6374" width="23" customWidth="1"/>
    <col min="6375" max="6375" width="14.33203125" customWidth="1"/>
    <col min="6402" max="6402" width="8.33203125" customWidth="1"/>
    <col min="6403" max="6403" width="38.88671875" customWidth="1"/>
    <col min="6404" max="6404" width="27.33203125" customWidth="1"/>
    <col min="6405" max="6405" width="8.6640625" customWidth="1"/>
    <col min="6406" max="6406" width="8.44140625" customWidth="1"/>
    <col min="6407" max="6407" width="13" customWidth="1"/>
    <col min="6408" max="6408" width="11.109375" customWidth="1"/>
    <col min="6409" max="6409" width="7.33203125" customWidth="1"/>
    <col min="6410" max="6410" width="7.5546875" customWidth="1"/>
    <col min="6411" max="6411" width="7.44140625" customWidth="1"/>
    <col min="6412" max="6412" width="7.33203125" customWidth="1"/>
    <col min="6413" max="6626" width="0" hidden="1" customWidth="1"/>
    <col min="6628" max="6628" width="0" hidden="1" customWidth="1"/>
    <col min="6630" max="6630" width="23" customWidth="1"/>
    <col min="6631" max="6631" width="14.33203125" customWidth="1"/>
    <col min="6658" max="6658" width="8.33203125" customWidth="1"/>
    <col min="6659" max="6659" width="38.88671875" customWidth="1"/>
    <col min="6660" max="6660" width="27.33203125" customWidth="1"/>
    <col min="6661" max="6661" width="8.6640625" customWidth="1"/>
    <col min="6662" max="6662" width="8.44140625" customWidth="1"/>
    <col min="6663" max="6663" width="13" customWidth="1"/>
    <col min="6664" max="6664" width="11.109375" customWidth="1"/>
    <col min="6665" max="6665" width="7.33203125" customWidth="1"/>
    <col min="6666" max="6666" width="7.5546875" customWidth="1"/>
    <col min="6667" max="6667" width="7.44140625" customWidth="1"/>
    <col min="6668" max="6668" width="7.33203125" customWidth="1"/>
    <col min="6669" max="6882" width="0" hidden="1" customWidth="1"/>
    <col min="6884" max="6884" width="0" hidden="1" customWidth="1"/>
    <col min="6886" max="6886" width="23" customWidth="1"/>
    <col min="6887" max="6887" width="14.33203125" customWidth="1"/>
    <col min="6914" max="6914" width="8.33203125" customWidth="1"/>
    <col min="6915" max="6915" width="38.88671875" customWidth="1"/>
    <col min="6916" max="6916" width="27.33203125" customWidth="1"/>
    <col min="6917" max="6917" width="8.6640625" customWidth="1"/>
    <col min="6918" max="6918" width="8.44140625" customWidth="1"/>
    <col min="6919" max="6919" width="13" customWidth="1"/>
    <col min="6920" max="6920" width="11.109375" customWidth="1"/>
    <col min="6921" max="6921" width="7.33203125" customWidth="1"/>
    <col min="6922" max="6922" width="7.5546875" customWidth="1"/>
    <col min="6923" max="6923" width="7.44140625" customWidth="1"/>
    <col min="6924" max="6924" width="7.33203125" customWidth="1"/>
    <col min="6925" max="7138" width="0" hidden="1" customWidth="1"/>
    <col min="7140" max="7140" width="0" hidden="1" customWidth="1"/>
    <col min="7142" max="7142" width="23" customWidth="1"/>
    <col min="7143" max="7143" width="14.33203125" customWidth="1"/>
    <col min="7170" max="7170" width="8.33203125" customWidth="1"/>
    <col min="7171" max="7171" width="38.88671875" customWidth="1"/>
    <col min="7172" max="7172" width="27.33203125" customWidth="1"/>
    <col min="7173" max="7173" width="8.6640625" customWidth="1"/>
    <col min="7174" max="7174" width="8.44140625" customWidth="1"/>
    <col min="7175" max="7175" width="13" customWidth="1"/>
    <col min="7176" max="7176" width="11.109375" customWidth="1"/>
    <col min="7177" max="7177" width="7.33203125" customWidth="1"/>
    <col min="7178" max="7178" width="7.5546875" customWidth="1"/>
    <col min="7179" max="7179" width="7.44140625" customWidth="1"/>
    <col min="7180" max="7180" width="7.33203125" customWidth="1"/>
    <col min="7181" max="7394" width="0" hidden="1" customWidth="1"/>
    <col min="7396" max="7396" width="0" hidden="1" customWidth="1"/>
    <col min="7398" max="7398" width="23" customWidth="1"/>
    <col min="7399" max="7399" width="14.33203125" customWidth="1"/>
    <col min="7426" max="7426" width="8.33203125" customWidth="1"/>
    <col min="7427" max="7427" width="38.88671875" customWidth="1"/>
    <col min="7428" max="7428" width="27.33203125" customWidth="1"/>
    <col min="7429" max="7429" width="8.6640625" customWidth="1"/>
    <col min="7430" max="7430" width="8.44140625" customWidth="1"/>
    <col min="7431" max="7431" width="13" customWidth="1"/>
    <col min="7432" max="7432" width="11.109375" customWidth="1"/>
    <col min="7433" max="7433" width="7.33203125" customWidth="1"/>
    <col min="7434" max="7434" width="7.5546875" customWidth="1"/>
    <col min="7435" max="7435" width="7.44140625" customWidth="1"/>
    <col min="7436" max="7436" width="7.33203125" customWidth="1"/>
    <col min="7437" max="7650" width="0" hidden="1" customWidth="1"/>
    <col min="7652" max="7652" width="0" hidden="1" customWidth="1"/>
    <col min="7654" max="7654" width="23" customWidth="1"/>
    <col min="7655" max="7655" width="14.33203125" customWidth="1"/>
    <col min="7682" max="7682" width="8.33203125" customWidth="1"/>
    <col min="7683" max="7683" width="38.88671875" customWidth="1"/>
    <col min="7684" max="7684" width="27.33203125" customWidth="1"/>
    <col min="7685" max="7685" width="8.6640625" customWidth="1"/>
    <col min="7686" max="7686" width="8.44140625" customWidth="1"/>
    <col min="7687" max="7687" width="13" customWidth="1"/>
    <col min="7688" max="7688" width="11.109375" customWidth="1"/>
    <col min="7689" max="7689" width="7.33203125" customWidth="1"/>
    <col min="7690" max="7690" width="7.5546875" customWidth="1"/>
    <col min="7691" max="7691" width="7.44140625" customWidth="1"/>
    <col min="7692" max="7692" width="7.33203125" customWidth="1"/>
    <col min="7693" max="7906" width="0" hidden="1" customWidth="1"/>
    <col min="7908" max="7908" width="0" hidden="1" customWidth="1"/>
    <col min="7910" max="7910" width="23" customWidth="1"/>
    <col min="7911" max="7911" width="14.33203125" customWidth="1"/>
    <col min="7938" max="7938" width="8.33203125" customWidth="1"/>
    <col min="7939" max="7939" width="38.88671875" customWidth="1"/>
    <col min="7940" max="7940" width="27.33203125" customWidth="1"/>
    <col min="7941" max="7941" width="8.6640625" customWidth="1"/>
    <col min="7942" max="7942" width="8.44140625" customWidth="1"/>
    <col min="7943" max="7943" width="13" customWidth="1"/>
    <col min="7944" max="7944" width="11.109375" customWidth="1"/>
    <col min="7945" max="7945" width="7.33203125" customWidth="1"/>
    <col min="7946" max="7946" width="7.5546875" customWidth="1"/>
    <col min="7947" max="7947" width="7.44140625" customWidth="1"/>
    <col min="7948" max="7948" width="7.33203125" customWidth="1"/>
    <col min="7949" max="8162" width="0" hidden="1" customWidth="1"/>
    <col min="8164" max="8164" width="0" hidden="1" customWidth="1"/>
    <col min="8166" max="8166" width="23" customWidth="1"/>
    <col min="8167" max="8167" width="14.33203125" customWidth="1"/>
    <col min="8194" max="8194" width="8.33203125" customWidth="1"/>
    <col min="8195" max="8195" width="38.88671875" customWidth="1"/>
    <col min="8196" max="8196" width="27.33203125" customWidth="1"/>
    <col min="8197" max="8197" width="8.6640625" customWidth="1"/>
    <col min="8198" max="8198" width="8.44140625" customWidth="1"/>
    <col min="8199" max="8199" width="13" customWidth="1"/>
    <col min="8200" max="8200" width="11.109375" customWidth="1"/>
    <col min="8201" max="8201" width="7.33203125" customWidth="1"/>
    <col min="8202" max="8202" width="7.5546875" customWidth="1"/>
    <col min="8203" max="8203" width="7.44140625" customWidth="1"/>
    <col min="8204" max="8204" width="7.33203125" customWidth="1"/>
    <col min="8205" max="8418" width="0" hidden="1" customWidth="1"/>
    <col min="8420" max="8420" width="0" hidden="1" customWidth="1"/>
    <col min="8422" max="8422" width="23" customWidth="1"/>
    <col min="8423" max="8423" width="14.33203125" customWidth="1"/>
    <col min="8450" max="8450" width="8.33203125" customWidth="1"/>
    <col min="8451" max="8451" width="38.88671875" customWidth="1"/>
    <col min="8452" max="8452" width="27.33203125" customWidth="1"/>
    <col min="8453" max="8453" width="8.6640625" customWidth="1"/>
    <col min="8454" max="8454" width="8.44140625" customWidth="1"/>
    <col min="8455" max="8455" width="13" customWidth="1"/>
    <col min="8456" max="8456" width="11.109375" customWidth="1"/>
    <col min="8457" max="8457" width="7.33203125" customWidth="1"/>
    <col min="8458" max="8458" width="7.5546875" customWidth="1"/>
    <col min="8459" max="8459" width="7.44140625" customWidth="1"/>
    <col min="8460" max="8460" width="7.33203125" customWidth="1"/>
    <col min="8461" max="8674" width="0" hidden="1" customWidth="1"/>
    <col min="8676" max="8676" width="0" hidden="1" customWidth="1"/>
    <col min="8678" max="8678" width="23" customWidth="1"/>
    <col min="8679" max="8679" width="14.33203125" customWidth="1"/>
    <col min="8706" max="8706" width="8.33203125" customWidth="1"/>
    <col min="8707" max="8707" width="38.88671875" customWidth="1"/>
    <col min="8708" max="8708" width="27.33203125" customWidth="1"/>
    <col min="8709" max="8709" width="8.6640625" customWidth="1"/>
    <col min="8710" max="8710" width="8.44140625" customWidth="1"/>
    <col min="8711" max="8711" width="13" customWidth="1"/>
    <col min="8712" max="8712" width="11.109375" customWidth="1"/>
    <col min="8713" max="8713" width="7.33203125" customWidth="1"/>
    <col min="8714" max="8714" width="7.5546875" customWidth="1"/>
    <col min="8715" max="8715" width="7.44140625" customWidth="1"/>
    <col min="8716" max="8716" width="7.33203125" customWidth="1"/>
    <col min="8717" max="8930" width="0" hidden="1" customWidth="1"/>
    <col min="8932" max="8932" width="0" hidden="1" customWidth="1"/>
    <col min="8934" max="8934" width="23" customWidth="1"/>
    <col min="8935" max="8935" width="14.33203125" customWidth="1"/>
    <col min="8962" max="8962" width="8.33203125" customWidth="1"/>
    <col min="8963" max="8963" width="38.88671875" customWidth="1"/>
    <col min="8964" max="8964" width="27.33203125" customWidth="1"/>
    <col min="8965" max="8965" width="8.6640625" customWidth="1"/>
    <col min="8966" max="8966" width="8.44140625" customWidth="1"/>
    <col min="8967" max="8967" width="13" customWidth="1"/>
    <col min="8968" max="8968" width="11.109375" customWidth="1"/>
    <col min="8969" max="8969" width="7.33203125" customWidth="1"/>
    <col min="8970" max="8970" width="7.5546875" customWidth="1"/>
    <col min="8971" max="8971" width="7.44140625" customWidth="1"/>
    <col min="8972" max="8972" width="7.33203125" customWidth="1"/>
    <col min="8973" max="9186" width="0" hidden="1" customWidth="1"/>
    <col min="9188" max="9188" width="0" hidden="1" customWidth="1"/>
    <col min="9190" max="9190" width="23" customWidth="1"/>
    <col min="9191" max="9191" width="14.33203125" customWidth="1"/>
    <col min="9218" max="9218" width="8.33203125" customWidth="1"/>
    <col min="9219" max="9219" width="38.88671875" customWidth="1"/>
    <col min="9220" max="9220" width="27.33203125" customWidth="1"/>
    <col min="9221" max="9221" width="8.6640625" customWidth="1"/>
    <col min="9222" max="9222" width="8.44140625" customWidth="1"/>
    <col min="9223" max="9223" width="13" customWidth="1"/>
    <col min="9224" max="9224" width="11.109375" customWidth="1"/>
    <col min="9225" max="9225" width="7.33203125" customWidth="1"/>
    <col min="9226" max="9226" width="7.5546875" customWidth="1"/>
    <col min="9227" max="9227" width="7.44140625" customWidth="1"/>
    <col min="9228" max="9228" width="7.33203125" customWidth="1"/>
    <col min="9229" max="9442" width="0" hidden="1" customWidth="1"/>
    <col min="9444" max="9444" width="0" hidden="1" customWidth="1"/>
    <col min="9446" max="9446" width="23" customWidth="1"/>
    <col min="9447" max="9447" width="14.33203125" customWidth="1"/>
    <col min="9474" max="9474" width="8.33203125" customWidth="1"/>
    <col min="9475" max="9475" width="38.88671875" customWidth="1"/>
    <col min="9476" max="9476" width="27.33203125" customWidth="1"/>
    <col min="9477" max="9477" width="8.6640625" customWidth="1"/>
    <col min="9478" max="9478" width="8.44140625" customWidth="1"/>
    <col min="9479" max="9479" width="13" customWidth="1"/>
    <col min="9480" max="9480" width="11.109375" customWidth="1"/>
    <col min="9481" max="9481" width="7.33203125" customWidth="1"/>
    <col min="9482" max="9482" width="7.5546875" customWidth="1"/>
    <col min="9483" max="9483" width="7.44140625" customWidth="1"/>
    <col min="9484" max="9484" width="7.33203125" customWidth="1"/>
    <col min="9485" max="9698" width="0" hidden="1" customWidth="1"/>
    <col min="9700" max="9700" width="0" hidden="1" customWidth="1"/>
    <col min="9702" max="9702" width="23" customWidth="1"/>
    <col min="9703" max="9703" width="14.33203125" customWidth="1"/>
    <col min="9730" max="9730" width="8.33203125" customWidth="1"/>
    <col min="9731" max="9731" width="38.88671875" customWidth="1"/>
    <col min="9732" max="9732" width="27.33203125" customWidth="1"/>
    <col min="9733" max="9733" width="8.6640625" customWidth="1"/>
    <col min="9734" max="9734" width="8.44140625" customWidth="1"/>
    <col min="9735" max="9735" width="13" customWidth="1"/>
    <col min="9736" max="9736" width="11.109375" customWidth="1"/>
    <col min="9737" max="9737" width="7.33203125" customWidth="1"/>
    <col min="9738" max="9738" width="7.5546875" customWidth="1"/>
    <col min="9739" max="9739" width="7.44140625" customWidth="1"/>
    <col min="9740" max="9740" width="7.33203125" customWidth="1"/>
    <col min="9741" max="9954" width="0" hidden="1" customWidth="1"/>
    <col min="9956" max="9956" width="0" hidden="1" customWidth="1"/>
    <col min="9958" max="9958" width="23" customWidth="1"/>
    <col min="9959" max="9959" width="14.33203125" customWidth="1"/>
    <col min="9986" max="9986" width="8.33203125" customWidth="1"/>
    <col min="9987" max="9987" width="38.88671875" customWidth="1"/>
    <col min="9988" max="9988" width="27.33203125" customWidth="1"/>
    <col min="9989" max="9989" width="8.6640625" customWidth="1"/>
    <col min="9990" max="9990" width="8.44140625" customWidth="1"/>
    <col min="9991" max="9991" width="13" customWidth="1"/>
    <col min="9992" max="9992" width="11.109375" customWidth="1"/>
    <col min="9993" max="9993" width="7.33203125" customWidth="1"/>
    <col min="9994" max="9994" width="7.5546875" customWidth="1"/>
    <col min="9995" max="9995" width="7.44140625" customWidth="1"/>
    <col min="9996" max="9996" width="7.33203125" customWidth="1"/>
    <col min="9997" max="10210" width="0" hidden="1" customWidth="1"/>
    <col min="10212" max="10212" width="0" hidden="1" customWidth="1"/>
    <col min="10214" max="10214" width="23" customWidth="1"/>
    <col min="10215" max="10215" width="14.33203125" customWidth="1"/>
    <col min="10242" max="10242" width="8.33203125" customWidth="1"/>
    <col min="10243" max="10243" width="38.88671875" customWidth="1"/>
    <col min="10244" max="10244" width="27.33203125" customWidth="1"/>
    <col min="10245" max="10245" width="8.6640625" customWidth="1"/>
    <col min="10246" max="10246" width="8.44140625" customWidth="1"/>
    <col min="10247" max="10247" width="13" customWidth="1"/>
    <col min="10248" max="10248" width="11.109375" customWidth="1"/>
    <col min="10249" max="10249" width="7.33203125" customWidth="1"/>
    <col min="10250" max="10250" width="7.5546875" customWidth="1"/>
    <col min="10251" max="10251" width="7.44140625" customWidth="1"/>
    <col min="10252" max="10252" width="7.33203125" customWidth="1"/>
    <col min="10253" max="10466" width="0" hidden="1" customWidth="1"/>
    <col min="10468" max="10468" width="0" hidden="1" customWidth="1"/>
    <col min="10470" max="10470" width="23" customWidth="1"/>
    <col min="10471" max="10471" width="14.33203125" customWidth="1"/>
    <col min="10498" max="10498" width="8.33203125" customWidth="1"/>
    <col min="10499" max="10499" width="38.88671875" customWidth="1"/>
    <col min="10500" max="10500" width="27.33203125" customWidth="1"/>
    <col min="10501" max="10501" width="8.6640625" customWidth="1"/>
    <col min="10502" max="10502" width="8.44140625" customWidth="1"/>
    <col min="10503" max="10503" width="13" customWidth="1"/>
    <col min="10504" max="10504" width="11.109375" customWidth="1"/>
    <col min="10505" max="10505" width="7.33203125" customWidth="1"/>
    <col min="10506" max="10506" width="7.5546875" customWidth="1"/>
    <col min="10507" max="10507" width="7.44140625" customWidth="1"/>
    <col min="10508" max="10508" width="7.33203125" customWidth="1"/>
    <col min="10509" max="10722" width="0" hidden="1" customWidth="1"/>
    <col min="10724" max="10724" width="0" hidden="1" customWidth="1"/>
    <col min="10726" max="10726" width="23" customWidth="1"/>
    <col min="10727" max="10727" width="14.33203125" customWidth="1"/>
    <col min="10754" max="10754" width="8.33203125" customWidth="1"/>
    <col min="10755" max="10755" width="38.88671875" customWidth="1"/>
    <col min="10756" max="10756" width="27.33203125" customWidth="1"/>
    <col min="10757" max="10757" width="8.6640625" customWidth="1"/>
    <col min="10758" max="10758" width="8.44140625" customWidth="1"/>
    <col min="10759" max="10759" width="13" customWidth="1"/>
    <col min="10760" max="10760" width="11.109375" customWidth="1"/>
    <col min="10761" max="10761" width="7.33203125" customWidth="1"/>
    <col min="10762" max="10762" width="7.5546875" customWidth="1"/>
    <col min="10763" max="10763" width="7.44140625" customWidth="1"/>
    <col min="10764" max="10764" width="7.33203125" customWidth="1"/>
    <col min="10765" max="10978" width="0" hidden="1" customWidth="1"/>
    <col min="10980" max="10980" width="0" hidden="1" customWidth="1"/>
    <col min="10982" max="10982" width="23" customWidth="1"/>
    <col min="10983" max="10983" width="14.33203125" customWidth="1"/>
    <col min="11010" max="11010" width="8.33203125" customWidth="1"/>
    <col min="11011" max="11011" width="38.88671875" customWidth="1"/>
    <col min="11012" max="11012" width="27.33203125" customWidth="1"/>
    <col min="11013" max="11013" width="8.6640625" customWidth="1"/>
    <col min="11014" max="11014" width="8.44140625" customWidth="1"/>
    <col min="11015" max="11015" width="13" customWidth="1"/>
    <col min="11016" max="11016" width="11.109375" customWidth="1"/>
    <col min="11017" max="11017" width="7.33203125" customWidth="1"/>
    <col min="11018" max="11018" width="7.5546875" customWidth="1"/>
    <col min="11019" max="11019" width="7.44140625" customWidth="1"/>
    <col min="11020" max="11020" width="7.33203125" customWidth="1"/>
    <col min="11021" max="11234" width="0" hidden="1" customWidth="1"/>
    <col min="11236" max="11236" width="0" hidden="1" customWidth="1"/>
    <col min="11238" max="11238" width="23" customWidth="1"/>
    <col min="11239" max="11239" width="14.33203125" customWidth="1"/>
    <col min="11266" max="11266" width="8.33203125" customWidth="1"/>
    <col min="11267" max="11267" width="38.88671875" customWidth="1"/>
    <col min="11268" max="11268" width="27.33203125" customWidth="1"/>
    <col min="11269" max="11269" width="8.6640625" customWidth="1"/>
    <col min="11270" max="11270" width="8.44140625" customWidth="1"/>
    <col min="11271" max="11271" width="13" customWidth="1"/>
    <col min="11272" max="11272" width="11.109375" customWidth="1"/>
    <col min="11273" max="11273" width="7.33203125" customWidth="1"/>
    <col min="11274" max="11274" width="7.5546875" customWidth="1"/>
    <col min="11275" max="11275" width="7.44140625" customWidth="1"/>
    <col min="11276" max="11276" width="7.33203125" customWidth="1"/>
    <col min="11277" max="11490" width="0" hidden="1" customWidth="1"/>
    <col min="11492" max="11492" width="0" hidden="1" customWidth="1"/>
    <col min="11494" max="11494" width="23" customWidth="1"/>
    <col min="11495" max="11495" width="14.33203125" customWidth="1"/>
    <col min="11522" max="11522" width="8.33203125" customWidth="1"/>
    <col min="11523" max="11523" width="38.88671875" customWidth="1"/>
    <col min="11524" max="11524" width="27.33203125" customWidth="1"/>
    <col min="11525" max="11525" width="8.6640625" customWidth="1"/>
    <col min="11526" max="11526" width="8.44140625" customWidth="1"/>
    <col min="11527" max="11527" width="13" customWidth="1"/>
    <col min="11528" max="11528" width="11.109375" customWidth="1"/>
    <col min="11529" max="11529" width="7.33203125" customWidth="1"/>
    <col min="11530" max="11530" width="7.5546875" customWidth="1"/>
    <col min="11531" max="11531" width="7.44140625" customWidth="1"/>
    <col min="11532" max="11532" width="7.33203125" customWidth="1"/>
    <col min="11533" max="11746" width="0" hidden="1" customWidth="1"/>
    <col min="11748" max="11748" width="0" hidden="1" customWidth="1"/>
    <col min="11750" max="11750" width="23" customWidth="1"/>
    <col min="11751" max="11751" width="14.33203125" customWidth="1"/>
    <col min="11778" max="11778" width="8.33203125" customWidth="1"/>
    <col min="11779" max="11779" width="38.88671875" customWidth="1"/>
    <col min="11780" max="11780" width="27.33203125" customWidth="1"/>
    <col min="11781" max="11781" width="8.6640625" customWidth="1"/>
    <col min="11782" max="11782" width="8.44140625" customWidth="1"/>
    <col min="11783" max="11783" width="13" customWidth="1"/>
    <col min="11784" max="11784" width="11.109375" customWidth="1"/>
    <col min="11785" max="11785" width="7.33203125" customWidth="1"/>
    <col min="11786" max="11786" width="7.5546875" customWidth="1"/>
    <col min="11787" max="11787" width="7.44140625" customWidth="1"/>
    <col min="11788" max="11788" width="7.33203125" customWidth="1"/>
    <col min="11789" max="12002" width="0" hidden="1" customWidth="1"/>
    <col min="12004" max="12004" width="0" hidden="1" customWidth="1"/>
    <col min="12006" max="12006" width="23" customWidth="1"/>
    <col min="12007" max="12007" width="14.33203125" customWidth="1"/>
    <col min="12034" max="12034" width="8.33203125" customWidth="1"/>
    <col min="12035" max="12035" width="38.88671875" customWidth="1"/>
    <col min="12036" max="12036" width="27.33203125" customWidth="1"/>
    <col min="12037" max="12037" width="8.6640625" customWidth="1"/>
    <col min="12038" max="12038" width="8.44140625" customWidth="1"/>
    <col min="12039" max="12039" width="13" customWidth="1"/>
    <col min="12040" max="12040" width="11.109375" customWidth="1"/>
    <col min="12041" max="12041" width="7.33203125" customWidth="1"/>
    <col min="12042" max="12042" width="7.5546875" customWidth="1"/>
    <col min="12043" max="12043" width="7.44140625" customWidth="1"/>
    <col min="12044" max="12044" width="7.33203125" customWidth="1"/>
    <col min="12045" max="12258" width="0" hidden="1" customWidth="1"/>
    <col min="12260" max="12260" width="0" hidden="1" customWidth="1"/>
    <col min="12262" max="12262" width="23" customWidth="1"/>
    <col min="12263" max="12263" width="14.33203125" customWidth="1"/>
    <col min="12290" max="12290" width="8.33203125" customWidth="1"/>
    <col min="12291" max="12291" width="38.88671875" customWidth="1"/>
    <col min="12292" max="12292" width="27.33203125" customWidth="1"/>
    <col min="12293" max="12293" width="8.6640625" customWidth="1"/>
    <col min="12294" max="12294" width="8.44140625" customWidth="1"/>
    <col min="12295" max="12295" width="13" customWidth="1"/>
    <col min="12296" max="12296" width="11.109375" customWidth="1"/>
    <col min="12297" max="12297" width="7.33203125" customWidth="1"/>
    <col min="12298" max="12298" width="7.5546875" customWidth="1"/>
    <col min="12299" max="12299" width="7.44140625" customWidth="1"/>
    <col min="12300" max="12300" width="7.33203125" customWidth="1"/>
    <col min="12301" max="12514" width="0" hidden="1" customWidth="1"/>
    <col min="12516" max="12516" width="0" hidden="1" customWidth="1"/>
    <col min="12518" max="12518" width="23" customWidth="1"/>
    <col min="12519" max="12519" width="14.33203125" customWidth="1"/>
    <col min="12546" max="12546" width="8.33203125" customWidth="1"/>
    <col min="12547" max="12547" width="38.88671875" customWidth="1"/>
    <col min="12548" max="12548" width="27.33203125" customWidth="1"/>
    <col min="12549" max="12549" width="8.6640625" customWidth="1"/>
    <col min="12550" max="12550" width="8.44140625" customWidth="1"/>
    <col min="12551" max="12551" width="13" customWidth="1"/>
    <col min="12552" max="12552" width="11.109375" customWidth="1"/>
    <col min="12553" max="12553" width="7.33203125" customWidth="1"/>
    <col min="12554" max="12554" width="7.5546875" customWidth="1"/>
    <col min="12555" max="12555" width="7.44140625" customWidth="1"/>
    <col min="12556" max="12556" width="7.33203125" customWidth="1"/>
    <col min="12557" max="12770" width="0" hidden="1" customWidth="1"/>
    <col min="12772" max="12772" width="0" hidden="1" customWidth="1"/>
    <col min="12774" max="12774" width="23" customWidth="1"/>
    <col min="12775" max="12775" width="14.33203125" customWidth="1"/>
    <col min="12802" max="12802" width="8.33203125" customWidth="1"/>
    <col min="12803" max="12803" width="38.88671875" customWidth="1"/>
    <col min="12804" max="12804" width="27.33203125" customWidth="1"/>
    <col min="12805" max="12805" width="8.6640625" customWidth="1"/>
    <col min="12806" max="12806" width="8.44140625" customWidth="1"/>
    <col min="12807" max="12807" width="13" customWidth="1"/>
    <col min="12808" max="12808" width="11.109375" customWidth="1"/>
    <col min="12809" max="12809" width="7.33203125" customWidth="1"/>
    <col min="12810" max="12810" width="7.5546875" customWidth="1"/>
    <col min="12811" max="12811" width="7.44140625" customWidth="1"/>
    <col min="12812" max="12812" width="7.33203125" customWidth="1"/>
    <col min="12813" max="13026" width="0" hidden="1" customWidth="1"/>
    <col min="13028" max="13028" width="0" hidden="1" customWidth="1"/>
    <col min="13030" max="13030" width="23" customWidth="1"/>
    <col min="13031" max="13031" width="14.33203125" customWidth="1"/>
    <col min="13058" max="13058" width="8.33203125" customWidth="1"/>
    <col min="13059" max="13059" width="38.88671875" customWidth="1"/>
    <col min="13060" max="13060" width="27.33203125" customWidth="1"/>
    <col min="13061" max="13061" width="8.6640625" customWidth="1"/>
    <col min="13062" max="13062" width="8.44140625" customWidth="1"/>
    <col min="13063" max="13063" width="13" customWidth="1"/>
    <col min="13064" max="13064" width="11.109375" customWidth="1"/>
    <col min="13065" max="13065" width="7.33203125" customWidth="1"/>
    <col min="13066" max="13066" width="7.5546875" customWidth="1"/>
    <col min="13067" max="13067" width="7.44140625" customWidth="1"/>
    <col min="13068" max="13068" width="7.33203125" customWidth="1"/>
    <col min="13069" max="13282" width="0" hidden="1" customWidth="1"/>
    <col min="13284" max="13284" width="0" hidden="1" customWidth="1"/>
    <col min="13286" max="13286" width="23" customWidth="1"/>
    <col min="13287" max="13287" width="14.33203125" customWidth="1"/>
    <col min="13314" max="13314" width="8.33203125" customWidth="1"/>
    <col min="13315" max="13315" width="38.88671875" customWidth="1"/>
    <col min="13316" max="13316" width="27.33203125" customWidth="1"/>
    <col min="13317" max="13317" width="8.6640625" customWidth="1"/>
    <col min="13318" max="13318" width="8.44140625" customWidth="1"/>
    <col min="13319" max="13319" width="13" customWidth="1"/>
    <col min="13320" max="13320" width="11.109375" customWidth="1"/>
    <col min="13321" max="13321" width="7.33203125" customWidth="1"/>
    <col min="13322" max="13322" width="7.5546875" customWidth="1"/>
    <col min="13323" max="13323" width="7.44140625" customWidth="1"/>
    <col min="13324" max="13324" width="7.33203125" customWidth="1"/>
    <col min="13325" max="13538" width="0" hidden="1" customWidth="1"/>
    <col min="13540" max="13540" width="0" hidden="1" customWidth="1"/>
    <col min="13542" max="13542" width="23" customWidth="1"/>
    <col min="13543" max="13543" width="14.33203125" customWidth="1"/>
    <col min="13570" max="13570" width="8.33203125" customWidth="1"/>
    <col min="13571" max="13571" width="38.88671875" customWidth="1"/>
    <col min="13572" max="13572" width="27.33203125" customWidth="1"/>
    <col min="13573" max="13573" width="8.6640625" customWidth="1"/>
    <col min="13574" max="13574" width="8.44140625" customWidth="1"/>
    <col min="13575" max="13575" width="13" customWidth="1"/>
    <col min="13576" max="13576" width="11.109375" customWidth="1"/>
    <col min="13577" max="13577" width="7.33203125" customWidth="1"/>
    <col min="13578" max="13578" width="7.5546875" customWidth="1"/>
    <col min="13579" max="13579" width="7.44140625" customWidth="1"/>
    <col min="13580" max="13580" width="7.33203125" customWidth="1"/>
    <col min="13581" max="13794" width="0" hidden="1" customWidth="1"/>
    <col min="13796" max="13796" width="0" hidden="1" customWidth="1"/>
    <col min="13798" max="13798" width="23" customWidth="1"/>
    <col min="13799" max="13799" width="14.33203125" customWidth="1"/>
    <col min="13826" max="13826" width="8.33203125" customWidth="1"/>
    <col min="13827" max="13827" width="38.88671875" customWidth="1"/>
    <col min="13828" max="13828" width="27.33203125" customWidth="1"/>
    <col min="13829" max="13829" width="8.6640625" customWidth="1"/>
    <col min="13830" max="13830" width="8.44140625" customWidth="1"/>
    <col min="13831" max="13831" width="13" customWidth="1"/>
    <col min="13832" max="13832" width="11.109375" customWidth="1"/>
    <col min="13833" max="13833" width="7.33203125" customWidth="1"/>
    <col min="13834" max="13834" width="7.5546875" customWidth="1"/>
    <col min="13835" max="13835" width="7.44140625" customWidth="1"/>
    <col min="13836" max="13836" width="7.33203125" customWidth="1"/>
    <col min="13837" max="14050" width="0" hidden="1" customWidth="1"/>
    <col min="14052" max="14052" width="0" hidden="1" customWidth="1"/>
    <col min="14054" max="14054" width="23" customWidth="1"/>
    <col min="14055" max="14055" width="14.33203125" customWidth="1"/>
    <col min="14082" max="14082" width="8.33203125" customWidth="1"/>
    <col min="14083" max="14083" width="38.88671875" customWidth="1"/>
    <col min="14084" max="14084" width="27.33203125" customWidth="1"/>
    <col min="14085" max="14085" width="8.6640625" customWidth="1"/>
    <col min="14086" max="14086" width="8.44140625" customWidth="1"/>
    <col min="14087" max="14087" width="13" customWidth="1"/>
    <col min="14088" max="14088" width="11.109375" customWidth="1"/>
    <col min="14089" max="14089" width="7.33203125" customWidth="1"/>
    <col min="14090" max="14090" width="7.5546875" customWidth="1"/>
    <col min="14091" max="14091" width="7.44140625" customWidth="1"/>
    <col min="14092" max="14092" width="7.33203125" customWidth="1"/>
    <col min="14093" max="14306" width="0" hidden="1" customWidth="1"/>
    <col min="14308" max="14308" width="0" hidden="1" customWidth="1"/>
    <col min="14310" max="14310" width="23" customWidth="1"/>
    <col min="14311" max="14311" width="14.33203125" customWidth="1"/>
    <col min="14338" max="14338" width="8.33203125" customWidth="1"/>
    <col min="14339" max="14339" width="38.88671875" customWidth="1"/>
    <col min="14340" max="14340" width="27.33203125" customWidth="1"/>
    <col min="14341" max="14341" width="8.6640625" customWidth="1"/>
    <col min="14342" max="14342" width="8.44140625" customWidth="1"/>
    <col min="14343" max="14343" width="13" customWidth="1"/>
    <col min="14344" max="14344" width="11.109375" customWidth="1"/>
    <col min="14345" max="14345" width="7.33203125" customWidth="1"/>
    <col min="14346" max="14346" width="7.5546875" customWidth="1"/>
    <col min="14347" max="14347" width="7.44140625" customWidth="1"/>
    <col min="14348" max="14348" width="7.33203125" customWidth="1"/>
    <col min="14349" max="14562" width="0" hidden="1" customWidth="1"/>
    <col min="14564" max="14564" width="0" hidden="1" customWidth="1"/>
    <col min="14566" max="14566" width="23" customWidth="1"/>
    <col min="14567" max="14567" width="14.33203125" customWidth="1"/>
    <col min="14594" max="14594" width="8.33203125" customWidth="1"/>
    <col min="14595" max="14595" width="38.88671875" customWidth="1"/>
    <col min="14596" max="14596" width="27.33203125" customWidth="1"/>
    <col min="14597" max="14597" width="8.6640625" customWidth="1"/>
    <col min="14598" max="14598" width="8.44140625" customWidth="1"/>
    <col min="14599" max="14599" width="13" customWidth="1"/>
    <col min="14600" max="14600" width="11.109375" customWidth="1"/>
    <col min="14601" max="14601" width="7.33203125" customWidth="1"/>
    <col min="14602" max="14602" width="7.5546875" customWidth="1"/>
    <col min="14603" max="14603" width="7.44140625" customWidth="1"/>
    <col min="14604" max="14604" width="7.33203125" customWidth="1"/>
    <col min="14605" max="14818" width="0" hidden="1" customWidth="1"/>
    <col min="14820" max="14820" width="0" hidden="1" customWidth="1"/>
    <col min="14822" max="14822" width="23" customWidth="1"/>
    <col min="14823" max="14823" width="14.33203125" customWidth="1"/>
    <col min="14850" max="14850" width="8.33203125" customWidth="1"/>
    <col min="14851" max="14851" width="38.88671875" customWidth="1"/>
    <col min="14852" max="14852" width="27.33203125" customWidth="1"/>
    <col min="14853" max="14853" width="8.6640625" customWidth="1"/>
    <col min="14854" max="14854" width="8.44140625" customWidth="1"/>
    <col min="14855" max="14855" width="13" customWidth="1"/>
    <col min="14856" max="14856" width="11.109375" customWidth="1"/>
    <col min="14857" max="14857" width="7.33203125" customWidth="1"/>
    <col min="14858" max="14858" width="7.5546875" customWidth="1"/>
    <col min="14859" max="14859" width="7.44140625" customWidth="1"/>
    <col min="14860" max="14860" width="7.33203125" customWidth="1"/>
    <col min="14861" max="15074" width="0" hidden="1" customWidth="1"/>
    <col min="15076" max="15076" width="0" hidden="1" customWidth="1"/>
    <col min="15078" max="15078" width="23" customWidth="1"/>
    <col min="15079" max="15079" width="14.33203125" customWidth="1"/>
    <col min="15106" max="15106" width="8.33203125" customWidth="1"/>
    <col min="15107" max="15107" width="38.88671875" customWidth="1"/>
    <col min="15108" max="15108" width="27.33203125" customWidth="1"/>
    <col min="15109" max="15109" width="8.6640625" customWidth="1"/>
    <col min="15110" max="15110" width="8.44140625" customWidth="1"/>
    <col min="15111" max="15111" width="13" customWidth="1"/>
    <col min="15112" max="15112" width="11.109375" customWidth="1"/>
    <col min="15113" max="15113" width="7.33203125" customWidth="1"/>
    <col min="15114" max="15114" width="7.5546875" customWidth="1"/>
    <col min="15115" max="15115" width="7.44140625" customWidth="1"/>
    <col min="15116" max="15116" width="7.33203125" customWidth="1"/>
    <col min="15117" max="15330" width="0" hidden="1" customWidth="1"/>
    <col min="15332" max="15332" width="0" hidden="1" customWidth="1"/>
    <col min="15334" max="15334" width="23" customWidth="1"/>
    <col min="15335" max="15335" width="14.33203125" customWidth="1"/>
    <col min="15362" max="15362" width="8.33203125" customWidth="1"/>
    <col min="15363" max="15363" width="38.88671875" customWidth="1"/>
    <col min="15364" max="15364" width="27.33203125" customWidth="1"/>
    <col min="15365" max="15365" width="8.6640625" customWidth="1"/>
    <col min="15366" max="15366" width="8.44140625" customWidth="1"/>
    <col min="15367" max="15367" width="13" customWidth="1"/>
    <col min="15368" max="15368" width="11.109375" customWidth="1"/>
    <col min="15369" max="15369" width="7.33203125" customWidth="1"/>
    <col min="15370" max="15370" width="7.5546875" customWidth="1"/>
    <col min="15371" max="15371" width="7.44140625" customWidth="1"/>
    <col min="15372" max="15372" width="7.33203125" customWidth="1"/>
    <col min="15373" max="15586" width="0" hidden="1" customWidth="1"/>
    <col min="15588" max="15588" width="0" hidden="1" customWidth="1"/>
    <col min="15590" max="15590" width="23" customWidth="1"/>
    <col min="15591" max="15591" width="14.33203125" customWidth="1"/>
    <col min="15618" max="15618" width="8.33203125" customWidth="1"/>
    <col min="15619" max="15619" width="38.88671875" customWidth="1"/>
    <col min="15620" max="15620" width="27.33203125" customWidth="1"/>
    <col min="15621" max="15621" width="8.6640625" customWidth="1"/>
    <col min="15622" max="15622" width="8.44140625" customWidth="1"/>
    <col min="15623" max="15623" width="13" customWidth="1"/>
    <col min="15624" max="15624" width="11.109375" customWidth="1"/>
    <col min="15625" max="15625" width="7.33203125" customWidth="1"/>
    <col min="15626" max="15626" width="7.5546875" customWidth="1"/>
    <col min="15627" max="15627" width="7.44140625" customWidth="1"/>
    <col min="15628" max="15628" width="7.33203125" customWidth="1"/>
    <col min="15629" max="15842" width="0" hidden="1" customWidth="1"/>
    <col min="15844" max="15844" width="0" hidden="1" customWidth="1"/>
    <col min="15846" max="15846" width="23" customWidth="1"/>
    <col min="15847" max="15847" width="14.33203125" customWidth="1"/>
    <col min="15874" max="15874" width="8.33203125" customWidth="1"/>
    <col min="15875" max="15875" width="38.88671875" customWidth="1"/>
    <col min="15876" max="15876" width="27.33203125" customWidth="1"/>
    <col min="15877" max="15877" width="8.6640625" customWidth="1"/>
    <col min="15878" max="15878" width="8.44140625" customWidth="1"/>
    <col min="15879" max="15879" width="13" customWidth="1"/>
    <col min="15880" max="15880" width="11.109375" customWidth="1"/>
    <col min="15881" max="15881" width="7.33203125" customWidth="1"/>
    <col min="15882" max="15882" width="7.5546875" customWidth="1"/>
    <col min="15883" max="15883" width="7.44140625" customWidth="1"/>
    <col min="15884" max="15884" width="7.33203125" customWidth="1"/>
    <col min="15885" max="16098" width="0" hidden="1" customWidth="1"/>
    <col min="16100" max="16100" width="0" hidden="1" customWidth="1"/>
    <col min="16102" max="16102" width="23" customWidth="1"/>
    <col min="16103" max="16103" width="14.33203125" customWidth="1"/>
    <col min="16130" max="16130" width="8.33203125" customWidth="1"/>
    <col min="16131" max="16131" width="38.88671875" customWidth="1"/>
    <col min="16132" max="16132" width="27.33203125" customWidth="1"/>
    <col min="16133" max="16133" width="8.6640625" customWidth="1"/>
    <col min="16134" max="16134" width="8.44140625" customWidth="1"/>
    <col min="16135" max="16135" width="13" customWidth="1"/>
    <col min="16136" max="16136" width="11.109375" customWidth="1"/>
    <col min="16137" max="16137" width="7.33203125" customWidth="1"/>
    <col min="16138" max="16138" width="7.5546875" customWidth="1"/>
    <col min="16139" max="16139" width="7.44140625" customWidth="1"/>
    <col min="16140" max="16140" width="7.33203125" customWidth="1"/>
    <col min="16141" max="16354" width="0" hidden="1" customWidth="1"/>
    <col min="16356" max="16356" width="0" hidden="1" customWidth="1"/>
    <col min="16358" max="16358" width="23" customWidth="1"/>
    <col min="16359" max="16359" width="14.33203125" customWidth="1"/>
  </cols>
  <sheetData>
    <row r="1" spans="1:10" ht="15" customHeight="1" x14ac:dyDescent="0.25">
      <c r="F1" s="1277"/>
      <c r="G1" s="2085" t="s">
        <v>386</v>
      </c>
      <c r="H1" s="2085"/>
      <c r="I1" s="2085"/>
      <c r="J1" s="2085"/>
    </row>
    <row r="2" spans="1:10" ht="58.5" customHeight="1" x14ac:dyDescent="0.25">
      <c r="F2" s="1277"/>
      <c r="G2" s="2085"/>
      <c r="H2" s="2085"/>
      <c r="I2" s="2085"/>
      <c r="J2" s="2085"/>
    </row>
    <row r="3" spans="1:10" ht="16.5" customHeight="1" x14ac:dyDescent="0.3">
      <c r="A3" s="2086" t="s">
        <v>960</v>
      </c>
      <c r="B3" s="2087"/>
      <c r="C3" s="2087"/>
      <c r="D3" s="2087"/>
      <c r="E3" s="2087"/>
      <c r="F3" s="2087"/>
      <c r="G3" s="2087"/>
      <c r="H3" s="2087"/>
      <c r="I3" s="2087"/>
      <c r="J3" s="2087"/>
    </row>
    <row r="5" spans="1:10" ht="33.75" customHeight="1" x14ac:dyDescent="0.25">
      <c r="A5" s="2088" t="s">
        <v>347</v>
      </c>
      <c r="B5" s="2088" t="s">
        <v>348</v>
      </c>
      <c r="C5" s="2088" t="s">
        <v>349</v>
      </c>
      <c r="D5" s="2090" t="s">
        <v>350</v>
      </c>
      <c r="E5" s="2091"/>
      <c r="F5" s="2088" t="s">
        <v>351</v>
      </c>
      <c r="G5" s="2088" t="s">
        <v>380</v>
      </c>
      <c r="H5" s="2090" t="s">
        <v>352</v>
      </c>
      <c r="I5" s="2092"/>
      <c r="J5" s="2091"/>
    </row>
    <row r="6" spans="1:10" ht="13.8" x14ac:dyDescent="0.25">
      <c r="A6" s="2089"/>
      <c r="B6" s="2089"/>
      <c r="C6" s="2089"/>
      <c r="D6" s="1248" t="s">
        <v>353</v>
      </c>
      <c r="E6" s="1248" t="s">
        <v>354</v>
      </c>
      <c r="F6" s="2089"/>
      <c r="G6" s="2089"/>
      <c r="H6" s="1276">
        <v>2016</v>
      </c>
      <c r="I6" s="1276">
        <v>2017</v>
      </c>
      <c r="J6" s="1276">
        <v>2018</v>
      </c>
    </row>
    <row r="7" spans="1:10" ht="19.5" customHeight="1" x14ac:dyDescent="0.25">
      <c r="A7" s="2075" t="s">
        <v>576</v>
      </c>
      <c r="B7" s="2076"/>
      <c r="C7" s="2076"/>
      <c r="D7" s="2076"/>
      <c r="E7" s="2076"/>
      <c r="F7" s="2076"/>
      <c r="G7" s="2076"/>
      <c r="H7" s="2076"/>
      <c r="I7" s="2076"/>
      <c r="J7" s="2077"/>
    </row>
    <row r="8" spans="1:10" ht="19.5" customHeight="1" x14ac:dyDescent="0.25">
      <c r="A8" s="1329" t="s">
        <v>468</v>
      </c>
      <c r="B8" s="1330"/>
      <c r="C8" s="1330"/>
      <c r="D8" s="1330"/>
      <c r="E8" s="1330"/>
      <c r="F8" s="1330"/>
      <c r="G8" s="1330"/>
      <c r="H8" s="1330"/>
      <c r="I8" s="1330"/>
      <c r="J8" s="1336"/>
    </row>
    <row r="9" spans="1:10" ht="13.8" x14ac:dyDescent="0.25">
      <c r="A9" s="1344" t="s">
        <v>1037</v>
      </c>
      <c r="B9" s="1381"/>
      <c r="C9" s="1381"/>
      <c r="D9" s="1381"/>
      <c r="E9" s="1381"/>
      <c r="F9" s="1381"/>
      <c r="G9" s="1381"/>
      <c r="H9" s="1249"/>
      <c r="I9" s="1381"/>
      <c r="J9" s="1382"/>
    </row>
    <row r="10" spans="1:10" ht="38.25" customHeight="1" x14ac:dyDescent="0.25">
      <c r="A10" s="1391" t="s">
        <v>355</v>
      </c>
      <c r="B10" s="1493" t="s">
        <v>961</v>
      </c>
      <c r="C10" s="2031" t="s">
        <v>426</v>
      </c>
      <c r="D10" s="2026">
        <v>2016</v>
      </c>
      <c r="E10" s="2026">
        <v>2018</v>
      </c>
      <c r="F10" s="2027" t="s">
        <v>357</v>
      </c>
      <c r="G10" s="2027" t="s">
        <v>36</v>
      </c>
      <c r="H10" s="2083">
        <v>31500</v>
      </c>
      <c r="I10" s="2027">
        <v>30670</v>
      </c>
      <c r="J10" s="2027">
        <v>39070</v>
      </c>
    </row>
    <row r="11" spans="1:10" ht="37.5" customHeight="1" x14ac:dyDescent="0.25">
      <c r="A11" s="1391" t="s">
        <v>478</v>
      </c>
      <c r="B11" s="1397" t="s">
        <v>963</v>
      </c>
      <c r="C11" s="2066"/>
      <c r="D11" s="2026"/>
      <c r="E11" s="2026"/>
      <c r="F11" s="2028"/>
      <c r="G11" s="2028"/>
      <c r="H11" s="2084"/>
      <c r="I11" s="2028"/>
      <c r="J11" s="2028"/>
    </row>
    <row r="12" spans="1:10" ht="31.5" customHeight="1" x14ac:dyDescent="0.25">
      <c r="A12" s="1391" t="s">
        <v>479</v>
      </c>
      <c r="B12" s="1400" t="s">
        <v>630</v>
      </c>
      <c r="C12" s="2066"/>
      <c r="D12" s="2026"/>
      <c r="E12" s="2026"/>
      <c r="F12" s="2028"/>
      <c r="G12" s="2028"/>
      <c r="H12" s="1374">
        <v>27600</v>
      </c>
      <c r="I12" s="1475">
        <v>13110</v>
      </c>
      <c r="J12" s="1475">
        <v>13110</v>
      </c>
    </row>
    <row r="13" spans="1:10" ht="31.5" customHeight="1" x14ac:dyDescent="0.25">
      <c r="A13" s="1391" t="s">
        <v>964</v>
      </c>
      <c r="B13" s="1479" t="s">
        <v>962</v>
      </c>
      <c r="C13" s="2066"/>
      <c r="D13" s="2028">
        <v>2019</v>
      </c>
      <c r="E13" s="2028">
        <v>2021</v>
      </c>
      <c r="F13" s="2028"/>
      <c r="G13" s="2028"/>
      <c r="H13" s="2083">
        <v>0</v>
      </c>
      <c r="I13" s="2027">
        <v>0</v>
      </c>
      <c r="J13" s="2027">
        <v>0</v>
      </c>
    </row>
    <row r="14" spans="1:10" ht="30.75" customHeight="1" x14ac:dyDescent="0.25">
      <c r="A14" s="1391" t="s">
        <v>634</v>
      </c>
      <c r="B14" s="1400" t="s">
        <v>629</v>
      </c>
      <c r="C14" s="2066"/>
      <c r="D14" s="2028"/>
      <c r="E14" s="2028"/>
      <c r="F14" s="2028"/>
      <c r="G14" s="2028"/>
      <c r="H14" s="2084"/>
      <c r="I14" s="2028"/>
      <c r="J14" s="2028"/>
    </row>
    <row r="15" spans="1:10" ht="21" customHeight="1" x14ac:dyDescent="0.25">
      <c r="A15" s="1392" t="s">
        <v>635</v>
      </c>
      <c r="B15" s="1400" t="s">
        <v>1064</v>
      </c>
      <c r="C15" s="2066"/>
      <c r="D15" s="2028"/>
      <c r="E15" s="2028"/>
      <c r="F15" s="2028"/>
      <c r="G15" s="2028"/>
      <c r="H15" s="2084"/>
      <c r="I15" s="2028"/>
      <c r="J15" s="2028"/>
    </row>
    <row r="16" spans="1:10" ht="30.75" customHeight="1" x14ac:dyDescent="0.25">
      <c r="A16" s="1391" t="s">
        <v>636</v>
      </c>
      <c r="B16" s="1400" t="s">
        <v>631</v>
      </c>
      <c r="C16" s="2066"/>
      <c r="D16" s="2028"/>
      <c r="E16" s="2028"/>
      <c r="F16" s="2028"/>
      <c r="G16" s="2028"/>
      <c r="H16" s="2084"/>
      <c r="I16" s="2028"/>
      <c r="J16" s="2028"/>
    </row>
    <row r="17" spans="1:10" ht="29.25" customHeight="1" x14ac:dyDescent="0.25">
      <c r="A17" s="1393" t="s">
        <v>637</v>
      </c>
      <c r="B17" s="1400" t="s">
        <v>1065</v>
      </c>
      <c r="C17" s="2066"/>
      <c r="D17" s="2028"/>
      <c r="E17" s="2028"/>
      <c r="F17" s="2028"/>
      <c r="G17" s="2028"/>
      <c r="H17" s="2084"/>
      <c r="I17" s="2028"/>
      <c r="J17" s="2028"/>
    </row>
    <row r="18" spans="1:10" ht="31.5" customHeight="1" x14ac:dyDescent="0.25">
      <c r="A18" s="1391" t="s">
        <v>638</v>
      </c>
      <c r="B18" s="1400" t="s">
        <v>632</v>
      </c>
      <c r="C18" s="2066"/>
      <c r="D18" s="2028"/>
      <c r="E18" s="2028"/>
      <c r="F18" s="2028"/>
      <c r="G18" s="2028"/>
      <c r="H18" s="2084"/>
      <c r="I18" s="2028"/>
      <c r="J18" s="2028"/>
    </row>
    <row r="19" spans="1:10" ht="21" customHeight="1" x14ac:dyDescent="0.25">
      <c r="A19" s="1392" t="s">
        <v>639</v>
      </c>
      <c r="B19" s="1400" t="s">
        <v>633</v>
      </c>
      <c r="C19" s="2066"/>
      <c r="D19" s="2028"/>
      <c r="E19" s="2028"/>
      <c r="F19" s="2028"/>
      <c r="G19" s="2028"/>
      <c r="H19" s="2084"/>
      <c r="I19" s="2028"/>
      <c r="J19" s="2028"/>
    </row>
    <row r="20" spans="1:10" ht="29.25" customHeight="1" x14ac:dyDescent="0.25">
      <c r="A20" s="1391" t="s">
        <v>640</v>
      </c>
      <c r="B20" s="1400" t="s">
        <v>1070</v>
      </c>
      <c r="C20" s="2032"/>
      <c r="D20" s="2029"/>
      <c r="E20" s="2029"/>
      <c r="F20" s="2029"/>
      <c r="G20" s="2029"/>
      <c r="H20" s="2136"/>
      <c r="I20" s="2029"/>
      <c r="J20" s="2029"/>
    </row>
    <row r="21" spans="1:10" ht="15" customHeight="1" x14ac:dyDescent="0.25">
      <c r="A21" s="2033" t="s">
        <v>644</v>
      </c>
      <c r="B21" s="2034"/>
      <c r="C21" s="2034"/>
      <c r="D21" s="2034"/>
      <c r="E21" s="2034"/>
      <c r="F21" s="2034"/>
      <c r="G21" s="2035"/>
      <c r="H21" s="1405">
        <f>SUM(H10:H12)</f>
        <v>59100</v>
      </c>
      <c r="I21" s="1405">
        <f>SUM(I10:I12)</f>
        <v>43780</v>
      </c>
      <c r="J21" s="1405">
        <f>SUM(J10:J12)</f>
        <v>52180</v>
      </c>
    </row>
    <row r="22" spans="1:10" ht="13.8" x14ac:dyDescent="0.25">
      <c r="A22" s="1319" t="s">
        <v>965</v>
      </c>
      <c r="B22" s="1381"/>
      <c r="C22" s="1381"/>
      <c r="D22" s="1381"/>
      <c r="E22" s="1381"/>
      <c r="F22" s="1381"/>
      <c r="G22" s="1381"/>
      <c r="H22" s="1249"/>
      <c r="I22" s="1381"/>
      <c r="J22" s="1382"/>
    </row>
    <row r="23" spans="1:10" ht="15" customHeight="1" x14ac:dyDescent="0.25">
      <c r="A23" s="1462" t="s">
        <v>427</v>
      </c>
      <c r="B23" s="1398" t="s">
        <v>1072</v>
      </c>
      <c r="C23" s="2027" t="s">
        <v>428</v>
      </c>
      <c r="D23" s="2027">
        <v>2016</v>
      </c>
      <c r="E23" s="2027">
        <v>2018</v>
      </c>
      <c r="F23" s="2027" t="s">
        <v>357</v>
      </c>
      <c r="G23" s="2027" t="s">
        <v>36</v>
      </c>
      <c r="H23" s="2039">
        <v>2100</v>
      </c>
      <c r="I23" s="2027">
        <v>0</v>
      </c>
      <c r="J23" s="2027">
        <v>0</v>
      </c>
    </row>
    <row r="24" spans="1:10" ht="18" customHeight="1" x14ac:dyDescent="0.25">
      <c r="A24" s="1463" t="s">
        <v>480</v>
      </c>
      <c r="B24" s="1250" t="s">
        <v>1071</v>
      </c>
      <c r="C24" s="2028"/>
      <c r="D24" s="2028"/>
      <c r="E24" s="2028"/>
      <c r="F24" s="2028"/>
      <c r="G24" s="2028"/>
      <c r="H24" s="2040"/>
      <c r="I24" s="2028"/>
      <c r="J24" s="2028"/>
    </row>
    <row r="25" spans="1:10" ht="33" customHeight="1" x14ac:dyDescent="0.25">
      <c r="A25" s="1463" t="s">
        <v>358</v>
      </c>
      <c r="B25" s="1400" t="s">
        <v>643</v>
      </c>
      <c r="C25" s="2028"/>
      <c r="D25" s="2028"/>
      <c r="E25" s="2028"/>
      <c r="F25" s="2028"/>
      <c r="G25" s="2028"/>
      <c r="H25" s="2041"/>
      <c r="I25" s="2029"/>
      <c r="J25" s="2029"/>
    </row>
    <row r="26" spans="1:10" ht="29.25" customHeight="1" x14ac:dyDescent="0.25">
      <c r="A26" s="1464" t="s">
        <v>645</v>
      </c>
      <c r="B26" s="1250" t="s">
        <v>1066</v>
      </c>
      <c r="C26" s="2029"/>
      <c r="D26" s="1477">
        <v>2019</v>
      </c>
      <c r="E26" s="1477">
        <v>2021</v>
      </c>
      <c r="F26" s="2029"/>
      <c r="G26" s="2029"/>
      <c r="H26" s="1376">
        <v>6500</v>
      </c>
      <c r="I26" s="1384">
        <v>0</v>
      </c>
      <c r="J26" s="1384">
        <v>0</v>
      </c>
    </row>
    <row r="27" spans="1:10" ht="15.75" customHeight="1" x14ac:dyDescent="0.25">
      <c r="A27" s="2033" t="s">
        <v>644</v>
      </c>
      <c r="B27" s="2034"/>
      <c r="C27" s="2034"/>
      <c r="D27" s="2034"/>
      <c r="E27" s="2034"/>
      <c r="F27" s="2034"/>
      <c r="G27" s="2035"/>
      <c r="H27" s="1403">
        <f>SUM(H23:H26)</f>
        <v>8600</v>
      </c>
      <c r="I27" s="1403">
        <f>SUM(I23:I26)</f>
        <v>0</v>
      </c>
      <c r="J27" s="1403">
        <f>SUM(J23:J26)</f>
        <v>0</v>
      </c>
    </row>
    <row r="28" spans="1:10" ht="14.25" customHeight="1" x14ac:dyDescent="0.25">
      <c r="A28" s="1340" t="s">
        <v>966</v>
      </c>
      <c r="B28" s="1341"/>
      <c r="C28" s="1341"/>
      <c r="D28" s="1341"/>
      <c r="E28" s="1341"/>
      <c r="F28" s="1341"/>
      <c r="G28" s="1341"/>
      <c r="H28" s="1249"/>
      <c r="I28" s="1341"/>
      <c r="J28" s="1343"/>
    </row>
    <row r="29" spans="1:10" ht="19.5" customHeight="1" x14ac:dyDescent="0.25">
      <c r="A29" s="1311" t="s">
        <v>429</v>
      </c>
      <c r="B29" s="1250" t="s">
        <v>1073</v>
      </c>
      <c r="C29" s="2027" t="s">
        <v>430</v>
      </c>
      <c r="D29" s="2027">
        <v>2016</v>
      </c>
      <c r="E29" s="2027">
        <v>2018</v>
      </c>
      <c r="F29" s="2027" t="s">
        <v>357</v>
      </c>
      <c r="G29" s="2027" t="s">
        <v>36</v>
      </c>
      <c r="H29" s="2027">
        <v>0</v>
      </c>
      <c r="I29" s="2027">
        <v>14280</v>
      </c>
      <c r="J29" s="2027">
        <v>5880</v>
      </c>
    </row>
    <row r="30" spans="1:10" ht="14.25" customHeight="1" x14ac:dyDescent="0.25">
      <c r="A30" s="1311" t="s">
        <v>481</v>
      </c>
      <c r="B30" s="1312" t="s">
        <v>1074</v>
      </c>
      <c r="C30" s="2028"/>
      <c r="D30" s="2028"/>
      <c r="E30" s="2028"/>
      <c r="F30" s="2028"/>
      <c r="G30" s="2028"/>
      <c r="H30" s="2028"/>
      <c r="I30" s="2028"/>
      <c r="J30" s="2028"/>
    </row>
    <row r="31" spans="1:10" ht="30" customHeight="1" x14ac:dyDescent="0.25">
      <c r="A31" s="1402" t="s">
        <v>641</v>
      </c>
      <c r="B31" s="1400" t="s">
        <v>643</v>
      </c>
      <c r="C31" s="2028"/>
      <c r="D31" s="2029"/>
      <c r="E31" s="2029"/>
      <c r="F31" s="2028"/>
      <c r="G31" s="2028"/>
      <c r="H31" s="1384">
        <v>0</v>
      </c>
      <c r="I31" s="1383">
        <v>32340</v>
      </c>
      <c r="J31" s="1383">
        <v>32340</v>
      </c>
    </row>
    <row r="32" spans="1:10" ht="30" customHeight="1" x14ac:dyDescent="0.25">
      <c r="A32" s="1299" t="s">
        <v>642</v>
      </c>
      <c r="B32" s="1250" t="s">
        <v>1067</v>
      </c>
      <c r="C32" s="2029"/>
      <c r="D32" s="1384">
        <v>2019</v>
      </c>
      <c r="E32" s="1384">
        <v>2021</v>
      </c>
      <c r="F32" s="2029"/>
      <c r="G32" s="2029"/>
      <c r="H32" s="1384">
        <v>0</v>
      </c>
      <c r="I32" s="1384">
        <v>0</v>
      </c>
      <c r="J32" s="1384">
        <v>0</v>
      </c>
    </row>
    <row r="33" spans="1:10" ht="18" customHeight="1" x14ac:dyDescent="0.25">
      <c r="A33" s="2033" t="s">
        <v>644</v>
      </c>
      <c r="B33" s="2034"/>
      <c r="C33" s="2034"/>
      <c r="D33" s="2034"/>
      <c r="E33" s="2034"/>
      <c r="F33" s="2034"/>
      <c r="G33" s="2035"/>
      <c r="H33" s="1403">
        <f>SUM(H29:H32)</f>
        <v>0</v>
      </c>
      <c r="I33" s="1403">
        <f>SUM(I29:I32)</f>
        <v>46620</v>
      </c>
      <c r="J33" s="1403">
        <f>SUM(J29:J32)</f>
        <v>38220</v>
      </c>
    </row>
    <row r="34" spans="1:10" ht="15" customHeight="1" x14ac:dyDescent="0.25">
      <c r="A34" s="2036" t="s">
        <v>482</v>
      </c>
      <c r="B34" s="2037"/>
      <c r="C34" s="2037"/>
      <c r="D34" s="2037"/>
      <c r="E34" s="2037"/>
      <c r="F34" s="2037"/>
      <c r="G34" s="2037"/>
      <c r="H34" s="2037"/>
      <c r="I34" s="2037"/>
      <c r="J34" s="2038"/>
    </row>
    <row r="35" spans="1:10" ht="51" hidden="1" customHeight="1" x14ac:dyDescent="0.25">
      <c r="A35" s="1302"/>
      <c r="B35" s="1259"/>
      <c r="C35" s="1259"/>
      <c r="D35" s="1346"/>
      <c r="E35" s="1346"/>
      <c r="F35" s="1259"/>
      <c r="G35" s="1347"/>
      <c r="H35" s="1348"/>
      <c r="I35" s="1349"/>
      <c r="J35" s="1349"/>
    </row>
    <row r="36" spans="1:10" ht="50.25" hidden="1" customHeight="1" x14ac:dyDescent="0.25">
      <c r="A36" s="1300"/>
      <c r="B36" s="1257"/>
      <c r="C36" s="1257"/>
      <c r="D36" s="1256"/>
      <c r="E36" s="1256"/>
      <c r="F36" s="1252"/>
      <c r="G36" s="1260"/>
      <c r="H36" s="1261"/>
      <c r="I36" s="1261"/>
      <c r="J36" s="1261"/>
    </row>
    <row r="37" spans="1:10" ht="13.8" x14ac:dyDescent="0.25">
      <c r="A37" s="1303" t="s">
        <v>466</v>
      </c>
      <c r="B37" s="1250" t="s">
        <v>1075</v>
      </c>
      <c r="C37" s="2042" t="s">
        <v>435</v>
      </c>
      <c r="D37" s="2027">
        <v>2016</v>
      </c>
      <c r="E37" s="2027">
        <v>2018</v>
      </c>
      <c r="F37" s="2027" t="s">
        <v>357</v>
      </c>
      <c r="G37" s="2027" t="s">
        <v>36</v>
      </c>
      <c r="H37" s="2027">
        <v>500</v>
      </c>
      <c r="I37" s="2027">
        <v>500</v>
      </c>
      <c r="J37" s="2027">
        <v>500</v>
      </c>
    </row>
    <row r="38" spans="1:10" ht="23.25" customHeight="1" x14ac:dyDescent="0.25">
      <c r="A38" s="1300" t="s">
        <v>487</v>
      </c>
      <c r="B38" s="1250" t="s">
        <v>1076</v>
      </c>
      <c r="C38" s="2049"/>
      <c r="D38" s="2028"/>
      <c r="E38" s="2028"/>
      <c r="F38" s="2028"/>
      <c r="G38" s="2028"/>
      <c r="H38" s="2028"/>
      <c r="I38" s="2028"/>
      <c r="J38" s="2028"/>
    </row>
    <row r="39" spans="1:10" s="1263" customFormat="1" ht="31.5" customHeight="1" x14ac:dyDescent="0.25">
      <c r="A39" s="1404" t="s">
        <v>488</v>
      </c>
      <c r="B39" s="1312" t="s">
        <v>1068</v>
      </c>
      <c r="C39" s="2049"/>
      <c r="D39" s="2028"/>
      <c r="E39" s="2028"/>
      <c r="F39" s="2028"/>
      <c r="G39" s="2028"/>
      <c r="H39" s="2028"/>
      <c r="I39" s="2028"/>
      <c r="J39" s="2028"/>
    </row>
    <row r="40" spans="1:10" s="1263" customFormat="1" ht="18" customHeight="1" x14ac:dyDescent="0.25">
      <c r="A40" s="2033" t="s">
        <v>644</v>
      </c>
      <c r="B40" s="2034"/>
      <c r="C40" s="2034"/>
      <c r="D40" s="2034"/>
      <c r="E40" s="2034"/>
      <c r="F40" s="2034"/>
      <c r="G40" s="2035"/>
      <c r="H40" s="1403">
        <f>SUM(H37)</f>
        <v>500</v>
      </c>
      <c r="I40" s="1403">
        <f>SUM(I37)</f>
        <v>500</v>
      </c>
      <c r="J40" s="1403">
        <f>SUM(J37)</f>
        <v>500</v>
      </c>
    </row>
    <row r="41" spans="1:10" ht="18.75" customHeight="1" x14ac:dyDescent="0.25">
      <c r="A41" s="2036" t="s">
        <v>483</v>
      </c>
      <c r="B41" s="2037"/>
      <c r="C41" s="2037"/>
      <c r="D41" s="2037"/>
      <c r="E41" s="2037"/>
      <c r="F41" s="2037"/>
      <c r="G41" s="2037"/>
      <c r="H41" s="2037"/>
      <c r="I41" s="2037"/>
      <c r="J41" s="2038"/>
    </row>
    <row r="42" spans="1:10" ht="32.25" customHeight="1" x14ac:dyDescent="0.25">
      <c r="A42" s="1311"/>
      <c r="B42" s="1312"/>
      <c r="C42" s="1342" t="s">
        <v>431</v>
      </c>
      <c r="D42" s="1314">
        <v>2019</v>
      </c>
      <c r="E42" s="1314">
        <v>2021</v>
      </c>
      <c r="F42" s="1314" t="s">
        <v>357</v>
      </c>
      <c r="G42" s="1314" t="s">
        <v>36</v>
      </c>
      <c r="H42" s="1314">
        <v>0</v>
      </c>
      <c r="I42" s="1314">
        <v>0</v>
      </c>
      <c r="J42" s="1314">
        <v>0</v>
      </c>
    </row>
    <row r="43" spans="1:10" ht="15.75" customHeight="1" x14ac:dyDescent="0.25">
      <c r="A43" s="2036" t="s">
        <v>484</v>
      </c>
      <c r="B43" s="2037"/>
      <c r="C43" s="2037"/>
      <c r="D43" s="2037"/>
      <c r="E43" s="2037"/>
      <c r="F43" s="2037"/>
      <c r="G43" s="2037"/>
      <c r="H43" s="2037"/>
      <c r="I43" s="2037"/>
      <c r="J43" s="2038"/>
    </row>
    <row r="44" spans="1:10" ht="32.25" customHeight="1" x14ac:dyDescent="0.25">
      <c r="A44" s="1299"/>
      <c r="B44" s="1312"/>
      <c r="C44" s="1325" t="s">
        <v>467</v>
      </c>
      <c r="D44" s="1325">
        <v>2019</v>
      </c>
      <c r="E44" s="1325">
        <v>2021</v>
      </c>
      <c r="F44" s="1325" t="s">
        <v>357</v>
      </c>
      <c r="G44" s="1325" t="s">
        <v>36</v>
      </c>
      <c r="H44" s="1325">
        <v>0</v>
      </c>
      <c r="I44" s="1325">
        <v>0</v>
      </c>
      <c r="J44" s="1325">
        <v>0</v>
      </c>
    </row>
    <row r="45" spans="1:10" ht="13.8" x14ac:dyDescent="0.25">
      <c r="A45" s="2036" t="s">
        <v>485</v>
      </c>
      <c r="B45" s="2037"/>
      <c r="C45" s="2037"/>
      <c r="D45" s="2037"/>
      <c r="E45" s="2037"/>
      <c r="F45" s="2037"/>
      <c r="G45" s="2037"/>
      <c r="H45" s="2037"/>
      <c r="I45" s="2037"/>
      <c r="J45" s="2038"/>
    </row>
    <row r="46" spans="1:10" ht="37.5" customHeight="1" x14ac:dyDescent="0.25">
      <c r="A46" s="1300"/>
      <c r="B46" s="1253"/>
      <c r="C46" s="1323" t="s">
        <v>433</v>
      </c>
      <c r="D46" s="1325">
        <v>2019</v>
      </c>
      <c r="E46" s="1325">
        <v>2021</v>
      </c>
      <c r="F46" s="1325" t="s">
        <v>357</v>
      </c>
      <c r="G46" s="1325" t="s">
        <v>36</v>
      </c>
      <c r="H46" s="1325">
        <v>0</v>
      </c>
      <c r="I46" s="1325">
        <v>0</v>
      </c>
      <c r="J46" s="1325">
        <v>0</v>
      </c>
    </row>
    <row r="47" spans="1:10" ht="15" customHeight="1" x14ac:dyDescent="0.25">
      <c r="A47" s="2036" t="s">
        <v>486</v>
      </c>
      <c r="B47" s="2037"/>
      <c r="C47" s="2037"/>
      <c r="D47" s="2037"/>
      <c r="E47" s="2037"/>
      <c r="F47" s="2037"/>
      <c r="G47" s="2037"/>
      <c r="H47" s="2037"/>
      <c r="I47" s="2037"/>
      <c r="J47" s="2038"/>
    </row>
    <row r="48" spans="1:10" ht="33" customHeight="1" x14ac:dyDescent="0.25">
      <c r="A48" s="1300"/>
      <c r="B48" s="1252"/>
      <c r="C48" s="1322" t="s">
        <v>434</v>
      </c>
      <c r="D48" s="1325">
        <v>2019</v>
      </c>
      <c r="E48" s="1325">
        <v>2021</v>
      </c>
      <c r="F48" s="1325" t="s">
        <v>357</v>
      </c>
      <c r="G48" s="1325" t="s">
        <v>36</v>
      </c>
      <c r="H48" s="1325">
        <v>0</v>
      </c>
      <c r="I48" s="1325">
        <v>0</v>
      </c>
      <c r="J48" s="1325">
        <v>0</v>
      </c>
    </row>
    <row r="49" spans="1:227" hidden="1" x14ac:dyDescent="0.25">
      <c r="A49" s="1304"/>
      <c r="HS49" s="1263"/>
    </row>
    <row r="50" spans="1:227" ht="47.25" hidden="1" customHeight="1" x14ac:dyDescent="0.25">
      <c r="A50" s="1300"/>
    </row>
    <row r="51" spans="1:227" ht="13.8" x14ac:dyDescent="0.25">
      <c r="A51" s="2053" t="s">
        <v>646</v>
      </c>
      <c r="B51" s="2054"/>
      <c r="C51" s="2054"/>
      <c r="D51" s="2054"/>
      <c r="E51" s="2054"/>
      <c r="F51" s="2054"/>
      <c r="G51" s="2055"/>
      <c r="H51" s="1337">
        <f>SUM(H10+H23+H37)</f>
        <v>34100</v>
      </c>
      <c r="I51" s="1337">
        <f>SUM(I10+I23+I29+I37)</f>
        <v>45450</v>
      </c>
      <c r="J51" s="1337">
        <f>SUM(J10+J23+J29+J37)</f>
        <v>45450</v>
      </c>
    </row>
    <row r="52" spans="1:227" ht="13.8" x14ac:dyDescent="0.25">
      <c r="A52" s="2053" t="s">
        <v>1038</v>
      </c>
      <c r="B52" s="2054"/>
      <c r="C52" s="2054"/>
      <c r="D52" s="2054"/>
      <c r="E52" s="2054"/>
      <c r="F52" s="2054"/>
      <c r="G52" s="2055"/>
      <c r="H52" s="1337">
        <f>SUM(H12+H26+H31)</f>
        <v>34100</v>
      </c>
      <c r="I52" s="1337">
        <f>SUM(I12+I26+I31)</f>
        <v>45450</v>
      </c>
      <c r="J52" s="1337">
        <f>SUM(J12+J26+J31)</f>
        <v>45450</v>
      </c>
    </row>
    <row r="53" spans="1:227" ht="13.8" x14ac:dyDescent="0.25">
      <c r="A53" s="2050" t="s">
        <v>647</v>
      </c>
      <c r="B53" s="2051"/>
      <c r="C53" s="2051"/>
      <c r="D53" s="2051"/>
      <c r="E53" s="2051"/>
      <c r="F53" s="2051"/>
      <c r="G53" s="2052"/>
      <c r="H53" s="1406">
        <f>SUM(H51:H52)</f>
        <v>68200</v>
      </c>
      <c r="I53" s="1406">
        <f>SUM(I51:I52)</f>
        <v>90900</v>
      </c>
      <c r="J53" s="1406">
        <f>SUM(J51:J52)</f>
        <v>90900</v>
      </c>
    </row>
    <row r="54" spans="1:227" ht="19.5" customHeight="1" x14ac:dyDescent="0.25">
      <c r="A54" s="1334" t="s">
        <v>469</v>
      </c>
      <c r="B54" s="1335"/>
      <c r="C54" s="1335"/>
      <c r="D54" s="1335"/>
      <c r="E54" s="1335"/>
      <c r="F54" s="1335"/>
      <c r="G54" s="1335"/>
      <c r="H54" s="1330"/>
      <c r="I54" s="1330"/>
      <c r="J54" s="1336"/>
    </row>
    <row r="55" spans="1:227" ht="13.8" x14ac:dyDescent="0.25">
      <c r="A55" s="1331" t="s">
        <v>1039</v>
      </c>
      <c r="B55" s="1332"/>
      <c r="C55" s="1332"/>
      <c r="D55" s="1332"/>
      <c r="E55" s="1332"/>
      <c r="F55" s="1332"/>
      <c r="G55" s="1332"/>
      <c r="H55" s="1249"/>
      <c r="I55" s="1332"/>
      <c r="J55" s="1333"/>
    </row>
    <row r="56" spans="1:227" ht="33" customHeight="1" x14ac:dyDescent="0.25">
      <c r="A56" s="1317" t="s">
        <v>387</v>
      </c>
      <c r="B56" s="1494" t="s">
        <v>1119</v>
      </c>
      <c r="C56" s="2027" t="s">
        <v>518</v>
      </c>
      <c r="D56" s="2027">
        <v>2016</v>
      </c>
      <c r="E56" s="2027">
        <v>2018</v>
      </c>
      <c r="F56" s="2027" t="s">
        <v>357</v>
      </c>
      <c r="G56" s="2027" t="s">
        <v>36</v>
      </c>
      <c r="H56" s="2030">
        <v>71250</v>
      </c>
      <c r="I56" s="2030">
        <v>79500</v>
      </c>
      <c r="J56" s="2030">
        <v>81100</v>
      </c>
    </row>
    <row r="57" spans="1:227" ht="31.5" customHeight="1" x14ac:dyDescent="0.25">
      <c r="A57" s="1317" t="s">
        <v>362</v>
      </c>
      <c r="B57" s="1494" t="s">
        <v>967</v>
      </c>
      <c r="C57" s="2028"/>
      <c r="D57" s="2028"/>
      <c r="E57" s="2028"/>
      <c r="F57" s="2028"/>
      <c r="G57" s="2028"/>
      <c r="H57" s="2030"/>
      <c r="I57" s="2030"/>
      <c r="J57" s="2030"/>
    </row>
    <row r="58" spans="1:227" ht="35.25" customHeight="1" x14ac:dyDescent="0.25">
      <c r="A58" s="1317" t="s">
        <v>363</v>
      </c>
      <c r="B58" s="1367" t="s">
        <v>968</v>
      </c>
      <c r="C58" s="2028"/>
      <c r="D58" s="2028"/>
      <c r="E58" s="2028"/>
      <c r="F58" s="2028"/>
      <c r="G58" s="2028"/>
      <c r="H58" s="2030"/>
      <c r="I58" s="2030"/>
      <c r="J58" s="2030"/>
    </row>
    <row r="59" spans="1:227" ht="31.5" customHeight="1" x14ac:dyDescent="0.25">
      <c r="A59" s="1317" t="s">
        <v>364</v>
      </c>
      <c r="B59" s="1367" t="s">
        <v>970</v>
      </c>
      <c r="C59" s="2028"/>
      <c r="D59" s="2028"/>
      <c r="E59" s="2028"/>
      <c r="F59" s="2028"/>
      <c r="G59" s="2028"/>
      <c r="H59" s="2030"/>
      <c r="I59" s="2030"/>
      <c r="J59" s="2030"/>
    </row>
    <row r="60" spans="1:227" ht="30" customHeight="1" x14ac:dyDescent="0.25">
      <c r="A60" s="1317" t="s">
        <v>365</v>
      </c>
      <c r="B60" s="1318" t="s">
        <v>969</v>
      </c>
      <c r="C60" s="2028"/>
      <c r="D60" s="2028"/>
      <c r="E60" s="2028"/>
      <c r="F60" s="2028"/>
      <c r="G60" s="2028"/>
      <c r="H60" s="2030"/>
      <c r="I60" s="2030"/>
      <c r="J60" s="2030"/>
    </row>
    <row r="61" spans="1:227" ht="32.25" customHeight="1" x14ac:dyDescent="0.25">
      <c r="A61" s="1317" t="s">
        <v>388</v>
      </c>
      <c r="B61" s="1367" t="s">
        <v>972</v>
      </c>
      <c r="C61" s="2028"/>
      <c r="D61" s="2028"/>
      <c r="E61" s="2028"/>
      <c r="F61" s="2028"/>
      <c r="G61" s="2028"/>
      <c r="H61" s="2030"/>
      <c r="I61" s="2030"/>
      <c r="J61" s="2030"/>
    </row>
    <row r="62" spans="1:227" ht="31.5" customHeight="1" x14ac:dyDescent="0.25">
      <c r="A62" s="1317" t="s">
        <v>389</v>
      </c>
      <c r="B62" s="1410" t="s">
        <v>1080</v>
      </c>
      <c r="C62" s="2028"/>
      <c r="D62" s="2028"/>
      <c r="E62" s="2028"/>
      <c r="F62" s="2028"/>
      <c r="G62" s="2028"/>
      <c r="H62" s="1478">
        <v>60000</v>
      </c>
      <c r="I62" s="1478">
        <v>32400</v>
      </c>
      <c r="J62" s="1478">
        <v>0</v>
      </c>
    </row>
    <row r="63" spans="1:227" ht="31.5" customHeight="1" x14ac:dyDescent="0.25">
      <c r="A63" s="1448" t="s">
        <v>390</v>
      </c>
      <c r="B63" s="1410" t="s">
        <v>648</v>
      </c>
      <c r="C63" s="2028"/>
      <c r="D63" s="2026">
        <v>2019</v>
      </c>
      <c r="E63" s="2026">
        <v>2021</v>
      </c>
      <c r="F63" s="2028"/>
      <c r="G63" s="2028"/>
      <c r="H63" s="2031">
        <v>0</v>
      </c>
      <c r="I63" s="2031">
        <v>0</v>
      </c>
      <c r="J63" s="2031">
        <v>0</v>
      </c>
    </row>
    <row r="64" spans="1:227" ht="31.5" customHeight="1" x14ac:dyDescent="0.25">
      <c r="A64" s="1448" t="s">
        <v>385</v>
      </c>
      <c r="B64" s="1367" t="s">
        <v>971</v>
      </c>
      <c r="C64" s="2029"/>
      <c r="D64" s="2026"/>
      <c r="E64" s="2026"/>
      <c r="F64" s="2029"/>
      <c r="G64" s="2029"/>
      <c r="H64" s="2032"/>
      <c r="I64" s="2032"/>
      <c r="J64" s="2032"/>
    </row>
    <row r="65" spans="1:20" ht="18" customHeight="1" x14ac:dyDescent="0.25">
      <c r="A65" s="2033" t="s">
        <v>644</v>
      </c>
      <c r="B65" s="2034"/>
      <c r="C65" s="2034"/>
      <c r="D65" s="2034"/>
      <c r="E65" s="2034"/>
      <c r="F65" s="2034"/>
      <c r="G65" s="2035"/>
      <c r="H65" s="1403">
        <f>H56+H62</f>
        <v>131250</v>
      </c>
      <c r="I65" s="1403">
        <f>I56+I62</f>
        <v>111900</v>
      </c>
      <c r="J65" s="1403">
        <f>J56+J62</f>
        <v>81100</v>
      </c>
      <c r="K65" s="1407"/>
      <c r="L65" s="1408"/>
      <c r="M65" s="1399"/>
      <c r="N65" s="1399"/>
      <c r="O65" s="1399"/>
      <c r="P65" s="1399"/>
      <c r="Q65" s="1399"/>
      <c r="R65" s="1390"/>
      <c r="S65" s="1390"/>
      <c r="T65" s="1409"/>
    </row>
    <row r="66" spans="1:20" ht="13.8" x14ac:dyDescent="0.25">
      <c r="A66" s="1340" t="s">
        <v>974</v>
      </c>
      <c r="B66" s="1341"/>
      <c r="C66" s="1341"/>
      <c r="D66" s="1341"/>
      <c r="E66" s="1341"/>
      <c r="F66" s="1341"/>
      <c r="G66" s="1341"/>
      <c r="H66" s="1249"/>
      <c r="I66" s="1341"/>
      <c r="J66" s="1343"/>
    </row>
    <row r="67" spans="1:20" ht="31.5" customHeight="1" x14ac:dyDescent="0.25">
      <c r="A67" s="1345" t="s">
        <v>391</v>
      </c>
      <c r="B67" s="1250" t="s">
        <v>1093</v>
      </c>
      <c r="C67" s="2027" t="s">
        <v>489</v>
      </c>
      <c r="D67" s="2027">
        <v>2016</v>
      </c>
      <c r="E67" s="2027">
        <v>2018</v>
      </c>
      <c r="F67" s="2027" t="s">
        <v>357</v>
      </c>
      <c r="G67" s="2027" t="s">
        <v>36</v>
      </c>
      <c r="H67" s="2027">
        <v>4000</v>
      </c>
      <c r="I67" s="2027">
        <v>0</v>
      </c>
      <c r="J67" s="2027">
        <v>0</v>
      </c>
    </row>
    <row r="68" spans="1:20" ht="14.25" customHeight="1" x14ac:dyDescent="0.25">
      <c r="A68" s="1350" t="s">
        <v>490</v>
      </c>
      <c r="B68" s="1353" t="s">
        <v>1124</v>
      </c>
      <c r="C68" s="2028"/>
      <c r="D68" s="2028"/>
      <c r="E68" s="2028"/>
      <c r="F68" s="2028"/>
      <c r="G68" s="2028"/>
      <c r="H68" s="2028"/>
      <c r="I68" s="2028"/>
      <c r="J68" s="2028"/>
    </row>
    <row r="69" spans="1:20" ht="34.5" customHeight="1" x14ac:dyDescent="0.25">
      <c r="A69" s="1299" t="s">
        <v>491</v>
      </c>
      <c r="B69" s="1352" t="s">
        <v>1094</v>
      </c>
      <c r="C69" s="2028"/>
      <c r="D69" s="2028"/>
      <c r="E69" s="2028"/>
      <c r="F69" s="2028"/>
      <c r="G69" s="2028"/>
      <c r="H69" s="2029"/>
      <c r="I69" s="2029"/>
      <c r="J69" s="2029"/>
    </row>
    <row r="70" spans="1:20" ht="21.75" customHeight="1" x14ac:dyDescent="0.25">
      <c r="A70" s="1463" t="s">
        <v>652</v>
      </c>
      <c r="B70" s="1411" t="s">
        <v>649</v>
      </c>
      <c r="C70" s="2028"/>
      <c r="D70" s="2028"/>
      <c r="E70" s="2028"/>
      <c r="F70" s="2028"/>
      <c r="G70" s="2028"/>
      <c r="H70" s="2027">
        <v>15000</v>
      </c>
      <c r="I70" s="2027">
        <v>0</v>
      </c>
      <c r="J70" s="2027">
        <v>0</v>
      </c>
    </row>
    <row r="71" spans="1:20" ht="49.5" customHeight="1" x14ac:dyDescent="0.25">
      <c r="A71" s="1492" t="s">
        <v>653</v>
      </c>
      <c r="B71" s="1400" t="s">
        <v>618</v>
      </c>
      <c r="C71" s="2028"/>
      <c r="D71" s="2028"/>
      <c r="E71" s="2028"/>
      <c r="F71" s="2028"/>
      <c r="G71" s="2028"/>
      <c r="H71" s="2028"/>
      <c r="I71" s="2028"/>
      <c r="J71" s="2028"/>
    </row>
    <row r="72" spans="1:20" ht="45" customHeight="1" x14ac:dyDescent="0.25">
      <c r="A72" s="1492" t="s">
        <v>654</v>
      </c>
      <c r="B72" s="1400" t="s">
        <v>650</v>
      </c>
      <c r="C72" s="2028"/>
      <c r="D72" s="2028"/>
      <c r="E72" s="2028"/>
      <c r="F72" s="2028"/>
      <c r="G72" s="2028"/>
      <c r="H72" s="2028"/>
      <c r="I72" s="2028"/>
      <c r="J72" s="2028"/>
    </row>
    <row r="73" spans="1:20" ht="16.5" customHeight="1" x14ac:dyDescent="0.25">
      <c r="A73" s="1463" t="s">
        <v>366</v>
      </c>
      <c r="B73" s="1400" t="s">
        <v>651</v>
      </c>
      <c r="C73" s="2029"/>
      <c r="D73" s="2029"/>
      <c r="E73" s="2029"/>
      <c r="F73" s="2029"/>
      <c r="G73" s="2029"/>
      <c r="H73" s="2029"/>
      <c r="I73" s="2029"/>
      <c r="J73" s="2029"/>
    </row>
    <row r="74" spans="1:20" ht="15" customHeight="1" x14ac:dyDescent="0.25">
      <c r="A74" s="2033" t="s">
        <v>644</v>
      </c>
      <c r="B74" s="2034"/>
      <c r="C74" s="2034"/>
      <c r="D74" s="2034"/>
      <c r="E74" s="2034"/>
      <c r="F74" s="2034"/>
      <c r="G74" s="2035"/>
      <c r="H74" s="1403">
        <f>SUM(H67:H73)</f>
        <v>19000</v>
      </c>
      <c r="I74" s="1403">
        <f>SUM(I67:I73)</f>
        <v>0</v>
      </c>
      <c r="J74" s="1403">
        <f>SUM(J67:J73)</f>
        <v>0</v>
      </c>
      <c r="K74" s="1407"/>
      <c r="L74" s="1408"/>
      <c r="M74" s="1399"/>
      <c r="N74" s="1399"/>
      <c r="O74" s="1399"/>
      <c r="P74" s="1399"/>
      <c r="Q74" s="1399"/>
      <c r="R74" s="1390"/>
      <c r="S74" s="1390"/>
      <c r="T74" s="1409"/>
    </row>
    <row r="75" spans="1:20" ht="13.8" x14ac:dyDescent="0.25">
      <c r="A75" s="1340" t="s">
        <v>975</v>
      </c>
      <c r="B75" s="1341"/>
      <c r="C75" s="1341"/>
      <c r="D75" s="1341"/>
      <c r="E75" s="1341"/>
      <c r="F75" s="1341"/>
      <c r="G75" s="1341"/>
      <c r="H75" s="1249"/>
      <c r="I75" s="1341"/>
      <c r="J75" s="1343"/>
    </row>
    <row r="76" spans="1:20" ht="33.75" customHeight="1" x14ac:dyDescent="0.25">
      <c r="A76" s="1299" t="s">
        <v>392</v>
      </c>
      <c r="B76" s="1250" t="s">
        <v>1095</v>
      </c>
      <c r="C76" s="2027" t="s">
        <v>430</v>
      </c>
      <c r="D76" s="2027">
        <v>2016</v>
      </c>
      <c r="E76" s="2027">
        <v>2018</v>
      </c>
      <c r="F76" s="2027" t="s">
        <v>357</v>
      </c>
      <c r="G76" s="2027" t="s">
        <v>36</v>
      </c>
      <c r="H76" s="1478">
        <v>0</v>
      </c>
      <c r="I76" s="1477">
        <v>21000</v>
      </c>
      <c r="J76" s="1477">
        <v>19400</v>
      </c>
    </row>
    <row r="77" spans="1:20" ht="47.25" customHeight="1" x14ac:dyDescent="0.25">
      <c r="A77" s="1299" t="s">
        <v>492</v>
      </c>
      <c r="B77" s="1400" t="s">
        <v>618</v>
      </c>
      <c r="C77" s="2028"/>
      <c r="D77" s="2028"/>
      <c r="E77" s="2028"/>
      <c r="F77" s="2028"/>
      <c r="G77" s="2028"/>
      <c r="H77" s="2030">
        <v>0</v>
      </c>
      <c r="I77" s="2026">
        <v>60420</v>
      </c>
      <c r="J77" s="2026">
        <v>92820</v>
      </c>
    </row>
    <row r="78" spans="1:20" ht="27" customHeight="1" x14ac:dyDescent="0.25">
      <c r="A78" s="1463" t="s">
        <v>655</v>
      </c>
      <c r="B78" s="1411" t="s">
        <v>649</v>
      </c>
      <c r="C78" s="2028"/>
      <c r="D78" s="2028"/>
      <c r="E78" s="2028"/>
      <c r="F78" s="2028"/>
      <c r="G78" s="2028"/>
      <c r="H78" s="2030"/>
      <c r="I78" s="2026"/>
      <c r="J78" s="2026"/>
    </row>
    <row r="79" spans="1:20" ht="18" customHeight="1" x14ac:dyDescent="0.25">
      <c r="A79" s="1463" t="s">
        <v>656</v>
      </c>
      <c r="B79" s="1400" t="s">
        <v>651</v>
      </c>
      <c r="C79" s="2028"/>
      <c r="D79" s="2028"/>
      <c r="E79" s="2028"/>
      <c r="F79" s="2028"/>
      <c r="G79" s="2028"/>
      <c r="H79" s="2030"/>
      <c r="I79" s="2026"/>
      <c r="J79" s="2026"/>
    </row>
    <row r="80" spans="1:20" ht="30.75" customHeight="1" x14ac:dyDescent="0.25">
      <c r="A80" s="1463" t="s">
        <v>657</v>
      </c>
      <c r="B80" s="1400" t="s">
        <v>650</v>
      </c>
      <c r="C80" s="2028"/>
      <c r="D80" s="2026">
        <v>2019</v>
      </c>
      <c r="E80" s="2026">
        <v>2021</v>
      </c>
      <c r="F80" s="2028"/>
      <c r="G80" s="2028"/>
      <c r="H80" s="2066">
        <v>0</v>
      </c>
      <c r="I80" s="2028">
        <v>0</v>
      </c>
      <c r="J80" s="2028">
        <v>0</v>
      </c>
    </row>
    <row r="81" spans="1:10" ht="15.75" customHeight="1" x14ac:dyDescent="0.25">
      <c r="A81" s="1463" t="s">
        <v>658</v>
      </c>
      <c r="B81" s="1353" t="s">
        <v>1125</v>
      </c>
      <c r="C81" s="2028"/>
      <c r="D81" s="2026"/>
      <c r="E81" s="2026"/>
      <c r="F81" s="2028"/>
      <c r="G81" s="2028"/>
      <c r="H81" s="2066"/>
      <c r="I81" s="2028"/>
      <c r="J81" s="2028"/>
    </row>
    <row r="82" spans="1:10" ht="32.25" customHeight="1" x14ac:dyDescent="0.25">
      <c r="A82" s="1299" t="s">
        <v>659</v>
      </c>
      <c r="B82" s="1352" t="s">
        <v>973</v>
      </c>
      <c r="C82" s="2029"/>
      <c r="D82" s="2026"/>
      <c r="E82" s="2026"/>
      <c r="F82" s="2029"/>
      <c r="G82" s="2029"/>
      <c r="H82" s="2032"/>
      <c r="I82" s="2029"/>
      <c r="J82" s="2029"/>
    </row>
    <row r="83" spans="1:10" ht="18.75" customHeight="1" x14ac:dyDescent="0.25">
      <c r="A83" s="2033" t="s">
        <v>644</v>
      </c>
      <c r="B83" s="2034"/>
      <c r="C83" s="2034"/>
      <c r="D83" s="2034"/>
      <c r="E83" s="2034"/>
      <c r="F83" s="2034"/>
      <c r="G83" s="2035"/>
      <c r="H83" s="1414">
        <f>SUM(H76:H80)</f>
        <v>0</v>
      </c>
      <c r="I83" s="1414">
        <f>SUM(I76:I80)</f>
        <v>81420</v>
      </c>
      <c r="J83" s="1414">
        <f>SUM(J76:J81)</f>
        <v>112220</v>
      </c>
    </row>
    <row r="84" spans="1:10" ht="13.8" x14ac:dyDescent="0.25">
      <c r="A84" s="2036" t="s">
        <v>493</v>
      </c>
      <c r="B84" s="2037"/>
      <c r="C84" s="2037"/>
      <c r="D84" s="2037"/>
      <c r="E84" s="2037"/>
      <c r="F84" s="2037"/>
      <c r="G84" s="2037"/>
      <c r="H84" s="2037"/>
      <c r="I84" s="2037"/>
      <c r="J84" s="2038"/>
    </row>
    <row r="85" spans="1:10" ht="18" customHeight="1" x14ac:dyDescent="0.25">
      <c r="A85" s="1303" t="s">
        <v>393</v>
      </c>
      <c r="B85" s="1250" t="s">
        <v>577</v>
      </c>
      <c r="C85" s="2042" t="s">
        <v>435</v>
      </c>
      <c r="D85" s="2047">
        <v>2016</v>
      </c>
      <c r="E85" s="2071">
        <v>2018</v>
      </c>
      <c r="F85" s="2042" t="s">
        <v>357</v>
      </c>
      <c r="G85" s="2047" t="s">
        <v>36</v>
      </c>
      <c r="H85" s="2031">
        <v>500</v>
      </c>
      <c r="I85" s="2031">
        <v>500</v>
      </c>
      <c r="J85" s="2031">
        <v>500</v>
      </c>
    </row>
    <row r="86" spans="1:10" ht="18.75" customHeight="1" x14ac:dyDescent="0.25">
      <c r="A86" s="1303" t="s">
        <v>494</v>
      </c>
      <c r="B86" s="1353" t="s">
        <v>1126</v>
      </c>
      <c r="C86" s="2049"/>
      <c r="D86" s="2061"/>
      <c r="E86" s="2069"/>
      <c r="F86" s="2049"/>
      <c r="G86" s="2061"/>
      <c r="H86" s="2066"/>
      <c r="I86" s="2066"/>
      <c r="J86" s="2066"/>
    </row>
    <row r="87" spans="1:10" ht="18" customHeight="1" x14ac:dyDescent="0.25">
      <c r="A87" s="1404" t="s">
        <v>495</v>
      </c>
      <c r="B87" s="1412" t="s">
        <v>578</v>
      </c>
      <c r="C87" s="2049"/>
      <c r="D87" s="2061"/>
      <c r="E87" s="2069"/>
      <c r="F87" s="2049"/>
      <c r="G87" s="2061"/>
      <c r="H87" s="2066"/>
      <c r="I87" s="2066"/>
      <c r="J87" s="2066"/>
    </row>
    <row r="88" spans="1:10" ht="18" customHeight="1" x14ac:dyDescent="0.25">
      <c r="A88" s="1396" t="s">
        <v>661</v>
      </c>
      <c r="B88" s="1400" t="s">
        <v>660</v>
      </c>
      <c r="C88" s="2043"/>
      <c r="D88" s="2048"/>
      <c r="E88" s="2070"/>
      <c r="F88" s="2043"/>
      <c r="G88" s="2048"/>
      <c r="H88" s="1385">
        <v>750</v>
      </c>
      <c r="I88" s="1385">
        <v>500</v>
      </c>
      <c r="J88" s="1385">
        <v>500</v>
      </c>
    </row>
    <row r="89" spans="1:10" ht="16.5" customHeight="1" x14ac:dyDescent="0.25">
      <c r="A89" s="2033" t="s">
        <v>644</v>
      </c>
      <c r="B89" s="2034"/>
      <c r="C89" s="2034"/>
      <c r="D89" s="2034"/>
      <c r="E89" s="2034"/>
      <c r="F89" s="2034"/>
      <c r="G89" s="2035"/>
      <c r="H89" s="1414">
        <f>SUM(H85:H88)</f>
        <v>1250</v>
      </c>
      <c r="I89" s="1414">
        <f>SUM(I85:I88)</f>
        <v>1000</v>
      </c>
      <c r="J89" s="1414">
        <f>SUM(J85:J88)</f>
        <v>1000</v>
      </c>
    </row>
    <row r="90" spans="1:10" ht="13.8" x14ac:dyDescent="0.25">
      <c r="A90" s="2036" t="s">
        <v>496</v>
      </c>
      <c r="B90" s="2037"/>
      <c r="C90" s="2037"/>
      <c r="D90" s="2037"/>
      <c r="E90" s="2037"/>
      <c r="F90" s="2037"/>
      <c r="G90" s="2037"/>
      <c r="H90" s="2037"/>
      <c r="I90" s="2037"/>
      <c r="J90" s="2038"/>
    </row>
    <row r="91" spans="1:10" ht="31.2" x14ac:dyDescent="0.25">
      <c r="A91" s="1311" t="s">
        <v>663</v>
      </c>
      <c r="B91" s="1320" t="s">
        <v>662</v>
      </c>
      <c r="C91" s="1342" t="s">
        <v>516</v>
      </c>
      <c r="D91" s="1314">
        <v>2016</v>
      </c>
      <c r="E91" s="1314">
        <v>2018</v>
      </c>
      <c r="F91" s="1314" t="s">
        <v>357</v>
      </c>
      <c r="G91" s="1314" t="s">
        <v>36</v>
      </c>
      <c r="H91" s="1314">
        <v>0</v>
      </c>
      <c r="I91" s="1339">
        <v>7680</v>
      </c>
      <c r="J91" s="1339">
        <v>7680</v>
      </c>
    </row>
    <row r="92" spans="1:10" ht="51" hidden="1" customHeight="1" x14ac:dyDescent="0.25">
      <c r="A92" s="2036" t="s">
        <v>394</v>
      </c>
      <c r="B92" s="2037"/>
      <c r="C92" s="2037"/>
      <c r="D92" s="2037"/>
      <c r="E92" s="2037"/>
      <c r="F92" s="2037"/>
      <c r="G92" s="2037"/>
      <c r="H92" s="2037"/>
      <c r="I92" s="2037"/>
      <c r="J92" s="2037"/>
    </row>
    <row r="93" spans="1:10" ht="50.25" hidden="1" customHeight="1" x14ac:dyDescent="0.25">
      <c r="A93" s="1300"/>
      <c r="B93" s="1253"/>
      <c r="C93" s="1253" t="s">
        <v>396</v>
      </c>
      <c r="D93" s="1254">
        <v>2016</v>
      </c>
      <c r="E93" s="1254">
        <v>2018</v>
      </c>
      <c r="F93" s="1256" t="s">
        <v>357</v>
      </c>
      <c r="G93" s="1254" t="s">
        <v>36</v>
      </c>
      <c r="H93" s="1254">
        <v>0</v>
      </c>
      <c r="I93" s="1254">
        <v>0</v>
      </c>
      <c r="J93" s="1254">
        <v>0</v>
      </c>
    </row>
    <row r="94" spans="1:10" ht="13.8" x14ac:dyDescent="0.25">
      <c r="A94" s="2033" t="s">
        <v>644</v>
      </c>
      <c r="B94" s="2034"/>
      <c r="C94" s="2034"/>
      <c r="D94" s="2034"/>
      <c r="E94" s="2034"/>
      <c r="F94" s="2034"/>
      <c r="G94" s="2035"/>
      <c r="H94" s="1414">
        <f>SUM(H91)</f>
        <v>0</v>
      </c>
      <c r="I94" s="1414">
        <f>SUM(I90:I93)</f>
        <v>7680</v>
      </c>
      <c r="J94" s="1414">
        <f>SUM(J90:J93)</f>
        <v>7680</v>
      </c>
    </row>
    <row r="95" spans="1:10" ht="18" customHeight="1" x14ac:dyDescent="0.25">
      <c r="A95" s="2036" t="s">
        <v>568</v>
      </c>
      <c r="B95" s="2037"/>
      <c r="C95" s="2037"/>
      <c r="D95" s="2037"/>
      <c r="E95" s="2037"/>
      <c r="F95" s="2037"/>
      <c r="G95" s="2037"/>
      <c r="H95" s="2037"/>
      <c r="I95" s="2037"/>
      <c r="J95" s="2038"/>
    </row>
    <row r="96" spans="1:10" ht="31.5" customHeight="1" x14ac:dyDescent="0.25">
      <c r="A96" s="1300" t="s">
        <v>368</v>
      </c>
      <c r="B96" s="1253" t="s">
        <v>664</v>
      </c>
      <c r="C96" s="2027" t="s">
        <v>432</v>
      </c>
      <c r="D96" s="2027">
        <v>2019</v>
      </c>
      <c r="E96" s="2027">
        <v>2021</v>
      </c>
      <c r="F96" s="2027" t="s">
        <v>357</v>
      </c>
      <c r="G96" s="2027" t="s">
        <v>36</v>
      </c>
      <c r="H96" s="2027">
        <v>0</v>
      </c>
      <c r="I96" s="2039">
        <v>0</v>
      </c>
      <c r="J96" s="2039">
        <v>0</v>
      </c>
    </row>
    <row r="97" spans="1:227" ht="20.25" customHeight="1" x14ac:dyDescent="0.25">
      <c r="A97" s="1300" t="s">
        <v>370</v>
      </c>
      <c r="B97" s="1253" t="s">
        <v>665</v>
      </c>
      <c r="C97" s="2029"/>
      <c r="D97" s="2029"/>
      <c r="E97" s="2029"/>
      <c r="F97" s="2029"/>
      <c r="G97" s="2029"/>
      <c r="H97" s="2029"/>
      <c r="I97" s="2041"/>
      <c r="J97" s="2041"/>
    </row>
    <row r="98" spans="1:227" ht="13.8" x14ac:dyDescent="0.25">
      <c r="A98" s="2036" t="s">
        <v>569</v>
      </c>
      <c r="B98" s="2037"/>
      <c r="C98" s="2037"/>
      <c r="D98" s="2037"/>
      <c r="E98" s="2037"/>
      <c r="F98" s="2037"/>
      <c r="G98" s="2037"/>
      <c r="H98" s="2037"/>
      <c r="I98" s="2037"/>
      <c r="J98" s="2038"/>
    </row>
    <row r="99" spans="1:227" ht="33" customHeight="1" x14ac:dyDescent="0.25">
      <c r="A99" s="1300" t="s">
        <v>666</v>
      </c>
      <c r="B99" s="1252" t="s">
        <v>669</v>
      </c>
      <c r="C99" s="2047" t="s">
        <v>517</v>
      </c>
      <c r="D99" s="2047">
        <v>2019</v>
      </c>
      <c r="E99" s="2047">
        <v>2021</v>
      </c>
      <c r="F99" s="2047" t="s">
        <v>357</v>
      </c>
      <c r="G99" s="2047" t="s">
        <v>36</v>
      </c>
      <c r="H99" s="2047">
        <v>0</v>
      </c>
      <c r="I99" s="2047">
        <v>0</v>
      </c>
      <c r="J99" s="2047">
        <v>0</v>
      </c>
    </row>
    <row r="100" spans="1:227" ht="13.8" x14ac:dyDescent="0.25">
      <c r="A100" s="1300" t="s">
        <v>667</v>
      </c>
      <c r="B100" s="1252" t="s">
        <v>1120</v>
      </c>
      <c r="C100" s="2061"/>
      <c r="D100" s="2061"/>
      <c r="E100" s="2061"/>
      <c r="F100" s="2061"/>
      <c r="G100" s="2061"/>
      <c r="H100" s="2061"/>
      <c r="I100" s="2061"/>
      <c r="J100" s="2061"/>
    </row>
    <row r="101" spans="1:227" ht="27.6" x14ac:dyDescent="0.25">
      <c r="A101" s="1300" t="s">
        <v>668</v>
      </c>
      <c r="B101" s="1252" t="s">
        <v>670</v>
      </c>
      <c r="C101" s="2048"/>
      <c r="D101" s="2048"/>
      <c r="E101" s="2048"/>
      <c r="F101" s="2048"/>
      <c r="G101" s="2048"/>
      <c r="H101" s="2048"/>
      <c r="I101" s="2048"/>
      <c r="J101" s="2048"/>
    </row>
    <row r="102" spans="1:227" s="1263" customFormat="1" ht="13.8" x14ac:dyDescent="0.25">
      <c r="A102" s="2036" t="s">
        <v>570</v>
      </c>
      <c r="B102" s="2037"/>
      <c r="C102" s="2037"/>
      <c r="D102" s="2037"/>
      <c r="E102" s="2037"/>
      <c r="F102" s="2037"/>
      <c r="G102" s="2037"/>
      <c r="H102" s="2037"/>
      <c r="I102" s="2037"/>
      <c r="J102" s="2038"/>
    </row>
    <row r="103" spans="1:227" ht="30" customHeight="1" x14ac:dyDescent="0.25">
      <c r="A103" s="1303" t="s">
        <v>671</v>
      </c>
      <c r="B103" s="1252" t="s">
        <v>673</v>
      </c>
      <c r="C103" s="2072" t="s">
        <v>434</v>
      </c>
      <c r="D103" s="2065">
        <v>2019</v>
      </c>
      <c r="E103" s="2057">
        <v>2021</v>
      </c>
      <c r="F103" s="2065" t="s">
        <v>357</v>
      </c>
      <c r="G103" s="2065" t="s">
        <v>36</v>
      </c>
      <c r="H103" s="2065">
        <v>0</v>
      </c>
      <c r="I103" s="2065">
        <v>0</v>
      </c>
      <c r="J103" s="2065">
        <v>0</v>
      </c>
      <c r="HS103" s="1263"/>
    </row>
    <row r="104" spans="1:227" ht="12.75" hidden="1" customHeight="1" x14ac:dyDescent="0.25">
      <c r="A104" s="1304"/>
      <c r="C104" s="2073"/>
      <c r="D104" s="2065"/>
      <c r="E104" s="2057"/>
      <c r="F104" s="2065"/>
      <c r="G104" s="2065"/>
      <c r="H104" s="2065"/>
      <c r="I104" s="2065"/>
      <c r="J104" s="2065"/>
      <c r="HS104" s="1263"/>
    </row>
    <row r="105" spans="1:227" ht="47.25" hidden="1" customHeight="1" x14ac:dyDescent="0.25">
      <c r="A105" s="1301"/>
      <c r="C105" s="2073"/>
      <c r="D105" s="2065"/>
      <c r="E105" s="2057"/>
      <c r="F105" s="2065"/>
      <c r="G105" s="2065"/>
      <c r="H105" s="2065"/>
      <c r="I105" s="2065"/>
      <c r="J105" s="2065"/>
    </row>
    <row r="106" spans="1:227" ht="20.25" customHeight="1" x14ac:dyDescent="0.25">
      <c r="A106" s="1300" t="s">
        <v>672</v>
      </c>
      <c r="B106" s="1353" t="s">
        <v>674</v>
      </c>
      <c r="C106" s="2074"/>
      <c r="D106" s="2065"/>
      <c r="E106" s="2057"/>
      <c r="F106" s="2065"/>
      <c r="G106" s="2065"/>
      <c r="H106" s="2065"/>
      <c r="I106" s="2065"/>
      <c r="J106" s="2065"/>
    </row>
    <row r="107" spans="1:227" ht="13.8" x14ac:dyDescent="0.25">
      <c r="A107" s="2053" t="s">
        <v>646</v>
      </c>
      <c r="B107" s="2054"/>
      <c r="C107" s="2054"/>
      <c r="D107" s="2054"/>
      <c r="E107" s="2054"/>
      <c r="F107" s="2054"/>
      <c r="G107" s="2055"/>
      <c r="H107" s="1337">
        <f>SUM(H56+H67+H76+H85)</f>
        <v>75750</v>
      </c>
      <c r="I107" s="1337">
        <f>SUM(I56+I67+I76+I85)</f>
        <v>101000</v>
      </c>
      <c r="J107" s="1337">
        <f>SUM(J56+J67+J76+J85)</f>
        <v>101000</v>
      </c>
    </row>
    <row r="108" spans="1:227" ht="13.8" hidden="1" x14ac:dyDescent="0.25">
      <c r="A108" s="1278"/>
      <c r="B108" s="1279"/>
      <c r="C108" s="1279"/>
      <c r="D108" s="1279"/>
      <c r="E108" s="1279"/>
      <c r="F108" s="1279"/>
      <c r="G108" s="1279" t="s">
        <v>382</v>
      </c>
      <c r="H108" s="1280"/>
      <c r="I108" s="1281"/>
      <c r="J108" s="1280"/>
      <c r="HS108" s="1263"/>
    </row>
    <row r="109" spans="1:227" ht="13.8" hidden="1" x14ac:dyDescent="0.25">
      <c r="A109" s="1278"/>
      <c r="B109" s="1279"/>
      <c r="C109" s="1279"/>
      <c r="D109" s="1279"/>
      <c r="E109" s="1279"/>
      <c r="F109" s="2078" t="s">
        <v>357</v>
      </c>
      <c r="G109" s="1282" t="s">
        <v>36</v>
      </c>
      <c r="H109" s="1283">
        <f>+H99+2400</f>
        <v>2400</v>
      </c>
      <c r="I109" s="1283">
        <f>+I99+I102</f>
        <v>0</v>
      </c>
      <c r="J109" s="1283">
        <f>+J99+J102</f>
        <v>0</v>
      </c>
      <c r="K109" s="1280">
        <f t="shared" ref="K109:BV109" si="0">+K90</f>
        <v>0</v>
      </c>
      <c r="L109" s="1280">
        <f t="shared" si="0"/>
        <v>0</v>
      </c>
      <c r="M109" s="1280">
        <f t="shared" si="0"/>
        <v>0</v>
      </c>
      <c r="N109" s="1280">
        <f t="shared" si="0"/>
        <v>0</v>
      </c>
      <c r="O109" s="1280">
        <f t="shared" si="0"/>
        <v>0</v>
      </c>
      <c r="P109" s="1280">
        <f t="shared" si="0"/>
        <v>0</v>
      </c>
      <c r="Q109" s="1280">
        <f t="shared" si="0"/>
        <v>0</v>
      </c>
      <c r="R109" s="1280">
        <f t="shared" si="0"/>
        <v>0</v>
      </c>
      <c r="S109" s="1280">
        <f t="shared" si="0"/>
        <v>0</v>
      </c>
      <c r="T109" s="1280">
        <f t="shared" si="0"/>
        <v>0</v>
      </c>
      <c r="U109" s="1280">
        <f t="shared" si="0"/>
        <v>0</v>
      </c>
      <c r="V109" s="1280">
        <f t="shared" si="0"/>
        <v>0</v>
      </c>
      <c r="W109" s="1280">
        <f t="shared" si="0"/>
        <v>0</v>
      </c>
      <c r="X109" s="1280">
        <f t="shared" si="0"/>
        <v>0</v>
      </c>
      <c r="Y109" s="1280">
        <f t="shared" si="0"/>
        <v>0</v>
      </c>
      <c r="Z109" s="1280">
        <f t="shared" si="0"/>
        <v>0</v>
      </c>
      <c r="AA109" s="1280">
        <f t="shared" si="0"/>
        <v>0</v>
      </c>
      <c r="AB109" s="1280">
        <f t="shared" si="0"/>
        <v>0</v>
      </c>
      <c r="AC109" s="1280">
        <f t="shared" si="0"/>
        <v>0</v>
      </c>
      <c r="AD109" s="1280">
        <f t="shared" si="0"/>
        <v>0</v>
      </c>
      <c r="AE109" s="1280">
        <f t="shared" si="0"/>
        <v>0</v>
      </c>
      <c r="AF109" s="1280">
        <f t="shared" si="0"/>
        <v>0</v>
      </c>
      <c r="AG109" s="1280">
        <f t="shared" si="0"/>
        <v>0</v>
      </c>
      <c r="AH109" s="1280">
        <f t="shared" si="0"/>
        <v>0</v>
      </c>
      <c r="AI109" s="1280">
        <f t="shared" si="0"/>
        <v>0</v>
      </c>
      <c r="AJ109" s="1280">
        <f t="shared" si="0"/>
        <v>0</v>
      </c>
      <c r="AK109" s="1280">
        <f t="shared" si="0"/>
        <v>0</v>
      </c>
      <c r="AL109" s="1280">
        <f t="shared" si="0"/>
        <v>0</v>
      </c>
      <c r="AM109" s="1280">
        <f t="shared" si="0"/>
        <v>0</v>
      </c>
      <c r="AN109" s="1280">
        <f t="shared" si="0"/>
        <v>0</v>
      </c>
      <c r="AO109" s="1280">
        <f t="shared" si="0"/>
        <v>0</v>
      </c>
      <c r="AP109" s="1280">
        <f t="shared" si="0"/>
        <v>0</v>
      </c>
      <c r="AQ109" s="1280">
        <f t="shared" si="0"/>
        <v>0</v>
      </c>
      <c r="AR109" s="1280">
        <f t="shared" si="0"/>
        <v>0</v>
      </c>
      <c r="AS109" s="1280">
        <f t="shared" si="0"/>
        <v>0</v>
      </c>
      <c r="AT109" s="1280">
        <f t="shared" si="0"/>
        <v>0</v>
      </c>
      <c r="AU109" s="1280">
        <f t="shared" si="0"/>
        <v>0</v>
      </c>
      <c r="AV109" s="1280">
        <f t="shared" si="0"/>
        <v>0</v>
      </c>
      <c r="AW109" s="1280">
        <f t="shared" si="0"/>
        <v>0</v>
      </c>
      <c r="AX109" s="1280">
        <f t="shared" si="0"/>
        <v>0</v>
      </c>
      <c r="AY109" s="1280">
        <f t="shared" si="0"/>
        <v>0</v>
      </c>
      <c r="AZ109" s="1280">
        <f t="shared" si="0"/>
        <v>0</v>
      </c>
      <c r="BA109" s="1280">
        <f t="shared" si="0"/>
        <v>0</v>
      </c>
      <c r="BB109" s="1280">
        <f t="shared" si="0"/>
        <v>0</v>
      </c>
      <c r="BC109" s="1280">
        <f t="shared" si="0"/>
        <v>0</v>
      </c>
      <c r="BD109" s="1280">
        <f t="shared" si="0"/>
        <v>0</v>
      </c>
      <c r="BE109" s="1280">
        <f t="shared" si="0"/>
        <v>0</v>
      </c>
      <c r="BF109" s="1280">
        <f t="shared" si="0"/>
        <v>0</v>
      </c>
      <c r="BG109" s="1280">
        <f t="shared" si="0"/>
        <v>0</v>
      </c>
      <c r="BH109" s="1280">
        <f t="shared" si="0"/>
        <v>0</v>
      </c>
      <c r="BI109" s="1280">
        <f t="shared" si="0"/>
        <v>0</v>
      </c>
      <c r="BJ109" s="1280">
        <f t="shared" si="0"/>
        <v>0</v>
      </c>
      <c r="BK109" s="1280">
        <f t="shared" si="0"/>
        <v>0</v>
      </c>
      <c r="BL109" s="1280">
        <f t="shared" si="0"/>
        <v>0</v>
      </c>
      <c r="BM109" s="1280">
        <f t="shared" si="0"/>
        <v>0</v>
      </c>
      <c r="BN109" s="1280">
        <f t="shared" si="0"/>
        <v>0</v>
      </c>
      <c r="BO109" s="1280">
        <f t="shared" si="0"/>
        <v>0</v>
      </c>
      <c r="BP109" s="1280">
        <f t="shared" si="0"/>
        <v>0</v>
      </c>
      <c r="BQ109" s="1280">
        <f t="shared" si="0"/>
        <v>0</v>
      </c>
      <c r="BR109" s="1280">
        <f t="shared" si="0"/>
        <v>0</v>
      </c>
      <c r="BS109" s="1280">
        <f t="shared" si="0"/>
        <v>0</v>
      </c>
      <c r="BT109" s="1280">
        <f t="shared" si="0"/>
        <v>0</v>
      </c>
      <c r="BU109" s="1280">
        <f t="shared" si="0"/>
        <v>0</v>
      </c>
      <c r="BV109" s="1280">
        <f t="shared" si="0"/>
        <v>0</v>
      </c>
      <c r="BW109" s="1280">
        <f t="shared" ref="BW109:EH109" si="1">+BW90</f>
        <v>0</v>
      </c>
      <c r="BX109" s="1280">
        <f t="shared" si="1"/>
        <v>0</v>
      </c>
      <c r="BY109" s="1280">
        <f t="shared" si="1"/>
        <v>0</v>
      </c>
      <c r="BZ109" s="1280">
        <f t="shared" si="1"/>
        <v>0</v>
      </c>
      <c r="CA109" s="1280">
        <f t="shared" si="1"/>
        <v>0</v>
      </c>
      <c r="CB109" s="1280">
        <f t="shared" si="1"/>
        <v>0</v>
      </c>
      <c r="CC109" s="1280">
        <f t="shared" si="1"/>
        <v>0</v>
      </c>
      <c r="CD109" s="1280">
        <f t="shared" si="1"/>
        <v>0</v>
      </c>
      <c r="CE109" s="1280">
        <f t="shared" si="1"/>
        <v>0</v>
      </c>
      <c r="CF109" s="1280">
        <f t="shared" si="1"/>
        <v>0</v>
      </c>
      <c r="CG109" s="1280">
        <f t="shared" si="1"/>
        <v>0</v>
      </c>
      <c r="CH109" s="1280">
        <f t="shared" si="1"/>
        <v>0</v>
      </c>
      <c r="CI109" s="1280">
        <f t="shared" si="1"/>
        <v>0</v>
      </c>
      <c r="CJ109" s="1280">
        <f t="shared" si="1"/>
        <v>0</v>
      </c>
      <c r="CK109" s="1280">
        <f t="shared" si="1"/>
        <v>0</v>
      </c>
      <c r="CL109" s="1280">
        <f t="shared" si="1"/>
        <v>0</v>
      </c>
      <c r="CM109" s="1280">
        <f t="shared" si="1"/>
        <v>0</v>
      </c>
      <c r="CN109" s="1280">
        <f t="shared" si="1"/>
        <v>0</v>
      </c>
      <c r="CO109" s="1280">
        <f t="shared" si="1"/>
        <v>0</v>
      </c>
      <c r="CP109" s="1280">
        <f t="shared" si="1"/>
        <v>0</v>
      </c>
      <c r="CQ109" s="1280">
        <f t="shared" si="1"/>
        <v>0</v>
      </c>
      <c r="CR109" s="1280">
        <f t="shared" si="1"/>
        <v>0</v>
      </c>
      <c r="CS109" s="1280">
        <f t="shared" si="1"/>
        <v>0</v>
      </c>
      <c r="CT109" s="1280">
        <f t="shared" si="1"/>
        <v>0</v>
      </c>
      <c r="CU109" s="1280">
        <f t="shared" si="1"/>
        <v>0</v>
      </c>
      <c r="CV109" s="1280">
        <f t="shared" si="1"/>
        <v>0</v>
      </c>
      <c r="CW109" s="1280">
        <f t="shared" si="1"/>
        <v>0</v>
      </c>
      <c r="CX109" s="1280">
        <f t="shared" si="1"/>
        <v>0</v>
      </c>
      <c r="CY109" s="1280">
        <f t="shared" si="1"/>
        <v>0</v>
      </c>
      <c r="CZ109" s="1280">
        <f t="shared" si="1"/>
        <v>0</v>
      </c>
      <c r="DA109" s="1280">
        <f t="shared" si="1"/>
        <v>0</v>
      </c>
      <c r="DB109" s="1280">
        <f t="shared" si="1"/>
        <v>0</v>
      </c>
      <c r="DC109" s="1280">
        <f t="shared" si="1"/>
        <v>0</v>
      </c>
      <c r="DD109" s="1280">
        <f t="shared" si="1"/>
        <v>0</v>
      </c>
      <c r="DE109" s="1280">
        <f t="shared" si="1"/>
        <v>0</v>
      </c>
      <c r="DF109" s="1280">
        <f t="shared" si="1"/>
        <v>0</v>
      </c>
      <c r="DG109" s="1280">
        <f t="shared" si="1"/>
        <v>0</v>
      </c>
      <c r="DH109" s="1280">
        <f t="shared" si="1"/>
        <v>0</v>
      </c>
      <c r="DI109" s="1280">
        <f t="shared" si="1"/>
        <v>0</v>
      </c>
      <c r="DJ109" s="1280">
        <f t="shared" si="1"/>
        <v>0</v>
      </c>
      <c r="DK109" s="1280">
        <f t="shared" si="1"/>
        <v>0</v>
      </c>
      <c r="DL109" s="1280">
        <f t="shared" si="1"/>
        <v>0</v>
      </c>
      <c r="DM109" s="1280">
        <f t="shared" si="1"/>
        <v>0</v>
      </c>
      <c r="DN109" s="1280">
        <f t="shared" si="1"/>
        <v>0</v>
      </c>
      <c r="DO109" s="1280">
        <f t="shared" si="1"/>
        <v>0</v>
      </c>
      <c r="DP109" s="1280">
        <f t="shared" si="1"/>
        <v>0</v>
      </c>
      <c r="DQ109" s="1280">
        <f t="shared" si="1"/>
        <v>0</v>
      </c>
      <c r="DR109" s="1280">
        <f t="shared" si="1"/>
        <v>0</v>
      </c>
      <c r="DS109" s="1280">
        <f t="shared" si="1"/>
        <v>0</v>
      </c>
      <c r="DT109" s="1280">
        <f t="shared" si="1"/>
        <v>0</v>
      </c>
      <c r="DU109" s="1280">
        <f t="shared" si="1"/>
        <v>0</v>
      </c>
      <c r="DV109" s="1280">
        <f t="shared" si="1"/>
        <v>0</v>
      </c>
      <c r="DW109" s="1280">
        <f t="shared" si="1"/>
        <v>0</v>
      </c>
      <c r="DX109" s="1280">
        <f t="shared" si="1"/>
        <v>0</v>
      </c>
      <c r="DY109" s="1280">
        <f t="shared" si="1"/>
        <v>0</v>
      </c>
      <c r="DZ109" s="1280">
        <f t="shared" si="1"/>
        <v>0</v>
      </c>
      <c r="EA109" s="1280">
        <f t="shared" si="1"/>
        <v>0</v>
      </c>
      <c r="EB109" s="1280">
        <f t="shared" si="1"/>
        <v>0</v>
      </c>
      <c r="EC109" s="1280">
        <f t="shared" si="1"/>
        <v>0</v>
      </c>
      <c r="ED109" s="1280">
        <f t="shared" si="1"/>
        <v>0</v>
      </c>
      <c r="EE109" s="1280">
        <f t="shared" si="1"/>
        <v>0</v>
      </c>
      <c r="EF109" s="1280">
        <f t="shared" si="1"/>
        <v>0</v>
      </c>
      <c r="EG109" s="1280">
        <f t="shared" si="1"/>
        <v>0</v>
      </c>
      <c r="EH109" s="1280">
        <f t="shared" si="1"/>
        <v>0</v>
      </c>
      <c r="EI109" s="1280">
        <f t="shared" ref="EI109:GT109" si="2">+EI90</f>
        <v>0</v>
      </c>
      <c r="EJ109" s="1280">
        <f t="shared" si="2"/>
        <v>0</v>
      </c>
      <c r="EK109" s="1280">
        <f t="shared" si="2"/>
        <v>0</v>
      </c>
      <c r="EL109" s="1280">
        <f t="shared" si="2"/>
        <v>0</v>
      </c>
      <c r="EM109" s="1280">
        <f t="shared" si="2"/>
        <v>0</v>
      </c>
      <c r="EN109" s="1280">
        <f t="shared" si="2"/>
        <v>0</v>
      </c>
      <c r="EO109" s="1280">
        <f t="shared" si="2"/>
        <v>0</v>
      </c>
      <c r="EP109" s="1280">
        <f t="shared" si="2"/>
        <v>0</v>
      </c>
      <c r="EQ109" s="1280">
        <f t="shared" si="2"/>
        <v>0</v>
      </c>
      <c r="ER109" s="1280">
        <f t="shared" si="2"/>
        <v>0</v>
      </c>
      <c r="ES109" s="1280">
        <f t="shared" si="2"/>
        <v>0</v>
      </c>
      <c r="ET109" s="1280">
        <f t="shared" si="2"/>
        <v>0</v>
      </c>
      <c r="EU109" s="1280">
        <f t="shared" si="2"/>
        <v>0</v>
      </c>
      <c r="EV109" s="1280">
        <f t="shared" si="2"/>
        <v>0</v>
      </c>
      <c r="EW109" s="1280">
        <f t="shared" si="2"/>
        <v>0</v>
      </c>
      <c r="EX109" s="1280">
        <f t="shared" si="2"/>
        <v>0</v>
      </c>
      <c r="EY109" s="1280">
        <f t="shared" si="2"/>
        <v>0</v>
      </c>
      <c r="EZ109" s="1280">
        <f t="shared" si="2"/>
        <v>0</v>
      </c>
      <c r="FA109" s="1280">
        <f t="shared" si="2"/>
        <v>0</v>
      </c>
      <c r="FB109" s="1280">
        <f t="shared" si="2"/>
        <v>0</v>
      </c>
      <c r="FC109" s="1280">
        <f t="shared" si="2"/>
        <v>0</v>
      </c>
      <c r="FD109" s="1280">
        <f t="shared" si="2"/>
        <v>0</v>
      </c>
      <c r="FE109" s="1280">
        <f t="shared" si="2"/>
        <v>0</v>
      </c>
      <c r="FF109" s="1280">
        <f t="shared" si="2"/>
        <v>0</v>
      </c>
      <c r="FG109" s="1280">
        <f t="shared" si="2"/>
        <v>0</v>
      </c>
      <c r="FH109" s="1280">
        <f t="shared" si="2"/>
        <v>0</v>
      </c>
      <c r="FI109" s="1280">
        <f t="shared" si="2"/>
        <v>0</v>
      </c>
      <c r="FJ109" s="1280">
        <f t="shared" si="2"/>
        <v>0</v>
      </c>
      <c r="FK109" s="1280">
        <f t="shared" si="2"/>
        <v>0</v>
      </c>
      <c r="FL109" s="1280">
        <f t="shared" si="2"/>
        <v>0</v>
      </c>
      <c r="FM109" s="1280">
        <f t="shared" si="2"/>
        <v>0</v>
      </c>
      <c r="FN109" s="1280">
        <f t="shared" si="2"/>
        <v>0</v>
      </c>
      <c r="FO109" s="1280">
        <f t="shared" si="2"/>
        <v>0</v>
      </c>
      <c r="FP109" s="1280">
        <f t="shared" si="2"/>
        <v>0</v>
      </c>
      <c r="FQ109" s="1280">
        <f t="shared" si="2"/>
        <v>0</v>
      </c>
      <c r="FR109" s="1280">
        <f t="shared" si="2"/>
        <v>0</v>
      </c>
      <c r="FS109" s="1280">
        <f t="shared" si="2"/>
        <v>0</v>
      </c>
      <c r="FT109" s="1280">
        <f t="shared" si="2"/>
        <v>0</v>
      </c>
      <c r="FU109" s="1280">
        <f t="shared" si="2"/>
        <v>0</v>
      </c>
      <c r="FV109" s="1280">
        <f t="shared" si="2"/>
        <v>0</v>
      </c>
      <c r="FW109" s="1280">
        <f t="shared" si="2"/>
        <v>0</v>
      </c>
      <c r="FX109" s="1280">
        <f t="shared" si="2"/>
        <v>0</v>
      </c>
      <c r="FY109" s="1280">
        <f t="shared" si="2"/>
        <v>0</v>
      </c>
      <c r="FZ109" s="1280">
        <f t="shared" si="2"/>
        <v>0</v>
      </c>
      <c r="GA109" s="1280">
        <f t="shared" si="2"/>
        <v>0</v>
      </c>
      <c r="GB109" s="1280">
        <f t="shared" si="2"/>
        <v>0</v>
      </c>
      <c r="GC109" s="1280">
        <f t="shared" si="2"/>
        <v>0</v>
      </c>
      <c r="GD109" s="1280">
        <f t="shared" si="2"/>
        <v>0</v>
      </c>
      <c r="GE109" s="1280">
        <f t="shared" si="2"/>
        <v>0</v>
      </c>
      <c r="GF109" s="1280">
        <f t="shared" si="2"/>
        <v>0</v>
      </c>
      <c r="GG109" s="1280">
        <f t="shared" si="2"/>
        <v>0</v>
      </c>
      <c r="GH109" s="1280">
        <f t="shared" si="2"/>
        <v>0</v>
      </c>
      <c r="GI109" s="1280">
        <f t="shared" si="2"/>
        <v>0</v>
      </c>
      <c r="GJ109" s="1280">
        <f t="shared" si="2"/>
        <v>0</v>
      </c>
      <c r="GK109" s="1280">
        <f t="shared" si="2"/>
        <v>0</v>
      </c>
      <c r="GL109" s="1280">
        <f t="shared" si="2"/>
        <v>0</v>
      </c>
      <c r="GM109" s="1280">
        <f t="shared" si="2"/>
        <v>0</v>
      </c>
      <c r="GN109" s="1280">
        <f t="shared" si="2"/>
        <v>0</v>
      </c>
      <c r="GO109" s="1280">
        <f t="shared" si="2"/>
        <v>0</v>
      </c>
      <c r="GP109" s="1280">
        <f t="shared" si="2"/>
        <v>0</v>
      </c>
      <c r="GQ109" s="1280">
        <f t="shared" si="2"/>
        <v>0</v>
      </c>
      <c r="GR109" s="1280">
        <f t="shared" si="2"/>
        <v>0</v>
      </c>
      <c r="GS109" s="1280">
        <f t="shared" si="2"/>
        <v>0</v>
      </c>
      <c r="GT109" s="1280">
        <f t="shared" si="2"/>
        <v>0</v>
      </c>
      <c r="GU109" s="1280">
        <f t="shared" ref="GU109:HP109" si="3">+GU90</f>
        <v>0</v>
      </c>
      <c r="GV109" s="1280">
        <f t="shared" si="3"/>
        <v>0</v>
      </c>
      <c r="GW109" s="1280">
        <f t="shared" si="3"/>
        <v>0</v>
      </c>
      <c r="GX109" s="1280">
        <f t="shared" si="3"/>
        <v>0</v>
      </c>
      <c r="GY109" s="1280">
        <f t="shared" si="3"/>
        <v>0</v>
      </c>
      <c r="GZ109" s="1280">
        <f t="shared" si="3"/>
        <v>0</v>
      </c>
      <c r="HA109" s="1280">
        <f t="shared" si="3"/>
        <v>0</v>
      </c>
      <c r="HB109" s="1280">
        <f t="shared" si="3"/>
        <v>0</v>
      </c>
      <c r="HC109" s="1280">
        <f t="shared" si="3"/>
        <v>0</v>
      </c>
      <c r="HD109" s="1280">
        <f t="shared" si="3"/>
        <v>0</v>
      </c>
      <c r="HE109" s="1280">
        <f t="shared" si="3"/>
        <v>0</v>
      </c>
      <c r="HF109" s="1280">
        <f t="shared" si="3"/>
        <v>0</v>
      </c>
      <c r="HG109" s="1280">
        <f t="shared" si="3"/>
        <v>0</v>
      </c>
      <c r="HH109" s="1280">
        <f t="shared" si="3"/>
        <v>0</v>
      </c>
      <c r="HI109" s="1280">
        <f t="shared" si="3"/>
        <v>0</v>
      </c>
      <c r="HJ109" s="1280">
        <f t="shared" si="3"/>
        <v>0</v>
      </c>
      <c r="HK109" s="1280">
        <f t="shared" si="3"/>
        <v>0</v>
      </c>
      <c r="HL109" s="1280">
        <f t="shared" si="3"/>
        <v>0</v>
      </c>
      <c r="HM109" s="1280">
        <f t="shared" si="3"/>
        <v>0</v>
      </c>
      <c r="HN109" s="1280">
        <f t="shared" si="3"/>
        <v>0</v>
      </c>
      <c r="HO109" s="1280">
        <f t="shared" si="3"/>
        <v>0</v>
      </c>
      <c r="HP109" s="1280">
        <f t="shared" si="3"/>
        <v>0</v>
      </c>
      <c r="HQ109" s="1394"/>
      <c r="HR109" s="1394"/>
      <c r="HS109" s="1263"/>
    </row>
    <row r="110" spans="1:227" ht="13.8" hidden="1" x14ac:dyDescent="0.25">
      <c r="A110" s="1278"/>
      <c r="B110" s="1279"/>
      <c r="C110" s="1279"/>
      <c r="D110" s="1279"/>
      <c r="E110" s="1279"/>
      <c r="F110" s="2079"/>
      <c r="G110" s="1282" t="s">
        <v>383</v>
      </c>
      <c r="H110" s="1283" t="e">
        <f>+H102-2400+#REF!</f>
        <v>#REF!</v>
      </c>
      <c r="I110" s="1283" t="e">
        <f>+#REF!</f>
        <v>#REF!</v>
      </c>
      <c r="J110" s="1283" t="e">
        <f>+#REF!</f>
        <v>#REF!</v>
      </c>
      <c r="HS110" s="1263"/>
    </row>
    <row r="111" spans="1:227" ht="13.8" hidden="1" x14ac:dyDescent="0.25">
      <c r="A111" s="1278"/>
      <c r="B111" s="1279"/>
      <c r="C111" s="1279"/>
      <c r="D111" s="1279"/>
      <c r="E111" s="1279"/>
      <c r="F111" s="2080"/>
      <c r="G111" s="1282" t="s">
        <v>360</v>
      </c>
      <c r="H111" s="1283">
        <f>+H84</f>
        <v>0</v>
      </c>
      <c r="I111" s="1283">
        <f>+I84</f>
        <v>0</v>
      </c>
      <c r="J111" s="1283">
        <f>+J84</f>
        <v>0</v>
      </c>
      <c r="HS111" s="1263"/>
    </row>
    <row r="112" spans="1:227" ht="13.8" hidden="1" x14ac:dyDescent="0.25">
      <c r="A112" s="1278"/>
      <c r="B112" s="1279"/>
      <c r="C112" s="1279"/>
      <c r="D112" s="1279"/>
      <c r="E112" s="1279"/>
      <c r="F112" s="1284" t="s">
        <v>356</v>
      </c>
      <c r="G112" s="1282" t="s">
        <v>36</v>
      </c>
      <c r="H112" s="1283" t="e">
        <f>+#REF!</f>
        <v>#REF!</v>
      </c>
      <c r="I112" s="1283" t="e">
        <f>+#REF!</f>
        <v>#REF!</v>
      </c>
      <c r="J112" s="1283" t="e">
        <f>+#REF!</f>
        <v>#REF!</v>
      </c>
      <c r="HS112" s="1263"/>
    </row>
    <row r="113" spans="1:257" ht="13.8" hidden="1" x14ac:dyDescent="0.25">
      <c r="A113" s="1278"/>
      <c r="B113" s="1279"/>
      <c r="C113" s="1279"/>
      <c r="D113" s="1279"/>
      <c r="E113" s="1279"/>
      <c r="F113" s="2081" t="s">
        <v>381</v>
      </c>
      <c r="G113" s="1282" t="s">
        <v>36</v>
      </c>
      <c r="H113" s="1283">
        <v>14000</v>
      </c>
      <c r="I113" s="1283">
        <v>2000</v>
      </c>
      <c r="J113" s="1283">
        <v>2500</v>
      </c>
      <c r="HS113" s="1263"/>
    </row>
    <row r="114" spans="1:257" ht="13.8" hidden="1" x14ac:dyDescent="0.25">
      <c r="A114" s="1278"/>
      <c r="B114" s="1279"/>
      <c r="C114" s="1279"/>
      <c r="D114" s="1279"/>
      <c r="E114" s="1279"/>
      <c r="F114" s="2082"/>
      <c r="G114" s="1282" t="s">
        <v>383</v>
      </c>
      <c r="H114" s="1283">
        <v>0</v>
      </c>
      <c r="I114" s="1283">
        <f>+I85</f>
        <v>500</v>
      </c>
      <c r="J114" s="1283">
        <v>0</v>
      </c>
      <c r="HS114" s="1263"/>
    </row>
    <row r="115" spans="1:257" ht="13.8" hidden="1" x14ac:dyDescent="0.25">
      <c r="A115" s="1278"/>
      <c r="B115" s="1279"/>
      <c r="C115" s="1279"/>
      <c r="D115" s="1279"/>
      <c r="E115" s="1279"/>
      <c r="F115" s="1284"/>
      <c r="G115" s="1282"/>
      <c r="H115" s="1283"/>
      <c r="I115" s="1283"/>
      <c r="J115" s="1283"/>
      <c r="HS115" s="1263"/>
    </row>
    <row r="116" spans="1:257" ht="13.8" hidden="1" x14ac:dyDescent="0.25">
      <c r="A116" s="1285"/>
      <c r="B116" s="1286"/>
      <c r="C116" s="1286"/>
      <c r="D116" s="1286"/>
      <c r="E116" s="1286"/>
      <c r="F116" s="1286" t="s">
        <v>384</v>
      </c>
      <c r="G116" s="1287" t="s">
        <v>359</v>
      </c>
      <c r="H116" s="1288">
        <f>+H103</f>
        <v>0</v>
      </c>
      <c r="I116" s="1288">
        <f>+I103</f>
        <v>0</v>
      </c>
      <c r="J116" s="1288">
        <f>+J103</f>
        <v>0</v>
      </c>
      <c r="HS116" s="1263"/>
    </row>
    <row r="117" spans="1:257" ht="13.8" hidden="1" x14ac:dyDescent="0.25">
      <c r="A117" s="1278"/>
      <c r="B117" s="1279"/>
      <c r="C117" s="1279"/>
      <c r="D117" s="1279"/>
      <c r="E117" s="1279"/>
      <c r="F117" s="1279"/>
      <c r="G117" s="1279" t="s">
        <v>382</v>
      </c>
      <c r="H117" s="1280"/>
      <c r="I117" s="1281"/>
      <c r="J117" s="1280"/>
      <c r="HS117" s="1263"/>
    </row>
    <row r="118" spans="1:257" ht="13.8" hidden="1" x14ac:dyDescent="0.25">
      <c r="A118" s="1278"/>
      <c r="B118" s="1279"/>
      <c r="C118" s="1279"/>
      <c r="D118" s="1279"/>
      <c r="E118" s="1279"/>
      <c r="F118" s="1294" t="s">
        <v>357</v>
      </c>
      <c r="G118" s="1282" t="s">
        <v>36</v>
      </c>
      <c r="H118" s="1283" t="e">
        <f>+#REF!</f>
        <v>#REF!</v>
      </c>
      <c r="I118" s="1283" t="e">
        <f>+#REF!</f>
        <v>#REF!</v>
      </c>
      <c r="J118" s="1283" t="e">
        <f>+#REF!</f>
        <v>#REF!</v>
      </c>
      <c r="K118" s="1283" t="e">
        <f>+#REF!</f>
        <v>#REF!</v>
      </c>
      <c r="L118" s="1283" t="e">
        <f>+#REF!</f>
        <v>#REF!</v>
      </c>
      <c r="M118" s="1283" t="e">
        <f>+#REF!</f>
        <v>#REF!</v>
      </c>
      <c r="N118" s="1283" t="e">
        <f>+#REF!</f>
        <v>#REF!</v>
      </c>
      <c r="O118" s="1283" t="e">
        <f>+#REF!</f>
        <v>#REF!</v>
      </c>
      <c r="P118" s="1283" t="e">
        <f>+#REF!</f>
        <v>#REF!</v>
      </c>
      <c r="Q118" s="1283" t="e">
        <f>+#REF!</f>
        <v>#REF!</v>
      </c>
      <c r="R118" s="1283" t="e">
        <f>+#REF!</f>
        <v>#REF!</v>
      </c>
      <c r="S118" s="1283" t="e">
        <f>+#REF!</f>
        <v>#REF!</v>
      </c>
      <c r="T118" s="1283" t="e">
        <f>+#REF!</f>
        <v>#REF!</v>
      </c>
      <c r="U118" s="1283" t="e">
        <f>+#REF!</f>
        <v>#REF!</v>
      </c>
      <c r="V118" s="1283" t="e">
        <f>+#REF!</f>
        <v>#REF!</v>
      </c>
      <c r="W118" s="1283" t="e">
        <f>+#REF!</f>
        <v>#REF!</v>
      </c>
      <c r="X118" s="1283" t="e">
        <f>+#REF!</f>
        <v>#REF!</v>
      </c>
      <c r="Y118" s="1283" t="e">
        <f>+#REF!</f>
        <v>#REF!</v>
      </c>
      <c r="Z118" s="1283" t="e">
        <f>+#REF!</f>
        <v>#REF!</v>
      </c>
      <c r="AA118" s="1283" t="e">
        <f>+#REF!</f>
        <v>#REF!</v>
      </c>
      <c r="AB118" s="1283" t="e">
        <f>+#REF!</f>
        <v>#REF!</v>
      </c>
      <c r="AC118" s="1283" t="e">
        <f>+#REF!</f>
        <v>#REF!</v>
      </c>
      <c r="AD118" s="1283" t="e">
        <f>+#REF!</f>
        <v>#REF!</v>
      </c>
      <c r="AE118" s="1283" t="e">
        <f>+#REF!</f>
        <v>#REF!</v>
      </c>
      <c r="AF118" s="1283" t="e">
        <f>+#REF!</f>
        <v>#REF!</v>
      </c>
      <c r="AG118" s="1283" t="e">
        <f>+#REF!</f>
        <v>#REF!</v>
      </c>
      <c r="AH118" s="1283" t="e">
        <f>+#REF!</f>
        <v>#REF!</v>
      </c>
      <c r="AI118" s="1283" t="e">
        <f>+#REF!</f>
        <v>#REF!</v>
      </c>
      <c r="AJ118" s="1283" t="e">
        <f>+#REF!</f>
        <v>#REF!</v>
      </c>
      <c r="AK118" s="1283" t="e">
        <f>+#REF!</f>
        <v>#REF!</v>
      </c>
      <c r="AL118" s="1283" t="e">
        <f>+#REF!</f>
        <v>#REF!</v>
      </c>
      <c r="AM118" s="1283" t="e">
        <f>+#REF!</f>
        <v>#REF!</v>
      </c>
      <c r="AN118" s="1283" t="e">
        <f>+#REF!</f>
        <v>#REF!</v>
      </c>
      <c r="AO118" s="1283" t="e">
        <f>+#REF!</f>
        <v>#REF!</v>
      </c>
      <c r="AP118" s="1283" t="e">
        <f>+#REF!</f>
        <v>#REF!</v>
      </c>
      <c r="AQ118" s="1283" t="e">
        <f>+#REF!</f>
        <v>#REF!</v>
      </c>
      <c r="AR118" s="1283" t="e">
        <f>+#REF!</f>
        <v>#REF!</v>
      </c>
      <c r="AS118" s="1283" t="e">
        <f>+#REF!</f>
        <v>#REF!</v>
      </c>
      <c r="AT118" s="1283" t="e">
        <f>+#REF!</f>
        <v>#REF!</v>
      </c>
      <c r="AU118" s="1283" t="e">
        <f>+#REF!</f>
        <v>#REF!</v>
      </c>
      <c r="AV118" s="1283" t="e">
        <f>+#REF!</f>
        <v>#REF!</v>
      </c>
      <c r="AW118" s="1283" t="e">
        <f>+#REF!</f>
        <v>#REF!</v>
      </c>
      <c r="AX118" s="1283" t="e">
        <f>+#REF!</f>
        <v>#REF!</v>
      </c>
      <c r="AY118" s="1283" t="e">
        <f>+#REF!</f>
        <v>#REF!</v>
      </c>
      <c r="AZ118" s="1283" t="e">
        <f>+#REF!</f>
        <v>#REF!</v>
      </c>
      <c r="BA118" s="1283" t="e">
        <f>+#REF!</f>
        <v>#REF!</v>
      </c>
      <c r="BB118" s="1283" t="e">
        <f>+#REF!</f>
        <v>#REF!</v>
      </c>
      <c r="BC118" s="1283" t="e">
        <f>+#REF!</f>
        <v>#REF!</v>
      </c>
      <c r="BD118" s="1283" t="e">
        <f>+#REF!</f>
        <v>#REF!</v>
      </c>
      <c r="BE118" s="1283" t="e">
        <f>+#REF!</f>
        <v>#REF!</v>
      </c>
      <c r="BF118" s="1283" t="e">
        <f>+#REF!</f>
        <v>#REF!</v>
      </c>
      <c r="BG118" s="1283" t="e">
        <f>+#REF!</f>
        <v>#REF!</v>
      </c>
      <c r="BH118" s="1283" t="e">
        <f>+#REF!</f>
        <v>#REF!</v>
      </c>
      <c r="BI118" s="1283" t="e">
        <f>+#REF!</f>
        <v>#REF!</v>
      </c>
      <c r="BJ118" s="1283" t="e">
        <f>+#REF!</f>
        <v>#REF!</v>
      </c>
      <c r="BK118" s="1283" t="e">
        <f>+#REF!</f>
        <v>#REF!</v>
      </c>
      <c r="BL118" s="1283" t="e">
        <f>+#REF!</f>
        <v>#REF!</v>
      </c>
      <c r="BM118" s="1283" t="e">
        <f>+#REF!</f>
        <v>#REF!</v>
      </c>
      <c r="BN118" s="1283" t="e">
        <f>+#REF!</f>
        <v>#REF!</v>
      </c>
      <c r="BO118" s="1283" t="e">
        <f>+#REF!</f>
        <v>#REF!</v>
      </c>
      <c r="BP118" s="1283" t="e">
        <f>+#REF!</f>
        <v>#REF!</v>
      </c>
      <c r="BQ118" s="1283" t="e">
        <f>+#REF!</f>
        <v>#REF!</v>
      </c>
      <c r="BR118" s="1283" t="e">
        <f>+#REF!</f>
        <v>#REF!</v>
      </c>
      <c r="BS118" s="1283" t="e">
        <f>+#REF!</f>
        <v>#REF!</v>
      </c>
      <c r="BT118" s="1283" t="e">
        <f>+#REF!</f>
        <v>#REF!</v>
      </c>
      <c r="BU118" s="1283" t="e">
        <f>+#REF!</f>
        <v>#REF!</v>
      </c>
      <c r="BV118" s="1283" t="e">
        <f>+#REF!</f>
        <v>#REF!</v>
      </c>
      <c r="BW118" s="1283" t="e">
        <f>+#REF!</f>
        <v>#REF!</v>
      </c>
      <c r="BX118" s="1283" t="e">
        <f>+#REF!</f>
        <v>#REF!</v>
      </c>
      <c r="BY118" s="1283" t="e">
        <f>+#REF!</f>
        <v>#REF!</v>
      </c>
      <c r="BZ118" s="1283" t="e">
        <f>+#REF!</f>
        <v>#REF!</v>
      </c>
      <c r="CA118" s="1283" t="e">
        <f>+#REF!</f>
        <v>#REF!</v>
      </c>
      <c r="CB118" s="1283" t="e">
        <f>+#REF!</f>
        <v>#REF!</v>
      </c>
      <c r="CC118" s="1283" t="e">
        <f>+#REF!</f>
        <v>#REF!</v>
      </c>
      <c r="CD118" s="1283" t="e">
        <f>+#REF!</f>
        <v>#REF!</v>
      </c>
      <c r="CE118" s="1283" t="e">
        <f>+#REF!</f>
        <v>#REF!</v>
      </c>
      <c r="CF118" s="1283" t="e">
        <f>+#REF!</f>
        <v>#REF!</v>
      </c>
      <c r="CG118" s="1283" t="e">
        <f>+#REF!</f>
        <v>#REF!</v>
      </c>
      <c r="CH118" s="1283" t="e">
        <f>+#REF!</f>
        <v>#REF!</v>
      </c>
      <c r="CI118" s="1283" t="e">
        <f>+#REF!</f>
        <v>#REF!</v>
      </c>
      <c r="CJ118" s="1283" t="e">
        <f>+#REF!</f>
        <v>#REF!</v>
      </c>
      <c r="CK118" s="1283" t="e">
        <f>+#REF!</f>
        <v>#REF!</v>
      </c>
      <c r="CL118" s="1283" t="e">
        <f>+#REF!</f>
        <v>#REF!</v>
      </c>
      <c r="CM118" s="1283" t="e">
        <f>+#REF!</f>
        <v>#REF!</v>
      </c>
      <c r="CN118" s="1283" t="e">
        <f>+#REF!</f>
        <v>#REF!</v>
      </c>
      <c r="CO118" s="1283" t="e">
        <f>+#REF!</f>
        <v>#REF!</v>
      </c>
      <c r="CP118" s="1283" t="e">
        <f>+#REF!</f>
        <v>#REF!</v>
      </c>
      <c r="CQ118" s="1283" t="e">
        <f>+#REF!</f>
        <v>#REF!</v>
      </c>
      <c r="CR118" s="1283" t="e">
        <f>+#REF!</f>
        <v>#REF!</v>
      </c>
      <c r="CS118" s="1283" t="e">
        <f>+#REF!</f>
        <v>#REF!</v>
      </c>
      <c r="CT118" s="1283" t="e">
        <f>+#REF!</f>
        <v>#REF!</v>
      </c>
      <c r="CU118" s="1283" t="e">
        <f>+#REF!</f>
        <v>#REF!</v>
      </c>
      <c r="CV118" s="1283" t="e">
        <f>+#REF!</f>
        <v>#REF!</v>
      </c>
      <c r="CW118" s="1283" t="e">
        <f>+#REF!</f>
        <v>#REF!</v>
      </c>
      <c r="CX118" s="1283" t="e">
        <f>+#REF!</f>
        <v>#REF!</v>
      </c>
      <c r="CY118" s="1283" t="e">
        <f>+#REF!</f>
        <v>#REF!</v>
      </c>
      <c r="CZ118" s="1283" t="e">
        <f>+#REF!</f>
        <v>#REF!</v>
      </c>
      <c r="DA118" s="1283" t="e">
        <f>+#REF!</f>
        <v>#REF!</v>
      </c>
      <c r="DB118" s="1283" t="e">
        <f>+#REF!</f>
        <v>#REF!</v>
      </c>
      <c r="DC118" s="1283" t="e">
        <f>+#REF!</f>
        <v>#REF!</v>
      </c>
      <c r="DD118" s="1283" t="e">
        <f>+#REF!</f>
        <v>#REF!</v>
      </c>
      <c r="DE118" s="1283" t="e">
        <f>+#REF!</f>
        <v>#REF!</v>
      </c>
      <c r="DF118" s="1283" t="e">
        <f>+#REF!</f>
        <v>#REF!</v>
      </c>
      <c r="DG118" s="1283" t="e">
        <f>+#REF!</f>
        <v>#REF!</v>
      </c>
      <c r="DH118" s="1283" t="e">
        <f>+#REF!</f>
        <v>#REF!</v>
      </c>
      <c r="DI118" s="1283" t="e">
        <f>+#REF!</f>
        <v>#REF!</v>
      </c>
      <c r="DJ118" s="1283" t="e">
        <f>+#REF!</f>
        <v>#REF!</v>
      </c>
      <c r="DK118" s="1283" t="e">
        <f>+#REF!</f>
        <v>#REF!</v>
      </c>
      <c r="DL118" s="1283" t="e">
        <f>+#REF!</f>
        <v>#REF!</v>
      </c>
      <c r="DM118" s="1283" t="e">
        <f>+#REF!</f>
        <v>#REF!</v>
      </c>
      <c r="DN118" s="1283" t="e">
        <f>+#REF!</f>
        <v>#REF!</v>
      </c>
      <c r="DO118" s="1283" t="e">
        <f>+#REF!</f>
        <v>#REF!</v>
      </c>
      <c r="DP118" s="1283" t="e">
        <f>+#REF!</f>
        <v>#REF!</v>
      </c>
      <c r="DQ118" s="1283" t="e">
        <f>+#REF!</f>
        <v>#REF!</v>
      </c>
      <c r="DR118" s="1283" t="e">
        <f>+#REF!</f>
        <v>#REF!</v>
      </c>
      <c r="DS118" s="1283" t="e">
        <f>+#REF!</f>
        <v>#REF!</v>
      </c>
      <c r="DT118" s="1283" t="e">
        <f>+#REF!</f>
        <v>#REF!</v>
      </c>
      <c r="DU118" s="1283" t="e">
        <f>+#REF!</f>
        <v>#REF!</v>
      </c>
      <c r="DV118" s="1283" t="e">
        <f>+#REF!</f>
        <v>#REF!</v>
      </c>
      <c r="DW118" s="1283" t="e">
        <f>+#REF!</f>
        <v>#REF!</v>
      </c>
      <c r="DX118" s="1283" t="e">
        <f>+#REF!</f>
        <v>#REF!</v>
      </c>
      <c r="DY118" s="1283" t="e">
        <f>+#REF!</f>
        <v>#REF!</v>
      </c>
      <c r="DZ118" s="1283" t="e">
        <f>+#REF!</f>
        <v>#REF!</v>
      </c>
      <c r="EA118" s="1283" t="e">
        <f>+#REF!</f>
        <v>#REF!</v>
      </c>
      <c r="EB118" s="1283" t="e">
        <f>+#REF!</f>
        <v>#REF!</v>
      </c>
      <c r="EC118" s="1283" t="e">
        <f>+#REF!</f>
        <v>#REF!</v>
      </c>
      <c r="ED118" s="1283" t="e">
        <f>+#REF!</f>
        <v>#REF!</v>
      </c>
      <c r="EE118" s="1283" t="e">
        <f>+#REF!</f>
        <v>#REF!</v>
      </c>
      <c r="EF118" s="1283" t="e">
        <f>+#REF!</f>
        <v>#REF!</v>
      </c>
      <c r="EG118" s="1283" t="e">
        <f>+#REF!</f>
        <v>#REF!</v>
      </c>
      <c r="EH118" s="1283" t="e">
        <f>+#REF!</f>
        <v>#REF!</v>
      </c>
      <c r="EI118" s="1283" t="e">
        <f>+#REF!</f>
        <v>#REF!</v>
      </c>
      <c r="EJ118" s="1283" t="e">
        <f>+#REF!</f>
        <v>#REF!</v>
      </c>
      <c r="EK118" s="1283" t="e">
        <f>+#REF!</f>
        <v>#REF!</v>
      </c>
      <c r="EL118" s="1283" t="e">
        <f>+#REF!</f>
        <v>#REF!</v>
      </c>
      <c r="EM118" s="1283" t="e">
        <f>+#REF!</f>
        <v>#REF!</v>
      </c>
      <c r="EN118" s="1283" t="e">
        <f>+#REF!</f>
        <v>#REF!</v>
      </c>
      <c r="EO118" s="1283" t="e">
        <f>+#REF!</f>
        <v>#REF!</v>
      </c>
      <c r="EP118" s="1283" t="e">
        <f>+#REF!</f>
        <v>#REF!</v>
      </c>
      <c r="EQ118" s="1283" t="e">
        <f>+#REF!</f>
        <v>#REF!</v>
      </c>
      <c r="ER118" s="1283" t="e">
        <f>+#REF!</f>
        <v>#REF!</v>
      </c>
      <c r="ES118" s="1283" t="e">
        <f>+#REF!</f>
        <v>#REF!</v>
      </c>
      <c r="ET118" s="1283" t="e">
        <f>+#REF!</f>
        <v>#REF!</v>
      </c>
      <c r="EU118" s="1283" t="e">
        <f>+#REF!</f>
        <v>#REF!</v>
      </c>
      <c r="EV118" s="1283" t="e">
        <f>+#REF!</f>
        <v>#REF!</v>
      </c>
      <c r="EW118" s="1283" t="e">
        <f>+#REF!</f>
        <v>#REF!</v>
      </c>
      <c r="EX118" s="1283" t="e">
        <f>+#REF!</f>
        <v>#REF!</v>
      </c>
      <c r="EY118" s="1283" t="e">
        <f>+#REF!</f>
        <v>#REF!</v>
      </c>
      <c r="EZ118" s="1283" t="e">
        <f>+#REF!</f>
        <v>#REF!</v>
      </c>
      <c r="FA118" s="1283" t="e">
        <f>+#REF!</f>
        <v>#REF!</v>
      </c>
      <c r="FB118" s="1283" t="e">
        <f>+#REF!</f>
        <v>#REF!</v>
      </c>
      <c r="FC118" s="1283" t="e">
        <f>+#REF!</f>
        <v>#REF!</v>
      </c>
      <c r="FD118" s="1283" t="e">
        <f>+#REF!</f>
        <v>#REF!</v>
      </c>
      <c r="FE118" s="1283" t="e">
        <f>+#REF!</f>
        <v>#REF!</v>
      </c>
      <c r="FF118" s="1283" t="e">
        <f>+#REF!</f>
        <v>#REF!</v>
      </c>
      <c r="FG118" s="1283" t="e">
        <f>+#REF!</f>
        <v>#REF!</v>
      </c>
      <c r="FH118" s="1283" t="e">
        <f>+#REF!</f>
        <v>#REF!</v>
      </c>
      <c r="FI118" s="1283" t="e">
        <f>+#REF!</f>
        <v>#REF!</v>
      </c>
      <c r="FJ118" s="1283" t="e">
        <f>+#REF!</f>
        <v>#REF!</v>
      </c>
      <c r="FK118" s="1283" t="e">
        <f>+#REF!</f>
        <v>#REF!</v>
      </c>
      <c r="FL118" s="1283" t="e">
        <f>+#REF!</f>
        <v>#REF!</v>
      </c>
      <c r="FM118" s="1283" t="e">
        <f>+#REF!</f>
        <v>#REF!</v>
      </c>
      <c r="FN118" s="1283" t="e">
        <f>+#REF!</f>
        <v>#REF!</v>
      </c>
      <c r="FO118" s="1283" t="e">
        <f>+#REF!</f>
        <v>#REF!</v>
      </c>
      <c r="FP118" s="1283" t="e">
        <f>+#REF!</f>
        <v>#REF!</v>
      </c>
      <c r="FQ118" s="1283" t="e">
        <f>+#REF!</f>
        <v>#REF!</v>
      </c>
      <c r="FR118" s="1283" t="e">
        <f>+#REF!</f>
        <v>#REF!</v>
      </c>
      <c r="FS118" s="1283" t="e">
        <f>+#REF!</f>
        <v>#REF!</v>
      </c>
      <c r="FT118" s="1283" t="e">
        <f>+#REF!</f>
        <v>#REF!</v>
      </c>
      <c r="FU118" s="1283" t="e">
        <f>+#REF!</f>
        <v>#REF!</v>
      </c>
      <c r="FV118" s="1283" t="e">
        <f>+#REF!</f>
        <v>#REF!</v>
      </c>
      <c r="FW118" s="1283" t="e">
        <f>+#REF!</f>
        <v>#REF!</v>
      </c>
      <c r="FX118" s="1283" t="e">
        <f>+#REF!</f>
        <v>#REF!</v>
      </c>
      <c r="FY118" s="1283" t="e">
        <f>+#REF!</f>
        <v>#REF!</v>
      </c>
      <c r="FZ118" s="1283" t="e">
        <f>+#REF!</f>
        <v>#REF!</v>
      </c>
      <c r="GA118" s="1283" t="e">
        <f>+#REF!</f>
        <v>#REF!</v>
      </c>
      <c r="GB118" s="1283" t="e">
        <f>+#REF!</f>
        <v>#REF!</v>
      </c>
      <c r="GC118" s="1283" t="e">
        <f>+#REF!</f>
        <v>#REF!</v>
      </c>
      <c r="GD118" s="1283" t="e">
        <f>+#REF!</f>
        <v>#REF!</v>
      </c>
      <c r="GE118" s="1283" t="e">
        <f>+#REF!</f>
        <v>#REF!</v>
      </c>
      <c r="GF118" s="1283" t="e">
        <f>+#REF!</f>
        <v>#REF!</v>
      </c>
      <c r="GG118" s="1283" t="e">
        <f>+#REF!</f>
        <v>#REF!</v>
      </c>
      <c r="GH118" s="1283" t="e">
        <f>+#REF!</f>
        <v>#REF!</v>
      </c>
      <c r="GI118" s="1283" t="e">
        <f>+#REF!</f>
        <v>#REF!</v>
      </c>
      <c r="GJ118" s="1283" t="e">
        <f>+#REF!</f>
        <v>#REF!</v>
      </c>
      <c r="GK118" s="1283" t="e">
        <f>+#REF!</f>
        <v>#REF!</v>
      </c>
      <c r="GL118" s="1283" t="e">
        <f>+#REF!</f>
        <v>#REF!</v>
      </c>
      <c r="GM118" s="1283" t="e">
        <f>+#REF!</f>
        <v>#REF!</v>
      </c>
      <c r="GN118" s="1283" t="e">
        <f>+#REF!</f>
        <v>#REF!</v>
      </c>
      <c r="GO118" s="1283" t="e">
        <f>+#REF!</f>
        <v>#REF!</v>
      </c>
      <c r="GP118" s="1283" t="e">
        <f>+#REF!</f>
        <v>#REF!</v>
      </c>
      <c r="GQ118" s="1283" t="e">
        <f>+#REF!</f>
        <v>#REF!</v>
      </c>
      <c r="GR118" s="1283" t="e">
        <f>+#REF!</f>
        <v>#REF!</v>
      </c>
      <c r="GS118" s="1283" t="e">
        <f>+#REF!</f>
        <v>#REF!</v>
      </c>
      <c r="GT118" s="1283" t="e">
        <f>+#REF!</f>
        <v>#REF!</v>
      </c>
      <c r="GU118" s="1283" t="e">
        <f>+#REF!</f>
        <v>#REF!</v>
      </c>
      <c r="GV118" s="1283" t="e">
        <f>+#REF!</f>
        <v>#REF!</v>
      </c>
      <c r="GW118" s="1283" t="e">
        <f>+#REF!</f>
        <v>#REF!</v>
      </c>
      <c r="GX118" s="1283" t="e">
        <f>+#REF!</f>
        <v>#REF!</v>
      </c>
      <c r="GY118" s="1283" t="e">
        <f>+#REF!</f>
        <v>#REF!</v>
      </c>
      <c r="GZ118" s="1283" t="e">
        <f>+#REF!</f>
        <v>#REF!</v>
      </c>
      <c r="HA118" s="1283" t="e">
        <f>+#REF!</f>
        <v>#REF!</v>
      </c>
      <c r="HB118" s="1283" t="e">
        <f>+#REF!</f>
        <v>#REF!</v>
      </c>
      <c r="HC118" s="1283" t="e">
        <f>+#REF!</f>
        <v>#REF!</v>
      </c>
      <c r="HD118" s="1283" t="e">
        <f>+#REF!</f>
        <v>#REF!</v>
      </c>
      <c r="HE118" s="1283" t="e">
        <f>+#REF!</f>
        <v>#REF!</v>
      </c>
      <c r="HF118" s="1283" t="e">
        <f>+#REF!</f>
        <v>#REF!</v>
      </c>
      <c r="HG118" s="1283" t="e">
        <f>+#REF!</f>
        <v>#REF!</v>
      </c>
      <c r="HH118" s="1283" t="e">
        <f>+#REF!</f>
        <v>#REF!</v>
      </c>
      <c r="HI118" s="1283" t="e">
        <f>+#REF!</f>
        <v>#REF!</v>
      </c>
      <c r="HJ118" s="1283" t="e">
        <f>+#REF!</f>
        <v>#REF!</v>
      </c>
      <c r="HK118" s="1283" t="e">
        <f>+#REF!</f>
        <v>#REF!</v>
      </c>
      <c r="HL118" s="1283" t="e">
        <f>+#REF!</f>
        <v>#REF!</v>
      </c>
      <c r="HM118" s="1283" t="e">
        <f>+#REF!</f>
        <v>#REF!</v>
      </c>
      <c r="HN118" s="1283" t="e">
        <f>+#REF!</f>
        <v>#REF!</v>
      </c>
      <c r="HO118" s="1283" t="e">
        <f>+#REF!</f>
        <v>#REF!</v>
      </c>
      <c r="HP118" s="1283" t="e">
        <f>+#REF!</f>
        <v>#REF!</v>
      </c>
      <c r="HQ118" s="1394"/>
      <c r="HR118" s="1394"/>
      <c r="HS118" s="1263"/>
    </row>
    <row r="119" spans="1:257" ht="13.8" x14ac:dyDescent="0.25">
      <c r="A119" s="2053" t="s">
        <v>1038</v>
      </c>
      <c r="B119" s="2054"/>
      <c r="C119" s="2054"/>
      <c r="D119" s="2054"/>
      <c r="E119" s="2054"/>
      <c r="F119" s="2054"/>
      <c r="G119" s="2055"/>
      <c r="H119" s="1337">
        <f>SUM(H62+H70+H77+H88+H91)</f>
        <v>75750</v>
      </c>
      <c r="I119" s="1337">
        <f>SUM(I62+I70+I77+I88+I91)</f>
        <v>101000</v>
      </c>
      <c r="J119" s="1337">
        <f>SUM(J62+J70+J77+J88+J91)</f>
        <v>101000</v>
      </c>
      <c r="K119" s="1394"/>
      <c r="L119" s="1394"/>
      <c r="M119" s="1394"/>
      <c r="N119" s="1394"/>
      <c r="O119" s="1394"/>
      <c r="P119" s="1394"/>
      <c r="Q119" s="1394"/>
      <c r="R119" s="1394"/>
      <c r="S119" s="1394"/>
      <c r="T119" s="1394"/>
      <c r="U119" s="1394"/>
      <c r="V119" s="1394"/>
      <c r="W119" s="1394"/>
      <c r="X119" s="1394"/>
      <c r="Y119" s="1394"/>
      <c r="Z119" s="1394"/>
      <c r="AA119" s="1394"/>
      <c r="AB119" s="1394"/>
      <c r="AC119" s="1394"/>
      <c r="AD119" s="1394"/>
      <c r="AE119" s="1394"/>
      <c r="AF119" s="1394"/>
      <c r="AG119" s="1394"/>
      <c r="AH119" s="1394"/>
      <c r="AI119" s="1394"/>
      <c r="AJ119" s="1394"/>
      <c r="AK119" s="1394"/>
      <c r="AL119" s="1394"/>
      <c r="AM119" s="1394"/>
      <c r="AN119" s="1394"/>
      <c r="AO119" s="1394"/>
      <c r="AP119" s="1394"/>
      <c r="AQ119" s="1394"/>
      <c r="AR119" s="1394"/>
      <c r="AS119" s="1394"/>
      <c r="AT119" s="1394"/>
      <c r="AU119" s="1394"/>
      <c r="AV119" s="1394"/>
      <c r="AW119" s="1394"/>
      <c r="AX119" s="1394"/>
      <c r="AY119" s="1394"/>
      <c r="AZ119" s="1394"/>
      <c r="BA119" s="1394"/>
      <c r="BB119" s="1394"/>
      <c r="BC119" s="1394"/>
      <c r="BD119" s="1394"/>
      <c r="BE119" s="1394"/>
      <c r="BF119" s="1394"/>
      <c r="BG119" s="1394"/>
      <c r="BH119" s="1394"/>
      <c r="BI119" s="1394"/>
      <c r="BJ119" s="1394"/>
      <c r="BK119" s="1394"/>
      <c r="BL119" s="1394"/>
      <c r="BM119" s="1394"/>
      <c r="BN119" s="1394"/>
      <c r="BO119" s="1394"/>
      <c r="BP119" s="1394"/>
      <c r="BQ119" s="1394"/>
      <c r="BR119" s="1394"/>
      <c r="BS119" s="1394"/>
      <c r="BT119" s="1394"/>
      <c r="BU119" s="1394"/>
      <c r="BV119" s="1394"/>
      <c r="BW119" s="1394"/>
      <c r="BX119" s="1394"/>
      <c r="BY119" s="1394"/>
      <c r="BZ119" s="1394"/>
      <c r="CA119" s="1394"/>
      <c r="CB119" s="1394"/>
      <c r="CC119" s="1394"/>
      <c r="CD119" s="1394"/>
      <c r="CE119" s="1394"/>
      <c r="CF119" s="1394"/>
      <c r="CG119" s="1394"/>
      <c r="CH119" s="1394"/>
      <c r="CI119" s="1394"/>
      <c r="CJ119" s="1394"/>
      <c r="CK119" s="1394"/>
      <c r="CL119" s="1394"/>
      <c r="CM119" s="1394"/>
      <c r="CN119" s="1394"/>
      <c r="CO119" s="1394"/>
      <c r="CP119" s="1394"/>
      <c r="CQ119" s="1394"/>
      <c r="CR119" s="1394"/>
      <c r="CS119" s="1394"/>
      <c r="CT119" s="1394"/>
      <c r="CU119" s="1394"/>
      <c r="CV119" s="1394"/>
      <c r="CW119" s="1394"/>
      <c r="CX119" s="1394"/>
      <c r="CY119" s="1394"/>
      <c r="CZ119" s="1394"/>
      <c r="DA119" s="1394"/>
      <c r="DB119" s="1394"/>
      <c r="DC119" s="1394"/>
      <c r="DD119" s="1394"/>
      <c r="DE119" s="1394"/>
      <c r="DF119" s="1394"/>
      <c r="DG119" s="1394"/>
      <c r="DH119" s="1394"/>
      <c r="DI119" s="1394"/>
      <c r="DJ119" s="1394"/>
      <c r="DK119" s="1394"/>
      <c r="DL119" s="1394"/>
      <c r="DM119" s="1394"/>
      <c r="DN119" s="1394"/>
      <c r="DO119" s="1394"/>
      <c r="DP119" s="1394"/>
      <c r="DQ119" s="1394"/>
      <c r="DR119" s="1394"/>
      <c r="DS119" s="1394"/>
      <c r="DT119" s="1394"/>
      <c r="DU119" s="1394"/>
      <c r="DV119" s="1394"/>
      <c r="DW119" s="1394"/>
      <c r="DX119" s="1394"/>
      <c r="DY119" s="1394"/>
      <c r="DZ119" s="1394"/>
      <c r="EA119" s="1394"/>
      <c r="EB119" s="1394"/>
      <c r="EC119" s="1394"/>
      <c r="ED119" s="1394"/>
      <c r="EE119" s="1394"/>
      <c r="EF119" s="1394"/>
      <c r="EG119" s="1394"/>
      <c r="EH119" s="1394"/>
      <c r="EI119" s="1394"/>
      <c r="EJ119" s="1394"/>
      <c r="EK119" s="1394"/>
      <c r="EL119" s="1394"/>
      <c r="EM119" s="1394"/>
      <c r="EN119" s="1394"/>
      <c r="EO119" s="1394"/>
      <c r="EP119" s="1394"/>
      <c r="EQ119" s="1394"/>
      <c r="ER119" s="1394"/>
      <c r="ES119" s="1394"/>
      <c r="ET119" s="1394"/>
      <c r="EU119" s="1394"/>
      <c r="EV119" s="1394"/>
      <c r="EW119" s="1394"/>
      <c r="EX119" s="1394"/>
      <c r="EY119" s="1394"/>
      <c r="EZ119" s="1394"/>
      <c r="FA119" s="1394"/>
      <c r="FB119" s="1394"/>
      <c r="FC119" s="1394"/>
      <c r="FD119" s="1394"/>
      <c r="FE119" s="1394"/>
      <c r="FF119" s="1394"/>
      <c r="FG119" s="1394"/>
      <c r="FH119" s="1394"/>
      <c r="FI119" s="1394"/>
      <c r="FJ119" s="1394"/>
      <c r="FK119" s="1394"/>
      <c r="FL119" s="1394"/>
      <c r="FM119" s="1394"/>
      <c r="FN119" s="1394"/>
      <c r="FO119" s="1394"/>
      <c r="FP119" s="1394"/>
      <c r="FQ119" s="1394"/>
      <c r="FR119" s="1394"/>
      <c r="FS119" s="1394"/>
      <c r="FT119" s="1394"/>
      <c r="FU119" s="1394"/>
      <c r="FV119" s="1394"/>
      <c r="FW119" s="1394"/>
      <c r="FX119" s="1394"/>
      <c r="FY119" s="1394"/>
      <c r="FZ119" s="1394"/>
      <c r="GA119" s="1394"/>
      <c r="GB119" s="1394"/>
      <c r="GC119" s="1394"/>
      <c r="GD119" s="1394"/>
      <c r="GE119" s="1394"/>
      <c r="GF119" s="1394"/>
      <c r="GG119" s="1394"/>
      <c r="GH119" s="1394"/>
      <c r="GI119" s="1394"/>
      <c r="GJ119" s="1394"/>
      <c r="GK119" s="1394"/>
      <c r="GL119" s="1394"/>
      <c r="GM119" s="1394"/>
      <c r="GN119" s="1394"/>
      <c r="GO119" s="1394"/>
      <c r="GP119" s="1394"/>
      <c r="GQ119" s="1394"/>
      <c r="GR119" s="1394"/>
      <c r="GS119" s="1394"/>
      <c r="GT119" s="1394"/>
      <c r="GU119" s="1394"/>
      <c r="GV119" s="1394"/>
      <c r="GW119" s="1394"/>
      <c r="GX119" s="1394"/>
      <c r="GY119" s="1394"/>
      <c r="GZ119" s="1394"/>
      <c r="HA119" s="1394"/>
      <c r="HB119" s="1394"/>
      <c r="HC119" s="1394"/>
      <c r="HD119" s="1394"/>
      <c r="HE119" s="1394"/>
      <c r="HF119" s="1394"/>
      <c r="HG119" s="1394"/>
      <c r="HH119" s="1394"/>
      <c r="HI119" s="1394"/>
      <c r="HJ119" s="1394"/>
      <c r="HK119" s="1394"/>
      <c r="HL119" s="1394"/>
      <c r="HM119" s="1394"/>
      <c r="HN119" s="1394"/>
      <c r="HO119" s="1394"/>
      <c r="HP119" s="1394"/>
      <c r="HQ119" s="1415"/>
      <c r="HR119" s="1415"/>
      <c r="HS119" s="1263"/>
    </row>
    <row r="120" spans="1:257" ht="13.8" x14ac:dyDescent="0.25">
      <c r="A120" s="2050" t="s">
        <v>647</v>
      </c>
      <c r="B120" s="2051"/>
      <c r="C120" s="2051"/>
      <c r="D120" s="2051"/>
      <c r="E120" s="2051"/>
      <c r="F120" s="2051"/>
      <c r="G120" s="2052"/>
      <c r="H120" s="1406">
        <f>H107+H119</f>
        <v>151500</v>
      </c>
      <c r="I120" s="1406">
        <f>I107+I119</f>
        <v>202000</v>
      </c>
      <c r="J120" s="1406">
        <f>J107+J119</f>
        <v>202000</v>
      </c>
      <c r="K120" s="1394"/>
      <c r="L120" s="1394"/>
      <c r="M120" s="1394"/>
      <c r="N120" s="1394"/>
      <c r="O120" s="1394"/>
      <c r="P120" s="1394"/>
      <c r="Q120" s="1394"/>
      <c r="R120" s="1394"/>
      <c r="S120" s="1394"/>
      <c r="T120" s="1394"/>
      <c r="U120" s="1394"/>
      <c r="V120" s="1394"/>
      <c r="W120" s="1394"/>
      <c r="X120" s="1394"/>
      <c r="Y120" s="1394"/>
      <c r="Z120" s="1394"/>
      <c r="AA120" s="1394"/>
      <c r="AB120" s="1394"/>
      <c r="AC120" s="1394"/>
      <c r="AD120" s="1394"/>
      <c r="AE120" s="1394"/>
      <c r="AF120" s="1394"/>
      <c r="AG120" s="1394"/>
      <c r="AH120" s="1394"/>
      <c r="AI120" s="1394"/>
      <c r="AJ120" s="1394"/>
      <c r="AK120" s="1394"/>
      <c r="AL120" s="1394"/>
      <c r="AM120" s="1394"/>
      <c r="AN120" s="1394"/>
      <c r="AO120" s="1394"/>
      <c r="AP120" s="1394"/>
      <c r="AQ120" s="1394"/>
      <c r="AR120" s="1394"/>
      <c r="AS120" s="1394"/>
      <c r="AT120" s="1394"/>
      <c r="AU120" s="1394"/>
      <c r="AV120" s="1394"/>
      <c r="AW120" s="1394"/>
      <c r="AX120" s="1394"/>
      <c r="AY120" s="1394"/>
      <c r="AZ120" s="1394"/>
      <c r="BA120" s="1394"/>
      <c r="BB120" s="1394"/>
      <c r="BC120" s="1394"/>
      <c r="BD120" s="1394"/>
      <c r="BE120" s="1394"/>
      <c r="BF120" s="1394"/>
      <c r="BG120" s="1394"/>
      <c r="BH120" s="1394"/>
      <c r="BI120" s="1394"/>
      <c r="BJ120" s="1394"/>
      <c r="BK120" s="1394"/>
      <c r="BL120" s="1394"/>
      <c r="BM120" s="1394"/>
      <c r="BN120" s="1394"/>
      <c r="BO120" s="1394"/>
      <c r="BP120" s="1394"/>
      <c r="BQ120" s="1394"/>
      <c r="BR120" s="1394"/>
      <c r="BS120" s="1394"/>
      <c r="BT120" s="1394"/>
      <c r="BU120" s="1394"/>
      <c r="BV120" s="1394"/>
      <c r="BW120" s="1394"/>
      <c r="BX120" s="1394"/>
      <c r="BY120" s="1394"/>
      <c r="BZ120" s="1394"/>
      <c r="CA120" s="1394"/>
      <c r="CB120" s="1394"/>
      <c r="CC120" s="1394"/>
      <c r="CD120" s="1394"/>
      <c r="CE120" s="1394"/>
      <c r="CF120" s="1394"/>
      <c r="CG120" s="1394"/>
      <c r="CH120" s="1394"/>
      <c r="CI120" s="1394"/>
      <c r="CJ120" s="1394"/>
      <c r="CK120" s="1394"/>
      <c r="CL120" s="1394"/>
      <c r="CM120" s="1394"/>
      <c r="CN120" s="1394"/>
      <c r="CO120" s="1394"/>
      <c r="CP120" s="1394"/>
      <c r="CQ120" s="1394"/>
      <c r="CR120" s="1394"/>
      <c r="CS120" s="1394"/>
      <c r="CT120" s="1394"/>
      <c r="CU120" s="1394"/>
      <c r="CV120" s="1394"/>
      <c r="CW120" s="1394"/>
      <c r="CX120" s="1394"/>
      <c r="CY120" s="1394"/>
      <c r="CZ120" s="1394"/>
      <c r="DA120" s="1394"/>
      <c r="DB120" s="1394"/>
      <c r="DC120" s="1394"/>
      <c r="DD120" s="1394"/>
      <c r="DE120" s="1394"/>
      <c r="DF120" s="1394"/>
      <c r="DG120" s="1394"/>
      <c r="DH120" s="1394"/>
      <c r="DI120" s="1394"/>
      <c r="DJ120" s="1394"/>
      <c r="DK120" s="1394"/>
      <c r="DL120" s="1394"/>
      <c r="DM120" s="1394"/>
      <c r="DN120" s="1394"/>
      <c r="DO120" s="1394"/>
      <c r="DP120" s="1394"/>
      <c r="DQ120" s="1394"/>
      <c r="DR120" s="1394"/>
      <c r="DS120" s="1394"/>
      <c r="DT120" s="1394"/>
      <c r="DU120" s="1394"/>
      <c r="DV120" s="1394"/>
      <c r="DW120" s="1394"/>
      <c r="DX120" s="1394"/>
      <c r="DY120" s="1394"/>
      <c r="DZ120" s="1394"/>
      <c r="EA120" s="1394"/>
      <c r="EB120" s="1394"/>
      <c r="EC120" s="1394"/>
      <c r="ED120" s="1394"/>
      <c r="EE120" s="1394"/>
      <c r="EF120" s="1394"/>
      <c r="EG120" s="1394"/>
      <c r="EH120" s="1394"/>
      <c r="EI120" s="1394"/>
      <c r="EJ120" s="1394"/>
      <c r="EK120" s="1394"/>
      <c r="EL120" s="1394"/>
      <c r="EM120" s="1394"/>
      <c r="EN120" s="1394"/>
      <c r="EO120" s="1394"/>
      <c r="EP120" s="1394"/>
      <c r="EQ120" s="1394"/>
      <c r="ER120" s="1394"/>
      <c r="ES120" s="1394"/>
      <c r="ET120" s="1394"/>
      <c r="EU120" s="1394"/>
      <c r="EV120" s="1394"/>
      <c r="EW120" s="1394"/>
      <c r="EX120" s="1394"/>
      <c r="EY120" s="1394"/>
      <c r="EZ120" s="1394"/>
      <c r="FA120" s="1394"/>
      <c r="FB120" s="1394"/>
      <c r="FC120" s="1394"/>
      <c r="FD120" s="1394"/>
      <c r="FE120" s="1394"/>
      <c r="FF120" s="1394"/>
      <c r="FG120" s="1394"/>
      <c r="FH120" s="1394"/>
      <c r="FI120" s="1394"/>
      <c r="FJ120" s="1394"/>
      <c r="FK120" s="1394"/>
      <c r="FL120" s="1394"/>
      <c r="FM120" s="1394"/>
      <c r="FN120" s="1394"/>
      <c r="FO120" s="1394"/>
      <c r="FP120" s="1394"/>
      <c r="FQ120" s="1394"/>
      <c r="FR120" s="1394"/>
      <c r="FS120" s="1394"/>
      <c r="FT120" s="1394"/>
      <c r="FU120" s="1394"/>
      <c r="FV120" s="1394"/>
      <c r="FW120" s="1394"/>
      <c r="FX120" s="1394"/>
      <c r="FY120" s="1394"/>
      <c r="FZ120" s="1394"/>
      <c r="GA120" s="1394"/>
      <c r="GB120" s="1394"/>
      <c r="GC120" s="1394"/>
      <c r="GD120" s="1394"/>
      <c r="GE120" s="1394"/>
      <c r="GF120" s="1394"/>
      <c r="GG120" s="1394"/>
      <c r="GH120" s="1394"/>
      <c r="GI120" s="1394"/>
      <c r="GJ120" s="1394"/>
      <c r="GK120" s="1394"/>
      <c r="GL120" s="1394"/>
      <c r="GM120" s="1394"/>
      <c r="GN120" s="1394"/>
      <c r="GO120" s="1394"/>
      <c r="GP120" s="1394"/>
      <c r="GQ120" s="1394"/>
      <c r="GR120" s="1394"/>
      <c r="GS120" s="1394"/>
      <c r="GT120" s="1394"/>
      <c r="GU120" s="1394"/>
      <c r="GV120" s="1394"/>
      <c r="GW120" s="1394"/>
      <c r="GX120" s="1394"/>
      <c r="GY120" s="1394"/>
      <c r="GZ120" s="1394"/>
      <c r="HA120" s="1394"/>
      <c r="HB120" s="1394"/>
      <c r="HC120" s="1394"/>
      <c r="HD120" s="1394"/>
      <c r="HE120" s="1394"/>
      <c r="HF120" s="1394"/>
      <c r="HG120" s="1394"/>
      <c r="HH120" s="1394"/>
      <c r="HI120" s="1394"/>
      <c r="HJ120" s="1394"/>
      <c r="HK120" s="1394"/>
      <c r="HL120" s="1394"/>
      <c r="HM120" s="1394"/>
      <c r="HN120" s="1394"/>
      <c r="HO120" s="1394"/>
      <c r="HP120" s="1394"/>
      <c r="HQ120" s="1415"/>
      <c r="HR120" s="1415"/>
      <c r="HS120" s="1263"/>
    </row>
    <row r="121" spans="1:257" ht="13.8" x14ac:dyDescent="0.25">
      <c r="A121" s="2067" t="s">
        <v>470</v>
      </c>
      <c r="B121" s="2067"/>
      <c r="C121" s="2067"/>
      <c r="D121" s="2067"/>
      <c r="E121" s="2067"/>
      <c r="F121" s="2067"/>
      <c r="G121" s="2067"/>
      <c r="H121" s="2067"/>
      <c r="I121" s="2067"/>
      <c r="J121" s="2067"/>
    </row>
    <row r="122" spans="1:257" ht="13.8" x14ac:dyDescent="0.25">
      <c r="A122" s="2068" t="s">
        <v>1040</v>
      </c>
      <c r="B122" s="2068"/>
      <c r="C122" s="2068"/>
      <c r="D122" s="2068"/>
      <c r="E122" s="2068"/>
      <c r="F122" s="2068"/>
      <c r="G122" s="2068"/>
      <c r="H122" s="2068"/>
      <c r="I122" s="2068"/>
      <c r="J122" s="2068"/>
    </row>
    <row r="123" spans="1:257" s="1289" customFormat="1" ht="34.5" customHeight="1" x14ac:dyDescent="0.25">
      <c r="A123" s="1305" t="s">
        <v>436</v>
      </c>
      <c r="B123" s="1497" t="s">
        <v>976</v>
      </c>
      <c r="C123" s="2031" t="s">
        <v>426</v>
      </c>
      <c r="D123" s="2057">
        <v>2016</v>
      </c>
      <c r="E123" s="2057">
        <v>2018</v>
      </c>
      <c r="F123" s="2047" t="s">
        <v>357</v>
      </c>
      <c r="G123" s="2047" t="s">
        <v>36</v>
      </c>
      <c r="H123" s="2057">
        <v>24753</v>
      </c>
      <c r="I123" s="2057">
        <v>26850</v>
      </c>
      <c r="J123" s="2057">
        <v>26850</v>
      </c>
      <c r="K123" s="1266"/>
      <c r="L123" s="1266"/>
      <c r="M123" s="1266"/>
      <c r="N123" s="1266"/>
      <c r="O123" s="1266"/>
      <c r="P123" s="1266"/>
      <c r="Q123" s="1266"/>
      <c r="R123" s="1266"/>
      <c r="S123" s="1266"/>
      <c r="T123" s="1266"/>
      <c r="U123" s="1266"/>
      <c r="V123" s="1266"/>
      <c r="HP123" s="1290"/>
      <c r="HQ123" s="1266"/>
      <c r="HR123" s="1266"/>
      <c r="HS123" s="1266"/>
      <c r="HT123" s="1266"/>
      <c r="HU123" s="1266"/>
      <c r="HV123" s="1266"/>
      <c r="HW123" s="1266"/>
      <c r="HX123" s="1266"/>
      <c r="HY123" s="1266"/>
      <c r="HZ123" s="1266"/>
      <c r="IA123" s="1266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</row>
    <row r="124" spans="1:257" ht="15" customHeight="1" x14ac:dyDescent="0.25">
      <c r="A124" s="1296" t="s">
        <v>437</v>
      </c>
      <c r="B124" s="1253" t="s">
        <v>979</v>
      </c>
      <c r="C124" s="2066"/>
      <c r="D124" s="2057"/>
      <c r="E124" s="2057"/>
      <c r="F124" s="2061"/>
      <c r="G124" s="2061"/>
      <c r="H124" s="2057"/>
      <c r="I124" s="2057"/>
      <c r="J124" s="2057"/>
    </row>
    <row r="125" spans="1:257" ht="32.25" customHeight="1" x14ac:dyDescent="0.25">
      <c r="A125" s="1300" t="s">
        <v>438</v>
      </c>
      <c r="B125" s="1418" t="s">
        <v>977</v>
      </c>
      <c r="C125" s="2066"/>
      <c r="D125" s="2057"/>
      <c r="E125" s="2057"/>
      <c r="F125" s="2061"/>
      <c r="G125" s="2061"/>
      <c r="H125" s="1476">
        <v>10113</v>
      </c>
      <c r="I125" s="1476">
        <v>26850</v>
      </c>
      <c r="J125" s="1476">
        <v>26850</v>
      </c>
    </row>
    <row r="126" spans="1:257" ht="34.5" hidden="1" customHeight="1" x14ac:dyDescent="0.25">
      <c r="A126" s="1306"/>
      <c r="B126" s="1258"/>
      <c r="C126" s="2066"/>
      <c r="D126" s="1495"/>
      <c r="E126" s="1495"/>
      <c r="F126" s="2061"/>
      <c r="G126" s="2061"/>
      <c r="H126" s="1495"/>
      <c r="I126" s="1495"/>
      <c r="J126" s="1495"/>
    </row>
    <row r="127" spans="1:257" ht="29.25" hidden="1" customHeight="1" x14ac:dyDescent="0.25">
      <c r="A127" s="1306"/>
      <c r="B127" s="1259"/>
      <c r="C127" s="2066"/>
      <c r="D127" s="1495"/>
      <c r="E127" s="1495"/>
      <c r="F127" s="2061"/>
      <c r="G127" s="2061"/>
      <c r="H127" s="1495"/>
      <c r="I127" s="1495"/>
      <c r="J127" s="1495"/>
    </row>
    <row r="128" spans="1:257" ht="48" hidden="1" customHeight="1" x14ac:dyDescent="0.25">
      <c r="A128" s="1305"/>
      <c r="B128" s="1259"/>
      <c r="C128" s="2066"/>
      <c r="D128" s="1495"/>
      <c r="E128" s="1495"/>
      <c r="F128" s="2061"/>
      <c r="G128" s="2061"/>
      <c r="H128" s="1495"/>
      <c r="I128" s="1495"/>
      <c r="J128" s="1495"/>
    </row>
    <row r="129" spans="1:10" ht="52.5" hidden="1" customHeight="1" x14ac:dyDescent="0.25">
      <c r="A129" s="1296"/>
      <c r="B129" s="1257"/>
      <c r="C129" s="2066"/>
      <c r="D129" s="1495"/>
      <c r="E129" s="1495"/>
      <c r="F129" s="2061"/>
      <c r="G129" s="2061"/>
      <c r="H129" s="1496"/>
      <c r="I129" s="1496"/>
      <c r="J129" s="1496"/>
    </row>
    <row r="130" spans="1:10" ht="21.75" customHeight="1" x14ac:dyDescent="0.25">
      <c r="A130" s="1466" t="s">
        <v>439</v>
      </c>
      <c r="B130" s="1257" t="s">
        <v>978</v>
      </c>
      <c r="C130" s="2066"/>
      <c r="D130" s="2069">
        <v>2019</v>
      </c>
      <c r="E130" s="2069">
        <v>2021</v>
      </c>
      <c r="F130" s="2061"/>
      <c r="G130" s="2061"/>
      <c r="H130" s="2071">
        <v>0</v>
      </c>
      <c r="I130" s="2071">
        <v>0</v>
      </c>
      <c r="J130" s="2071">
        <v>0</v>
      </c>
    </row>
    <row r="131" spans="1:10" ht="31.5" customHeight="1" x14ac:dyDescent="0.25">
      <c r="A131" s="1465" t="s">
        <v>675</v>
      </c>
      <c r="B131" s="1418" t="s">
        <v>676</v>
      </c>
      <c r="C131" s="2066"/>
      <c r="D131" s="2069"/>
      <c r="E131" s="2069"/>
      <c r="F131" s="2061"/>
      <c r="G131" s="2061"/>
      <c r="H131" s="2069"/>
      <c r="I131" s="2069"/>
      <c r="J131" s="2069"/>
    </row>
    <row r="132" spans="1:10" ht="31.5" customHeight="1" x14ac:dyDescent="0.25">
      <c r="A132" s="1466" t="s">
        <v>678</v>
      </c>
      <c r="B132" s="1418" t="s">
        <v>677</v>
      </c>
      <c r="C132" s="2066"/>
      <c r="D132" s="2069"/>
      <c r="E132" s="2069"/>
      <c r="F132" s="2061"/>
      <c r="G132" s="2061"/>
      <c r="H132" s="2069"/>
      <c r="I132" s="2069"/>
      <c r="J132" s="2069"/>
    </row>
    <row r="133" spans="1:10" ht="33.75" customHeight="1" x14ac:dyDescent="0.25">
      <c r="A133" s="1465" t="s">
        <v>679</v>
      </c>
      <c r="B133" s="1418" t="s">
        <v>682</v>
      </c>
      <c r="C133" s="2066"/>
      <c r="D133" s="2069"/>
      <c r="E133" s="2069"/>
      <c r="F133" s="2061"/>
      <c r="G133" s="2061"/>
      <c r="H133" s="2069"/>
      <c r="I133" s="2069"/>
      <c r="J133" s="2069"/>
    </row>
    <row r="134" spans="1:10" ht="39.75" customHeight="1" x14ac:dyDescent="0.25">
      <c r="A134" s="1466" t="s">
        <v>680</v>
      </c>
      <c r="B134" s="1418" t="s">
        <v>683</v>
      </c>
      <c r="C134" s="2066"/>
      <c r="D134" s="2069"/>
      <c r="E134" s="2069"/>
      <c r="F134" s="2061"/>
      <c r="G134" s="2061"/>
      <c r="H134" s="2069"/>
      <c r="I134" s="2069"/>
      <c r="J134" s="2069"/>
    </row>
    <row r="135" spans="1:10" ht="34.5" customHeight="1" x14ac:dyDescent="0.25">
      <c r="A135" s="1466" t="s">
        <v>681</v>
      </c>
      <c r="B135" s="1418" t="s">
        <v>684</v>
      </c>
      <c r="C135" s="2066"/>
      <c r="D135" s="2069"/>
      <c r="E135" s="2069"/>
      <c r="F135" s="2061"/>
      <c r="G135" s="2061"/>
      <c r="H135" s="2069"/>
      <c r="I135" s="2069"/>
      <c r="J135" s="2069"/>
    </row>
    <row r="136" spans="1:10" ht="36" customHeight="1" x14ac:dyDescent="0.25">
      <c r="A136" s="1466" t="s">
        <v>685</v>
      </c>
      <c r="B136" s="1418" t="s">
        <v>693</v>
      </c>
      <c r="C136" s="2066"/>
      <c r="D136" s="2069"/>
      <c r="E136" s="2069"/>
      <c r="F136" s="2061"/>
      <c r="G136" s="2061"/>
      <c r="H136" s="2069"/>
      <c r="I136" s="2069"/>
      <c r="J136" s="2069"/>
    </row>
    <row r="137" spans="1:10" ht="21.75" customHeight="1" x14ac:dyDescent="0.25">
      <c r="A137" s="1466" t="s">
        <v>686</v>
      </c>
      <c r="B137" s="1418" t="s">
        <v>1130</v>
      </c>
      <c r="C137" s="2066"/>
      <c r="D137" s="2069"/>
      <c r="E137" s="2069"/>
      <c r="F137" s="2061"/>
      <c r="G137" s="2061"/>
      <c r="H137" s="2069"/>
      <c r="I137" s="2069"/>
      <c r="J137" s="2069"/>
    </row>
    <row r="138" spans="1:10" ht="31.5" customHeight="1" x14ac:dyDescent="0.25">
      <c r="A138" s="1466" t="s">
        <v>687</v>
      </c>
      <c r="B138" s="1418" t="s">
        <v>694</v>
      </c>
      <c r="C138" s="2066"/>
      <c r="D138" s="2069"/>
      <c r="E138" s="2069"/>
      <c r="F138" s="2061"/>
      <c r="G138" s="2061"/>
      <c r="H138" s="2069"/>
      <c r="I138" s="2069"/>
      <c r="J138" s="2069"/>
    </row>
    <row r="139" spans="1:10" ht="21.75" customHeight="1" x14ac:dyDescent="0.25">
      <c r="A139" s="1466" t="s">
        <v>688</v>
      </c>
      <c r="B139" s="1418" t="s">
        <v>695</v>
      </c>
      <c r="C139" s="2066"/>
      <c r="D139" s="2069"/>
      <c r="E139" s="2069"/>
      <c r="F139" s="2061"/>
      <c r="G139" s="2061"/>
      <c r="H139" s="2069"/>
      <c r="I139" s="2069"/>
      <c r="J139" s="2069"/>
    </row>
    <row r="140" spans="1:10" ht="33.75" customHeight="1" x14ac:dyDescent="0.25">
      <c r="A140" s="1466" t="s">
        <v>689</v>
      </c>
      <c r="B140" s="1418" t="s">
        <v>696</v>
      </c>
      <c r="C140" s="2066"/>
      <c r="D140" s="2069"/>
      <c r="E140" s="2069"/>
      <c r="F140" s="2061"/>
      <c r="G140" s="2061"/>
      <c r="H140" s="2069"/>
      <c r="I140" s="2069"/>
      <c r="J140" s="2069"/>
    </row>
    <row r="141" spans="1:10" ht="21.75" customHeight="1" x14ac:dyDescent="0.25">
      <c r="A141" s="1466" t="s">
        <v>690</v>
      </c>
      <c r="B141" s="1418" t="s">
        <v>697</v>
      </c>
      <c r="C141" s="2066"/>
      <c r="D141" s="2069"/>
      <c r="E141" s="2069"/>
      <c r="F141" s="2061"/>
      <c r="G141" s="2061"/>
      <c r="H141" s="2069"/>
      <c r="I141" s="2069"/>
      <c r="J141" s="2069"/>
    </row>
    <row r="142" spans="1:10" ht="21.75" customHeight="1" x14ac:dyDescent="0.25">
      <c r="A142" s="1466" t="s">
        <v>691</v>
      </c>
      <c r="B142" s="1418" t="s">
        <v>698</v>
      </c>
      <c r="C142" s="2066"/>
      <c r="D142" s="2069"/>
      <c r="E142" s="2069"/>
      <c r="F142" s="2061"/>
      <c r="G142" s="2061"/>
      <c r="H142" s="2069"/>
      <c r="I142" s="2069"/>
      <c r="J142" s="2069"/>
    </row>
    <row r="143" spans="1:10" ht="21.75" customHeight="1" x14ac:dyDescent="0.25">
      <c r="A143" s="1465" t="s">
        <v>692</v>
      </c>
      <c r="B143" s="1498" t="s">
        <v>699</v>
      </c>
      <c r="C143" s="2066"/>
      <c r="D143" s="2069"/>
      <c r="E143" s="2069"/>
      <c r="F143" s="2061"/>
      <c r="G143" s="2061"/>
      <c r="H143" s="2069"/>
      <c r="I143" s="2069"/>
      <c r="J143" s="2069"/>
    </row>
    <row r="144" spans="1:10" ht="21.75" customHeight="1" x14ac:dyDescent="0.25">
      <c r="A144" s="1465" t="s">
        <v>702</v>
      </c>
      <c r="B144" s="1498" t="s">
        <v>700</v>
      </c>
      <c r="C144" s="2066"/>
      <c r="D144" s="2069"/>
      <c r="E144" s="2069"/>
      <c r="F144" s="2061"/>
      <c r="G144" s="2061"/>
      <c r="H144" s="2069"/>
      <c r="I144" s="2069"/>
      <c r="J144" s="2069"/>
    </row>
    <row r="145" spans="1:257" ht="21.75" customHeight="1" x14ac:dyDescent="0.25">
      <c r="A145" s="1465" t="s">
        <v>703</v>
      </c>
      <c r="B145" s="1498" t="s">
        <v>701</v>
      </c>
      <c r="C145" s="2032"/>
      <c r="D145" s="2070"/>
      <c r="E145" s="2070"/>
      <c r="F145" s="2048"/>
      <c r="G145" s="2048"/>
      <c r="H145" s="2070"/>
      <c r="I145" s="2070"/>
      <c r="J145" s="2070"/>
    </row>
    <row r="146" spans="1:257" ht="15" customHeight="1" x14ac:dyDescent="0.25">
      <c r="A146" s="2033" t="s">
        <v>644</v>
      </c>
      <c r="B146" s="2034"/>
      <c r="C146" s="2034"/>
      <c r="D146" s="2034"/>
      <c r="E146" s="2034"/>
      <c r="F146" s="2034"/>
      <c r="G146" s="2035"/>
      <c r="H146" s="1403">
        <f>SUM(H123+H125)</f>
        <v>34866</v>
      </c>
      <c r="I146" s="1403">
        <f>SUM(I123+I125)</f>
        <v>53700</v>
      </c>
      <c r="J146" s="1403">
        <f>SUM(J123+J125)</f>
        <v>53700</v>
      </c>
    </row>
    <row r="147" spans="1:257" ht="13.8" x14ac:dyDescent="0.25">
      <c r="A147" s="1426" t="s">
        <v>982</v>
      </c>
      <c r="B147" s="1326"/>
      <c r="C147" s="1326"/>
      <c r="D147" s="1326"/>
      <c r="E147" s="1326"/>
      <c r="F147" s="1326"/>
      <c r="G147" s="1326"/>
      <c r="H147" s="1326"/>
      <c r="I147" s="1326"/>
      <c r="J147" s="1327"/>
    </row>
    <row r="148" spans="1:257" ht="21.75" customHeight="1" x14ac:dyDescent="0.25">
      <c r="A148" s="1307" t="s">
        <v>440</v>
      </c>
      <c r="B148" s="1253" t="s">
        <v>1088</v>
      </c>
      <c r="C148" s="2027" t="s">
        <v>428</v>
      </c>
      <c r="D148" s="2057">
        <v>2016</v>
      </c>
      <c r="E148" s="2057">
        <v>2018</v>
      </c>
      <c r="F148" s="2137" t="s">
        <v>357</v>
      </c>
      <c r="G148" s="2071" t="s">
        <v>36</v>
      </c>
      <c r="H148" s="1486">
        <v>1260</v>
      </c>
      <c r="I148" s="1486">
        <v>0</v>
      </c>
      <c r="J148" s="1486">
        <v>0</v>
      </c>
      <c r="IB148" s="1263"/>
      <c r="IC148" s="1263"/>
      <c r="ID148" s="1263"/>
      <c r="IE148" s="1263"/>
      <c r="IF148" s="1263"/>
      <c r="IG148" s="1263"/>
      <c r="IH148" s="1263"/>
      <c r="II148" s="1263"/>
      <c r="IJ148" s="1263"/>
      <c r="IK148" s="1263"/>
      <c r="IL148" s="1263"/>
      <c r="IM148" s="1263"/>
      <c r="IN148" s="1263"/>
      <c r="IO148" s="1263"/>
      <c r="IP148" s="1263"/>
      <c r="IQ148" s="1263"/>
      <c r="IR148" s="1263"/>
      <c r="IS148" s="1263"/>
      <c r="IT148" s="1263"/>
      <c r="IU148" s="1263"/>
      <c r="IV148" s="1263"/>
      <c r="IW148" s="1263"/>
    </row>
    <row r="149" spans="1:257" ht="73.5" customHeight="1" x14ac:dyDescent="0.25">
      <c r="A149" s="1307" t="s">
        <v>501</v>
      </c>
      <c r="B149" s="1419" t="s">
        <v>619</v>
      </c>
      <c r="C149" s="2028"/>
      <c r="D149" s="2057"/>
      <c r="E149" s="2057"/>
      <c r="F149" s="2138"/>
      <c r="G149" s="2069"/>
      <c r="H149" s="2057">
        <v>15900</v>
      </c>
      <c r="I149" s="2057">
        <v>0</v>
      </c>
      <c r="J149" s="2057">
        <v>0</v>
      </c>
      <c r="IB149" s="1263"/>
      <c r="IC149" s="1263"/>
      <c r="ID149" s="1263"/>
      <c r="IE149" s="1263"/>
      <c r="IF149" s="1263"/>
      <c r="IG149" s="1263"/>
      <c r="IH149" s="1263"/>
      <c r="II149" s="1263"/>
      <c r="IJ149" s="1263"/>
      <c r="IK149" s="1263"/>
      <c r="IL149" s="1263"/>
      <c r="IM149" s="1263"/>
      <c r="IN149" s="1263"/>
      <c r="IO149" s="1263"/>
      <c r="IP149" s="1263"/>
      <c r="IQ149" s="1263"/>
      <c r="IR149" s="1263"/>
      <c r="IS149" s="1263"/>
      <c r="IT149" s="1263"/>
      <c r="IU149" s="1263"/>
      <c r="IV149" s="1263"/>
      <c r="IW149" s="1263"/>
    </row>
    <row r="150" spans="1:257" ht="21" customHeight="1" x14ac:dyDescent="0.25">
      <c r="A150" s="1307" t="s">
        <v>502</v>
      </c>
      <c r="B150" s="1419" t="s">
        <v>704</v>
      </c>
      <c r="C150" s="2028"/>
      <c r="D150" s="2057"/>
      <c r="E150" s="2057"/>
      <c r="F150" s="2138"/>
      <c r="G150" s="2069"/>
      <c r="H150" s="2057"/>
      <c r="I150" s="2057"/>
      <c r="J150" s="2057"/>
      <c r="IB150" s="1263"/>
      <c r="IC150" s="1263"/>
      <c r="ID150" s="1263"/>
      <c r="IE150" s="1263"/>
      <c r="IF150" s="1263"/>
      <c r="IG150" s="1263"/>
      <c r="IH150" s="1263"/>
      <c r="II150" s="1263"/>
      <c r="IJ150" s="1263"/>
      <c r="IK150" s="1263"/>
      <c r="IL150" s="1263"/>
      <c r="IM150" s="1263"/>
      <c r="IN150" s="1263"/>
      <c r="IO150" s="1263"/>
      <c r="IP150" s="1263"/>
      <c r="IQ150" s="1263"/>
      <c r="IR150" s="1263"/>
      <c r="IS150" s="1263"/>
      <c r="IT150" s="1263"/>
      <c r="IU150" s="1263"/>
      <c r="IV150" s="1263"/>
      <c r="IW150" s="1263"/>
    </row>
    <row r="151" spans="1:257" ht="24.75" customHeight="1" x14ac:dyDescent="0.25">
      <c r="A151" s="1416" t="s">
        <v>708</v>
      </c>
      <c r="B151" s="1419" t="s">
        <v>705</v>
      </c>
      <c r="C151" s="2028"/>
      <c r="D151" s="2057"/>
      <c r="E151" s="2057"/>
      <c r="F151" s="2138"/>
      <c r="G151" s="2069"/>
      <c r="H151" s="2057"/>
      <c r="I151" s="2057"/>
      <c r="J151" s="2057"/>
      <c r="IB151" s="1263"/>
      <c r="IC151" s="1263"/>
      <c r="ID151" s="1263"/>
      <c r="IE151" s="1263"/>
      <c r="IF151" s="1263"/>
      <c r="IG151" s="1263"/>
      <c r="IH151" s="1263"/>
      <c r="II151" s="1263"/>
      <c r="IJ151" s="1263"/>
      <c r="IK151" s="1263"/>
      <c r="IL151" s="1263"/>
      <c r="IM151" s="1263"/>
      <c r="IN151" s="1263"/>
      <c r="IO151" s="1263"/>
      <c r="IP151" s="1263"/>
      <c r="IQ151" s="1263"/>
      <c r="IR151" s="1263"/>
      <c r="IS151" s="1263"/>
      <c r="IT151" s="1263"/>
      <c r="IU151" s="1263"/>
      <c r="IV151" s="1263"/>
      <c r="IW151" s="1263"/>
    </row>
    <row r="152" spans="1:257" ht="26.25" customHeight="1" x14ac:dyDescent="0.25">
      <c r="A152" s="1417" t="s">
        <v>709</v>
      </c>
      <c r="B152" s="1419" t="s">
        <v>706</v>
      </c>
      <c r="C152" s="2028"/>
      <c r="D152" s="2057"/>
      <c r="E152" s="2057"/>
      <c r="F152" s="2138"/>
      <c r="G152" s="2069"/>
      <c r="H152" s="2057"/>
      <c r="I152" s="2057"/>
      <c r="J152" s="2057"/>
      <c r="IB152" s="1263"/>
      <c r="IC152" s="1263"/>
      <c r="ID152" s="1263"/>
      <c r="IE152" s="1263"/>
      <c r="IF152" s="1263"/>
      <c r="IG152" s="1263"/>
      <c r="IH152" s="1263"/>
      <c r="II152" s="1263"/>
      <c r="IJ152" s="1263"/>
      <c r="IK152" s="1263"/>
      <c r="IL152" s="1263"/>
      <c r="IM152" s="1263"/>
      <c r="IN152" s="1263"/>
      <c r="IO152" s="1263"/>
      <c r="IP152" s="1263"/>
      <c r="IQ152" s="1263"/>
      <c r="IR152" s="1263"/>
      <c r="IS152" s="1263"/>
      <c r="IT152" s="1263"/>
      <c r="IU152" s="1263"/>
      <c r="IV152" s="1263"/>
      <c r="IW152" s="1263"/>
    </row>
    <row r="153" spans="1:257" ht="19.5" customHeight="1" x14ac:dyDescent="0.25">
      <c r="A153" s="1416" t="s">
        <v>710</v>
      </c>
      <c r="B153" s="1419" t="s">
        <v>707</v>
      </c>
      <c r="C153" s="2028"/>
      <c r="D153" s="2057"/>
      <c r="E153" s="2057"/>
      <c r="F153" s="2138"/>
      <c r="G153" s="2069"/>
      <c r="H153" s="2057"/>
      <c r="I153" s="2057"/>
      <c r="J153" s="2057"/>
      <c r="IB153" s="1263"/>
      <c r="IC153" s="1263"/>
      <c r="ID153" s="1263"/>
      <c r="IE153" s="1263"/>
      <c r="IF153" s="1263"/>
      <c r="IG153" s="1263"/>
      <c r="IH153" s="1263"/>
      <c r="II153" s="1263"/>
      <c r="IJ153" s="1263"/>
      <c r="IK153" s="1263"/>
      <c r="IL153" s="1263"/>
      <c r="IM153" s="1263"/>
      <c r="IN153" s="1263"/>
      <c r="IO153" s="1263"/>
      <c r="IP153" s="1263"/>
      <c r="IQ153" s="1263"/>
      <c r="IR153" s="1263"/>
      <c r="IS153" s="1263"/>
      <c r="IT153" s="1263"/>
      <c r="IU153" s="1263"/>
      <c r="IV153" s="1263"/>
      <c r="IW153" s="1263"/>
    </row>
    <row r="154" spans="1:257" ht="19.5" customHeight="1" x14ac:dyDescent="0.25">
      <c r="A154" s="1416" t="s">
        <v>711</v>
      </c>
      <c r="B154" s="1419" t="s">
        <v>714</v>
      </c>
      <c r="C154" s="2028"/>
      <c r="D154" s="2057"/>
      <c r="E154" s="2057"/>
      <c r="F154" s="2138"/>
      <c r="G154" s="2069"/>
      <c r="H154" s="2057"/>
      <c r="I154" s="2057"/>
      <c r="J154" s="2057"/>
      <c r="IB154" s="1263"/>
      <c r="IC154" s="1263"/>
      <c r="ID154" s="1263"/>
      <c r="IE154" s="1263"/>
      <c r="IF154" s="1263"/>
      <c r="IG154" s="1263"/>
      <c r="IH154" s="1263"/>
      <c r="II154" s="1263"/>
      <c r="IJ154" s="1263"/>
      <c r="IK154" s="1263"/>
      <c r="IL154" s="1263"/>
      <c r="IM154" s="1263"/>
      <c r="IN154" s="1263"/>
      <c r="IO154" s="1263"/>
      <c r="IP154" s="1263"/>
      <c r="IQ154" s="1263"/>
      <c r="IR154" s="1263"/>
      <c r="IS154" s="1263"/>
      <c r="IT154" s="1263"/>
      <c r="IU154" s="1263"/>
      <c r="IV154" s="1263"/>
      <c r="IW154" s="1263"/>
    </row>
    <row r="155" spans="1:257" ht="19.5" customHeight="1" x14ac:dyDescent="0.25">
      <c r="A155" s="1416" t="s">
        <v>712</v>
      </c>
      <c r="B155" s="1253" t="s">
        <v>980</v>
      </c>
      <c r="C155" s="2028"/>
      <c r="D155" s="2071">
        <v>0</v>
      </c>
      <c r="E155" s="2071">
        <v>0</v>
      </c>
      <c r="F155" s="2138"/>
      <c r="G155" s="2069"/>
      <c r="H155" s="2071">
        <v>0</v>
      </c>
      <c r="I155" s="2071">
        <v>0</v>
      </c>
      <c r="J155" s="2071">
        <v>0</v>
      </c>
      <c r="IB155" s="1263"/>
      <c r="IC155" s="1263"/>
      <c r="ID155" s="1263"/>
      <c r="IE155" s="1263"/>
      <c r="IF155" s="1263"/>
      <c r="IG155" s="1263"/>
      <c r="IH155" s="1263"/>
      <c r="II155" s="1263"/>
      <c r="IJ155" s="1263"/>
      <c r="IK155" s="1263"/>
      <c r="IL155" s="1263"/>
      <c r="IM155" s="1263"/>
      <c r="IN155" s="1263"/>
      <c r="IO155" s="1263"/>
      <c r="IP155" s="1263"/>
      <c r="IQ155" s="1263"/>
      <c r="IR155" s="1263"/>
      <c r="IS155" s="1263"/>
      <c r="IT155" s="1263"/>
      <c r="IU155" s="1263"/>
      <c r="IV155" s="1263"/>
      <c r="IW155" s="1263"/>
    </row>
    <row r="156" spans="1:257" ht="19.5" customHeight="1" x14ac:dyDescent="0.25">
      <c r="A156" s="1416" t="s">
        <v>713</v>
      </c>
      <c r="B156" s="1253" t="s">
        <v>1131</v>
      </c>
      <c r="C156" s="2029"/>
      <c r="D156" s="2070"/>
      <c r="E156" s="2070"/>
      <c r="F156" s="2139"/>
      <c r="G156" s="2070"/>
      <c r="H156" s="2070"/>
      <c r="I156" s="2070"/>
      <c r="J156" s="2070"/>
      <c r="IB156" s="1263"/>
      <c r="IC156" s="1263"/>
      <c r="ID156" s="1263"/>
      <c r="IE156" s="1263"/>
      <c r="IF156" s="1263"/>
      <c r="IG156" s="1263"/>
      <c r="IH156" s="1263"/>
      <c r="II156" s="1263"/>
      <c r="IJ156" s="1263"/>
      <c r="IK156" s="1263"/>
      <c r="IL156" s="1263"/>
      <c r="IM156" s="1263"/>
      <c r="IN156" s="1263"/>
      <c r="IO156" s="1263"/>
      <c r="IP156" s="1263"/>
      <c r="IQ156" s="1263"/>
      <c r="IR156" s="1263"/>
      <c r="IS156" s="1263"/>
      <c r="IT156" s="1263"/>
      <c r="IU156" s="1263"/>
      <c r="IV156" s="1263"/>
      <c r="IW156" s="1263"/>
    </row>
    <row r="157" spans="1:257" ht="14.25" customHeight="1" x14ac:dyDescent="0.25">
      <c r="A157" s="2033" t="s">
        <v>644</v>
      </c>
      <c r="B157" s="2034"/>
      <c r="C157" s="2034"/>
      <c r="D157" s="2034"/>
      <c r="E157" s="2034"/>
      <c r="F157" s="2034"/>
      <c r="G157" s="2035"/>
      <c r="H157" s="1403">
        <f>SUM(H148:H156)</f>
        <v>17160</v>
      </c>
      <c r="I157" s="1403">
        <f>SUM(I148:I156)</f>
        <v>0</v>
      </c>
      <c r="J157" s="1403">
        <f>SUM(J148:J156)</f>
        <v>0</v>
      </c>
      <c r="IB157" s="1263"/>
      <c r="IC157" s="1263"/>
      <c r="ID157" s="1263"/>
      <c r="IE157" s="1263"/>
      <c r="IF157" s="1263"/>
      <c r="IG157" s="1263"/>
      <c r="IH157" s="1263"/>
      <c r="II157" s="1263"/>
      <c r="IJ157" s="1263"/>
      <c r="IK157" s="1263"/>
      <c r="IL157" s="1263"/>
      <c r="IM157" s="1263"/>
      <c r="IN157" s="1263"/>
      <c r="IO157" s="1263"/>
      <c r="IP157" s="1263"/>
      <c r="IQ157" s="1263"/>
      <c r="IR157" s="1263"/>
      <c r="IS157" s="1263"/>
      <c r="IT157" s="1263"/>
      <c r="IU157" s="1263"/>
      <c r="IV157" s="1263"/>
      <c r="IW157" s="1263"/>
    </row>
    <row r="158" spans="1:257" ht="14.25" customHeight="1" x14ac:dyDescent="0.25">
      <c r="A158" s="2036" t="s">
        <v>983</v>
      </c>
      <c r="B158" s="2101"/>
      <c r="C158" s="2101"/>
      <c r="D158" s="2101"/>
      <c r="E158" s="2101"/>
      <c r="F158" s="2101"/>
      <c r="G158" s="2101"/>
      <c r="H158" s="2101"/>
      <c r="I158" s="2101"/>
      <c r="J158" s="2102"/>
      <c r="IB158" s="1263"/>
      <c r="IC158" s="1263"/>
      <c r="ID158" s="1263"/>
      <c r="IE158" s="1263"/>
      <c r="IF158" s="1263"/>
      <c r="IG158" s="1263"/>
      <c r="IH158" s="1263"/>
      <c r="II158" s="1263"/>
      <c r="IJ158" s="1263"/>
      <c r="IK158" s="1263"/>
      <c r="IL158" s="1263"/>
      <c r="IM158" s="1263"/>
      <c r="IN158" s="1263"/>
      <c r="IO158" s="1263"/>
      <c r="IP158" s="1263"/>
      <c r="IQ158" s="1263"/>
      <c r="IR158" s="1263"/>
      <c r="IS158" s="1263"/>
      <c r="IT158" s="1263"/>
      <c r="IU158" s="1263"/>
      <c r="IV158" s="1263"/>
      <c r="IW158" s="1263"/>
    </row>
    <row r="159" spans="1:257" s="1263" customFormat="1" ht="15.75" customHeight="1" x14ac:dyDescent="0.25">
      <c r="A159" s="1296" t="s">
        <v>441</v>
      </c>
      <c r="B159" s="1253" t="s">
        <v>981</v>
      </c>
      <c r="C159" s="2027" t="s">
        <v>430</v>
      </c>
      <c r="D159" s="2056">
        <v>2016</v>
      </c>
      <c r="E159" s="2056">
        <v>2018</v>
      </c>
      <c r="F159" s="2095" t="s">
        <v>357</v>
      </c>
      <c r="G159" s="2047" t="s">
        <v>442</v>
      </c>
      <c r="H159" s="1421">
        <v>0</v>
      </c>
      <c r="I159" s="1484">
        <v>8000</v>
      </c>
      <c r="J159" s="1485">
        <v>8000</v>
      </c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</row>
    <row r="160" spans="1:257" s="1263" customFormat="1" ht="16.5" customHeight="1" x14ac:dyDescent="0.25">
      <c r="A160" s="1297" t="s">
        <v>503</v>
      </c>
      <c r="B160" s="1419" t="s">
        <v>704</v>
      </c>
      <c r="C160" s="2028"/>
      <c r="D160" s="2056"/>
      <c r="E160" s="2056"/>
      <c r="F160" s="2096"/>
      <c r="G160" s="2061"/>
      <c r="H160" s="1491">
        <v>0</v>
      </c>
      <c r="I160" s="1488">
        <v>8000</v>
      </c>
      <c r="J160" s="1489">
        <v>8000</v>
      </c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</row>
    <row r="161" spans="1:257" s="1263" customFormat="1" ht="75.75" customHeight="1" x14ac:dyDescent="0.25">
      <c r="A161" s="1296" t="s">
        <v>715</v>
      </c>
      <c r="B161" s="1419" t="s">
        <v>619</v>
      </c>
      <c r="C161" s="2028"/>
      <c r="D161" s="2047">
        <v>2019</v>
      </c>
      <c r="E161" s="2047">
        <v>2021</v>
      </c>
      <c r="F161" s="2096"/>
      <c r="G161" s="2061"/>
      <c r="H161" s="2103">
        <v>0</v>
      </c>
      <c r="I161" s="2042">
        <v>0</v>
      </c>
      <c r="J161" s="2047">
        <v>0</v>
      </c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</row>
    <row r="162" spans="1:257" s="1263" customFormat="1" ht="17.25" customHeight="1" x14ac:dyDescent="0.25">
      <c r="A162" s="1296" t="s">
        <v>716</v>
      </c>
      <c r="B162" s="1419" t="s">
        <v>705</v>
      </c>
      <c r="C162" s="2028"/>
      <c r="D162" s="2061"/>
      <c r="E162" s="2061"/>
      <c r="F162" s="2096"/>
      <c r="G162" s="2061"/>
      <c r="H162" s="2104"/>
      <c r="I162" s="2049"/>
      <c r="J162" s="2061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</row>
    <row r="163" spans="1:257" s="1263" customFormat="1" ht="20.25" customHeight="1" x14ac:dyDescent="0.25">
      <c r="A163" s="1296" t="s">
        <v>717</v>
      </c>
      <c r="B163" s="1419" t="s">
        <v>706</v>
      </c>
      <c r="C163" s="2028"/>
      <c r="D163" s="2061"/>
      <c r="E163" s="2061"/>
      <c r="F163" s="2096"/>
      <c r="G163" s="2061"/>
      <c r="H163" s="2104"/>
      <c r="I163" s="2049"/>
      <c r="J163" s="2061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</row>
    <row r="164" spans="1:257" s="1263" customFormat="1" ht="20.25" customHeight="1" x14ac:dyDescent="0.25">
      <c r="A164" s="1296" t="s">
        <v>718</v>
      </c>
      <c r="B164" s="1419" t="s">
        <v>707</v>
      </c>
      <c r="C164" s="2028"/>
      <c r="D164" s="2061"/>
      <c r="E164" s="2061"/>
      <c r="F164" s="2096"/>
      <c r="G164" s="2061"/>
      <c r="H164" s="2104"/>
      <c r="I164" s="2049"/>
      <c r="J164" s="2061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</row>
    <row r="165" spans="1:257" s="1263" customFormat="1" ht="20.25" customHeight="1" x14ac:dyDescent="0.25">
      <c r="A165" s="1296" t="s">
        <v>719</v>
      </c>
      <c r="B165" s="1419" t="s">
        <v>714</v>
      </c>
      <c r="C165" s="2028"/>
      <c r="D165" s="2061"/>
      <c r="E165" s="2061"/>
      <c r="F165" s="2096"/>
      <c r="G165" s="2061"/>
      <c r="H165" s="2104"/>
      <c r="I165" s="2049"/>
      <c r="J165" s="2061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</row>
    <row r="166" spans="1:257" s="1263" customFormat="1" ht="20.25" customHeight="1" x14ac:dyDescent="0.25">
      <c r="A166" s="1296" t="s">
        <v>720</v>
      </c>
      <c r="B166" s="1253" t="s">
        <v>980</v>
      </c>
      <c r="C166" s="2028"/>
      <c r="D166" s="2061"/>
      <c r="E166" s="2061"/>
      <c r="F166" s="2096"/>
      <c r="G166" s="2061"/>
      <c r="H166" s="2104"/>
      <c r="I166" s="2049"/>
      <c r="J166" s="2061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</row>
    <row r="167" spans="1:257" s="1263" customFormat="1" ht="20.25" customHeight="1" x14ac:dyDescent="0.25">
      <c r="A167" s="1422" t="s">
        <v>721</v>
      </c>
      <c r="B167" s="1253" t="s">
        <v>1131</v>
      </c>
      <c r="C167" s="2029"/>
      <c r="D167" s="2048"/>
      <c r="E167" s="2048"/>
      <c r="F167" s="2097"/>
      <c r="G167" s="2048"/>
      <c r="H167" s="2105"/>
      <c r="I167" s="2043"/>
      <c r="J167" s="2048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</row>
    <row r="168" spans="1:257" s="1263" customFormat="1" ht="17.25" customHeight="1" x14ac:dyDescent="0.25">
      <c r="A168" s="2033" t="s">
        <v>644</v>
      </c>
      <c r="B168" s="2034"/>
      <c r="C168" s="2034"/>
      <c r="D168" s="2034"/>
      <c r="E168" s="2034"/>
      <c r="F168" s="2034"/>
      <c r="G168" s="2035"/>
      <c r="H168" s="1414">
        <f>SUM(H159:H167)</f>
        <v>0</v>
      </c>
      <c r="I168" s="1414">
        <f>SUM(I159:I167)</f>
        <v>16000</v>
      </c>
      <c r="J168" s="1414">
        <f>SUM(J159:J167)</f>
        <v>16000</v>
      </c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</row>
    <row r="169" spans="1:257" ht="17.25" customHeight="1" x14ac:dyDescent="0.25">
      <c r="A169" s="2068" t="s">
        <v>497</v>
      </c>
      <c r="B169" s="2068"/>
      <c r="C169" s="2068"/>
      <c r="D169" s="2068"/>
      <c r="E169" s="2068"/>
      <c r="F169" s="2068"/>
      <c r="G169" s="2068"/>
      <c r="H169" s="2068"/>
      <c r="I169" s="2068"/>
      <c r="J169" s="2068"/>
      <c r="HS169" s="1263"/>
    </row>
    <row r="170" spans="1:257" s="1263" customFormat="1" ht="18" customHeight="1" x14ac:dyDescent="0.25">
      <c r="A170" s="1300" t="s">
        <v>498</v>
      </c>
      <c r="B170" s="1253" t="s">
        <v>579</v>
      </c>
      <c r="C170" s="2042" t="s">
        <v>435</v>
      </c>
      <c r="D170" s="2047">
        <v>2016</v>
      </c>
      <c r="E170" s="2047">
        <v>2018</v>
      </c>
      <c r="F170" s="2047" t="s">
        <v>357</v>
      </c>
      <c r="G170" s="2044" t="s">
        <v>36</v>
      </c>
      <c r="H170" s="2045">
        <v>500</v>
      </c>
      <c r="I170" s="2045">
        <v>500</v>
      </c>
      <c r="J170" s="2045">
        <v>500</v>
      </c>
      <c r="HS170" s="1266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</row>
    <row r="171" spans="1:257" s="1263" customFormat="1" ht="18.75" customHeight="1" x14ac:dyDescent="0.25">
      <c r="A171" s="1303" t="s">
        <v>499</v>
      </c>
      <c r="B171" s="1253" t="s">
        <v>580</v>
      </c>
      <c r="C171" s="2049"/>
      <c r="D171" s="2061"/>
      <c r="E171" s="2061"/>
      <c r="F171" s="2061"/>
      <c r="G171" s="2045"/>
      <c r="H171" s="2045"/>
      <c r="I171" s="2045"/>
      <c r="J171" s="2045"/>
      <c r="HS171" s="1266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</row>
    <row r="172" spans="1:257" s="1263" customFormat="1" ht="22.5" customHeight="1" x14ac:dyDescent="0.25">
      <c r="A172" s="1301" t="s">
        <v>500</v>
      </c>
      <c r="B172" s="1420" t="s">
        <v>1131</v>
      </c>
      <c r="C172" s="2049"/>
      <c r="D172" s="2061"/>
      <c r="E172" s="2061"/>
      <c r="F172" s="2061"/>
      <c r="G172" s="2045"/>
      <c r="H172" s="2045"/>
      <c r="I172" s="2045"/>
      <c r="J172" s="2045"/>
      <c r="HS172" s="1266"/>
      <c r="IB172"/>
      <c r="IC172" s="1293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</row>
    <row r="173" spans="1:257" s="1263" customFormat="1" ht="22.5" customHeight="1" x14ac:dyDescent="0.25">
      <c r="A173" s="1300" t="s">
        <v>722</v>
      </c>
      <c r="B173" s="1424" t="s">
        <v>621</v>
      </c>
      <c r="C173" s="2049"/>
      <c r="D173" s="2061"/>
      <c r="E173" s="2061"/>
      <c r="F173" s="2061"/>
      <c r="G173" s="2045"/>
      <c r="H173" s="2044">
        <v>500</v>
      </c>
      <c r="I173" s="2044">
        <v>500</v>
      </c>
      <c r="J173" s="2044">
        <v>500</v>
      </c>
      <c r="HS173" s="1266"/>
      <c r="IB173"/>
      <c r="IC173" s="129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</row>
    <row r="174" spans="1:257" s="1263" customFormat="1" ht="22.5" customHeight="1" x14ac:dyDescent="0.25">
      <c r="A174" s="1300" t="s">
        <v>723</v>
      </c>
      <c r="B174" s="1401" t="s">
        <v>725</v>
      </c>
      <c r="C174" s="2049"/>
      <c r="D174" s="2061"/>
      <c r="E174" s="2061"/>
      <c r="F174" s="2061"/>
      <c r="G174" s="2045"/>
      <c r="H174" s="2045"/>
      <c r="I174" s="2045"/>
      <c r="J174" s="2045"/>
      <c r="HS174" s="1266"/>
      <c r="IB174"/>
      <c r="IC174" s="1293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</row>
    <row r="175" spans="1:257" s="1263" customFormat="1" ht="22.5" customHeight="1" x14ac:dyDescent="0.25">
      <c r="A175" s="1300" t="s">
        <v>724</v>
      </c>
      <c r="B175" s="1401" t="s">
        <v>622</v>
      </c>
      <c r="C175" s="2043"/>
      <c r="D175" s="2048"/>
      <c r="E175" s="2048"/>
      <c r="F175" s="2048"/>
      <c r="G175" s="2046"/>
      <c r="H175" s="2046"/>
      <c r="I175" s="2046"/>
      <c r="J175" s="2046"/>
      <c r="HS175" s="1266"/>
      <c r="IB175"/>
      <c r="IC175" s="1293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</row>
    <row r="176" spans="1:257" s="1263" customFormat="1" ht="13.5" customHeight="1" x14ac:dyDescent="0.25">
      <c r="A176" s="2033" t="s">
        <v>644</v>
      </c>
      <c r="B176" s="2034"/>
      <c r="C176" s="2034"/>
      <c r="D176" s="2034"/>
      <c r="E176" s="2034"/>
      <c r="F176" s="2034"/>
      <c r="G176" s="2035"/>
      <c r="H176" s="1414">
        <f>SUM(H170:H175)</f>
        <v>1000</v>
      </c>
      <c r="I176" s="1414">
        <f>SUM(I170:I175)</f>
        <v>1000</v>
      </c>
      <c r="J176" s="1414">
        <f>SUM(J170:J175)</f>
        <v>1000</v>
      </c>
      <c r="HS176" s="1266"/>
      <c r="IB176"/>
      <c r="IC176" s="1293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</row>
    <row r="177" spans="1:257" s="1263" customFormat="1" ht="13.8" x14ac:dyDescent="0.25">
      <c r="A177" s="2036" t="s">
        <v>512</v>
      </c>
      <c r="B177" s="2037"/>
      <c r="C177" s="2037"/>
      <c r="D177" s="2037"/>
      <c r="E177" s="2037"/>
      <c r="F177" s="2037"/>
      <c r="G177" s="2037"/>
      <c r="H177" s="2037"/>
      <c r="I177" s="2037"/>
      <c r="J177" s="2038"/>
      <c r="HS177" s="1266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</row>
    <row r="178" spans="1:257" s="1263" customFormat="1" ht="30" customHeight="1" x14ac:dyDescent="0.25">
      <c r="A178" s="1311" t="s">
        <v>727</v>
      </c>
      <c r="B178" s="1312" t="s">
        <v>726</v>
      </c>
      <c r="C178" s="2027" t="s">
        <v>431</v>
      </c>
      <c r="D178" s="2027">
        <v>2019</v>
      </c>
      <c r="E178" s="2027">
        <v>2021</v>
      </c>
      <c r="F178" s="2027" t="s">
        <v>357</v>
      </c>
      <c r="G178" s="2027" t="s">
        <v>36</v>
      </c>
      <c r="H178" s="2027">
        <v>0</v>
      </c>
      <c r="I178" s="2027">
        <v>0</v>
      </c>
      <c r="J178" s="2027">
        <v>0</v>
      </c>
      <c r="HS178" s="1266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</row>
    <row r="179" spans="1:257" s="1263" customFormat="1" ht="13.8" x14ac:dyDescent="0.25">
      <c r="A179" s="1299" t="s">
        <v>728</v>
      </c>
      <c r="B179" s="1250" t="s">
        <v>620</v>
      </c>
      <c r="C179" s="2028"/>
      <c r="D179" s="2028"/>
      <c r="E179" s="2028"/>
      <c r="F179" s="2028"/>
      <c r="G179" s="2028"/>
      <c r="H179" s="2028"/>
      <c r="I179" s="2028"/>
      <c r="J179" s="2028"/>
      <c r="HS179" s="1266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</row>
    <row r="180" spans="1:257" s="1263" customFormat="1" ht="13.8" x14ac:dyDescent="0.25">
      <c r="A180" s="1299" t="s">
        <v>729</v>
      </c>
      <c r="B180" s="1250" t="s">
        <v>725</v>
      </c>
      <c r="C180" s="2028"/>
      <c r="D180" s="2028"/>
      <c r="E180" s="2028"/>
      <c r="F180" s="2028"/>
      <c r="G180" s="2028"/>
      <c r="H180" s="2028"/>
      <c r="I180" s="2028"/>
      <c r="J180" s="2028"/>
      <c r="HS180" s="1266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</row>
    <row r="181" spans="1:257" s="1263" customFormat="1" ht="13.8" x14ac:dyDescent="0.25">
      <c r="A181" s="1299" t="s">
        <v>730</v>
      </c>
      <c r="B181" s="1250" t="s">
        <v>621</v>
      </c>
      <c r="C181" s="2029"/>
      <c r="D181" s="2029"/>
      <c r="E181" s="2029"/>
      <c r="F181" s="2029"/>
      <c r="G181" s="2029"/>
      <c r="H181" s="2029"/>
      <c r="I181" s="2029"/>
      <c r="J181" s="2029"/>
      <c r="HS181" s="1266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</row>
    <row r="182" spans="1:257" s="1263" customFormat="1" ht="13.8" x14ac:dyDescent="0.25">
      <c r="A182" s="2036" t="s">
        <v>513</v>
      </c>
      <c r="B182" s="2037"/>
      <c r="C182" s="2037"/>
      <c r="D182" s="2037"/>
      <c r="E182" s="2037"/>
      <c r="F182" s="2037"/>
      <c r="G182" s="2037"/>
      <c r="H182" s="2037"/>
      <c r="I182" s="2037"/>
      <c r="J182" s="2038"/>
      <c r="HS182" s="1266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</row>
    <row r="183" spans="1:257" s="1263" customFormat="1" ht="27.6" x14ac:dyDescent="0.25">
      <c r="A183" s="1299"/>
      <c r="B183" s="1312"/>
      <c r="C183" s="1325" t="s">
        <v>432</v>
      </c>
      <c r="D183" s="1325">
        <v>2019</v>
      </c>
      <c r="E183" s="1325">
        <v>2021</v>
      </c>
      <c r="F183" s="1325" t="s">
        <v>357</v>
      </c>
      <c r="G183" s="1325" t="s">
        <v>36</v>
      </c>
      <c r="H183" s="1325">
        <v>0</v>
      </c>
      <c r="I183" s="1325">
        <v>0</v>
      </c>
      <c r="J183" s="1325">
        <v>0</v>
      </c>
      <c r="HS183" s="1266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</row>
    <row r="184" spans="1:257" s="1263" customFormat="1" ht="17.25" customHeight="1" x14ac:dyDescent="0.25">
      <c r="A184" s="2036" t="s">
        <v>514</v>
      </c>
      <c r="B184" s="2037"/>
      <c r="C184" s="2037"/>
      <c r="D184" s="2037"/>
      <c r="E184" s="2037"/>
      <c r="F184" s="2037"/>
      <c r="G184" s="2037"/>
      <c r="H184" s="2037"/>
      <c r="I184" s="2037"/>
      <c r="J184" s="2038"/>
      <c r="HS184" s="1266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</row>
    <row r="185" spans="1:257" ht="16.5" customHeight="1" x14ac:dyDescent="0.25">
      <c r="A185" s="1413" t="s">
        <v>734</v>
      </c>
      <c r="B185" s="1253" t="s">
        <v>731</v>
      </c>
      <c r="C185" s="2057" t="s">
        <v>433</v>
      </c>
      <c r="D185" s="2026">
        <v>2019</v>
      </c>
      <c r="E185" s="2026">
        <v>2021</v>
      </c>
      <c r="F185" s="2026" t="s">
        <v>357</v>
      </c>
      <c r="G185" s="2026" t="s">
        <v>36</v>
      </c>
      <c r="H185" s="2026">
        <v>0</v>
      </c>
      <c r="I185" s="2026">
        <v>0</v>
      </c>
      <c r="J185" s="2026">
        <v>0</v>
      </c>
      <c r="HS185" s="1266"/>
    </row>
    <row r="186" spans="1:257" ht="31.5" hidden="1" customHeight="1" x14ac:dyDescent="0.25">
      <c r="A186" s="1426" t="s">
        <v>443</v>
      </c>
      <c r="B186" s="1395"/>
      <c r="C186" s="2057"/>
      <c r="D186" s="2026"/>
      <c r="E186" s="2026"/>
      <c r="F186" s="2026"/>
      <c r="G186" s="2026"/>
      <c r="H186" s="2026"/>
      <c r="I186" s="2026"/>
      <c r="J186" s="2026"/>
    </row>
    <row r="187" spans="1:257" ht="45" hidden="1" customHeight="1" x14ac:dyDescent="0.25">
      <c r="A187" s="1413"/>
      <c r="B187" s="1252"/>
      <c r="C187" s="2057"/>
      <c r="D187" s="2026"/>
      <c r="E187" s="2026"/>
      <c r="F187" s="2026"/>
      <c r="G187" s="2026"/>
      <c r="H187" s="2026"/>
      <c r="I187" s="2026"/>
      <c r="J187" s="2026"/>
    </row>
    <row r="188" spans="1:257" ht="15" hidden="1" customHeight="1" x14ac:dyDescent="0.25">
      <c r="A188" s="1427"/>
      <c r="B188" s="1356"/>
      <c r="C188" s="2057"/>
      <c r="D188" s="2026"/>
      <c r="E188" s="2026"/>
      <c r="F188" s="2026"/>
      <c r="G188" s="2026"/>
      <c r="H188" s="2026"/>
      <c r="I188" s="2026"/>
      <c r="J188" s="2026"/>
    </row>
    <row r="189" spans="1:257" ht="15" hidden="1" customHeight="1" x14ac:dyDescent="0.25">
      <c r="A189" s="1427"/>
      <c r="B189" s="1356"/>
      <c r="C189" s="2057"/>
      <c r="D189" s="2026"/>
      <c r="E189" s="2026"/>
      <c r="F189" s="2026"/>
      <c r="G189" s="2026"/>
      <c r="H189" s="2026"/>
      <c r="I189" s="2026"/>
      <c r="J189" s="2026"/>
    </row>
    <row r="190" spans="1:257" ht="15" hidden="1" customHeight="1" x14ac:dyDescent="0.25">
      <c r="A190" s="1427"/>
      <c r="B190" s="1356"/>
      <c r="C190" s="2057"/>
      <c r="D190" s="2026"/>
      <c r="E190" s="2026"/>
      <c r="F190" s="2026"/>
      <c r="G190" s="2026"/>
      <c r="H190" s="2026"/>
      <c r="I190" s="2026"/>
      <c r="J190" s="2026"/>
    </row>
    <row r="191" spans="1:257" ht="15" hidden="1" customHeight="1" x14ac:dyDescent="0.25">
      <c r="A191" s="1425"/>
      <c r="B191" s="1356"/>
      <c r="C191" s="2057"/>
      <c r="D191" s="2026"/>
      <c r="E191" s="2026"/>
      <c r="F191" s="2026"/>
      <c r="G191" s="2026"/>
      <c r="H191" s="2026"/>
      <c r="I191" s="2026"/>
      <c r="J191" s="2026"/>
    </row>
    <row r="192" spans="1:257" ht="13.8" x14ac:dyDescent="0.25">
      <c r="A192" s="1429" t="s">
        <v>735</v>
      </c>
      <c r="B192" s="1428" t="s">
        <v>732</v>
      </c>
      <c r="C192" s="2057"/>
      <c r="D192" s="2026"/>
      <c r="E192" s="2026"/>
      <c r="F192" s="2026"/>
      <c r="G192" s="2026"/>
      <c r="H192" s="2026"/>
      <c r="I192" s="2026"/>
      <c r="J192" s="2026"/>
    </row>
    <row r="193" spans="1:227" ht="13.8" x14ac:dyDescent="0.25">
      <c r="A193" s="1429" t="s">
        <v>736</v>
      </c>
      <c r="B193" s="1428" t="s">
        <v>733</v>
      </c>
      <c r="C193" s="2057"/>
      <c r="D193" s="2026"/>
      <c r="E193" s="2026"/>
      <c r="F193" s="2026"/>
      <c r="G193" s="2026"/>
      <c r="H193" s="2026"/>
      <c r="I193" s="2026"/>
      <c r="J193" s="2026"/>
    </row>
    <row r="194" spans="1:227" ht="13.8" x14ac:dyDescent="0.25">
      <c r="A194" s="1429" t="s">
        <v>737</v>
      </c>
      <c r="B194" s="1428" t="s">
        <v>622</v>
      </c>
      <c r="C194" s="2057"/>
      <c r="D194" s="2026"/>
      <c r="E194" s="2026"/>
      <c r="F194" s="2026"/>
      <c r="G194" s="2026"/>
      <c r="H194" s="2026"/>
      <c r="I194" s="2026"/>
      <c r="J194" s="2026"/>
    </row>
    <row r="195" spans="1:227" ht="13.8" x14ac:dyDescent="0.25">
      <c r="A195" s="2036" t="s">
        <v>515</v>
      </c>
      <c r="B195" s="2037"/>
      <c r="C195" s="2037"/>
      <c r="D195" s="2037"/>
      <c r="E195" s="2037"/>
      <c r="F195" s="2037"/>
      <c r="G195" s="2037"/>
      <c r="H195" s="2037"/>
      <c r="I195" s="2037"/>
      <c r="J195" s="2038"/>
    </row>
    <row r="196" spans="1:227" ht="30" customHeight="1" x14ac:dyDescent="0.25">
      <c r="A196" s="1307" t="s">
        <v>739</v>
      </c>
      <c r="B196" s="1430" t="s">
        <v>738</v>
      </c>
      <c r="C196" s="2042" t="s">
        <v>434</v>
      </c>
      <c r="D196" s="2027">
        <v>2019</v>
      </c>
      <c r="E196" s="2027">
        <v>2021</v>
      </c>
      <c r="F196" s="2027" t="s">
        <v>357</v>
      </c>
      <c r="G196" s="2027" t="s">
        <v>36</v>
      </c>
      <c r="H196" s="2027">
        <v>0</v>
      </c>
      <c r="I196" s="2027">
        <v>0</v>
      </c>
      <c r="J196" s="2027">
        <v>0</v>
      </c>
    </row>
    <row r="197" spans="1:227" ht="13.8" x14ac:dyDescent="0.25">
      <c r="A197" s="1307" t="s">
        <v>740</v>
      </c>
      <c r="B197" s="1430" t="s">
        <v>733</v>
      </c>
      <c r="C197" s="2049"/>
      <c r="D197" s="2028"/>
      <c r="E197" s="2028"/>
      <c r="F197" s="2028"/>
      <c r="G197" s="2028"/>
      <c r="H197" s="2028"/>
      <c r="I197" s="2028"/>
      <c r="J197" s="2028"/>
    </row>
    <row r="198" spans="1:227" ht="13.8" x14ac:dyDescent="0.25">
      <c r="A198" s="1307" t="s">
        <v>741</v>
      </c>
      <c r="B198" s="1430" t="s">
        <v>731</v>
      </c>
      <c r="C198" s="2049"/>
      <c r="D198" s="2028"/>
      <c r="E198" s="2028"/>
      <c r="F198" s="2028"/>
      <c r="G198" s="2028"/>
      <c r="H198" s="2028"/>
      <c r="I198" s="2028"/>
      <c r="J198" s="2028"/>
    </row>
    <row r="199" spans="1:227" ht="13.8" x14ac:dyDescent="0.25">
      <c r="A199" s="1307" t="s">
        <v>742</v>
      </c>
      <c r="B199" s="1250" t="s">
        <v>725</v>
      </c>
      <c r="C199" s="2049"/>
      <c r="D199" s="2028"/>
      <c r="E199" s="2028"/>
      <c r="F199" s="2028"/>
      <c r="G199" s="2028"/>
      <c r="H199" s="2028"/>
      <c r="I199" s="2028"/>
      <c r="J199" s="2028"/>
    </row>
    <row r="200" spans="1:227" ht="13.8" x14ac:dyDescent="0.25">
      <c r="A200" s="1307" t="s">
        <v>743</v>
      </c>
      <c r="B200" s="1250" t="s">
        <v>621</v>
      </c>
      <c r="C200" s="2049"/>
      <c r="D200" s="2028"/>
      <c r="E200" s="2028"/>
      <c r="F200" s="2028"/>
      <c r="G200" s="2028"/>
      <c r="H200" s="2028"/>
      <c r="I200" s="2028"/>
      <c r="J200" s="2028"/>
    </row>
    <row r="201" spans="1:227" ht="13.8" x14ac:dyDescent="0.25">
      <c r="A201" s="1307" t="s">
        <v>744</v>
      </c>
      <c r="B201" s="1250" t="s">
        <v>622</v>
      </c>
      <c r="C201" s="2043"/>
      <c r="D201" s="2029"/>
      <c r="E201" s="2029"/>
      <c r="F201" s="2029"/>
      <c r="G201" s="2029"/>
      <c r="H201" s="2029"/>
      <c r="I201" s="2029"/>
      <c r="J201" s="2029"/>
    </row>
    <row r="202" spans="1:227" ht="13.8" x14ac:dyDescent="0.25">
      <c r="A202" s="2053" t="s">
        <v>646</v>
      </c>
      <c r="B202" s="2054"/>
      <c r="C202" s="2054"/>
      <c r="D202" s="2054"/>
      <c r="E202" s="2054"/>
      <c r="F202" s="2054"/>
      <c r="G202" s="2055"/>
      <c r="H202" s="1337">
        <f>SUM(H123+H148+H159+H170+H178+H183+H185)</f>
        <v>26513</v>
      </c>
      <c r="I202" s="1337">
        <f>SUM(I123+I148+I159+I170+I178+I183+I185)</f>
        <v>35350</v>
      </c>
      <c r="J202" s="1337">
        <f>SUM(J123+J148+J159+J170+J178+J183+J185)</f>
        <v>35350</v>
      </c>
    </row>
    <row r="203" spans="1:227" ht="13.8" hidden="1" x14ac:dyDescent="0.25">
      <c r="A203" s="1278"/>
      <c r="B203" s="1279"/>
      <c r="C203" s="1279"/>
      <c r="D203" s="1279"/>
      <c r="E203" s="1279"/>
      <c r="F203" s="1279"/>
      <c r="G203" s="1279" t="s">
        <v>382</v>
      </c>
      <c r="H203" s="1280"/>
      <c r="I203" s="1281"/>
      <c r="J203" s="1280"/>
    </row>
    <row r="204" spans="1:227" ht="13.8" hidden="1" x14ac:dyDescent="0.25">
      <c r="A204" s="1278"/>
      <c r="B204" s="1279"/>
      <c r="C204" s="1279"/>
      <c r="D204" s="1279"/>
      <c r="E204" s="1279"/>
      <c r="F204" s="2078" t="s">
        <v>357</v>
      </c>
      <c r="G204" s="1282" t="s">
        <v>36</v>
      </c>
      <c r="H204" s="1283">
        <f>+H124+1680</f>
        <v>1680</v>
      </c>
      <c r="I204" s="1283">
        <f>+I124+I148</f>
        <v>0</v>
      </c>
      <c r="J204" s="1283">
        <f>+J124+J148</f>
        <v>0</v>
      </c>
      <c r="K204" s="1280">
        <f t="shared" ref="K204:BV204" si="4">+K169</f>
        <v>0</v>
      </c>
      <c r="L204" s="1280">
        <f t="shared" si="4"/>
        <v>0</v>
      </c>
      <c r="M204" s="1280">
        <f t="shared" si="4"/>
        <v>0</v>
      </c>
      <c r="N204" s="1280">
        <f t="shared" si="4"/>
        <v>0</v>
      </c>
      <c r="O204" s="1280">
        <f t="shared" si="4"/>
        <v>0</v>
      </c>
      <c r="P204" s="1280">
        <f t="shared" si="4"/>
        <v>0</v>
      </c>
      <c r="Q204" s="1280">
        <f t="shared" si="4"/>
        <v>0</v>
      </c>
      <c r="R204" s="1280">
        <f t="shared" si="4"/>
        <v>0</v>
      </c>
      <c r="S204" s="1280">
        <f t="shared" si="4"/>
        <v>0</v>
      </c>
      <c r="T204" s="1280">
        <f t="shared" si="4"/>
        <v>0</v>
      </c>
      <c r="U204" s="1280">
        <f t="shared" si="4"/>
        <v>0</v>
      </c>
      <c r="V204" s="1280">
        <f t="shared" si="4"/>
        <v>0</v>
      </c>
      <c r="W204" s="1280">
        <f t="shared" si="4"/>
        <v>0</v>
      </c>
      <c r="X204" s="1280">
        <f t="shared" si="4"/>
        <v>0</v>
      </c>
      <c r="Y204" s="1280">
        <f t="shared" si="4"/>
        <v>0</v>
      </c>
      <c r="Z204" s="1280">
        <f t="shared" si="4"/>
        <v>0</v>
      </c>
      <c r="AA204" s="1280">
        <f t="shared" si="4"/>
        <v>0</v>
      </c>
      <c r="AB204" s="1280">
        <f t="shared" si="4"/>
        <v>0</v>
      </c>
      <c r="AC204" s="1280">
        <f t="shared" si="4"/>
        <v>0</v>
      </c>
      <c r="AD204" s="1280">
        <f t="shared" si="4"/>
        <v>0</v>
      </c>
      <c r="AE204" s="1280">
        <f t="shared" si="4"/>
        <v>0</v>
      </c>
      <c r="AF204" s="1280">
        <f t="shared" si="4"/>
        <v>0</v>
      </c>
      <c r="AG204" s="1280">
        <f t="shared" si="4"/>
        <v>0</v>
      </c>
      <c r="AH204" s="1280">
        <f t="shared" si="4"/>
        <v>0</v>
      </c>
      <c r="AI204" s="1280">
        <f t="shared" si="4"/>
        <v>0</v>
      </c>
      <c r="AJ204" s="1280">
        <f t="shared" si="4"/>
        <v>0</v>
      </c>
      <c r="AK204" s="1280">
        <f t="shared" si="4"/>
        <v>0</v>
      </c>
      <c r="AL204" s="1280">
        <f t="shared" si="4"/>
        <v>0</v>
      </c>
      <c r="AM204" s="1280">
        <f t="shared" si="4"/>
        <v>0</v>
      </c>
      <c r="AN204" s="1280">
        <f t="shared" si="4"/>
        <v>0</v>
      </c>
      <c r="AO204" s="1280">
        <f t="shared" si="4"/>
        <v>0</v>
      </c>
      <c r="AP204" s="1280">
        <f t="shared" si="4"/>
        <v>0</v>
      </c>
      <c r="AQ204" s="1280">
        <f t="shared" si="4"/>
        <v>0</v>
      </c>
      <c r="AR204" s="1280">
        <f t="shared" si="4"/>
        <v>0</v>
      </c>
      <c r="AS204" s="1280">
        <f t="shared" si="4"/>
        <v>0</v>
      </c>
      <c r="AT204" s="1280">
        <f t="shared" si="4"/>
        <v>0</v>
      </c>
      <c r="AU204" s="1280">
        <f t="shared" si="4"/>
        <v>0</v>
      </c>
      <c r="AV204" s="1280">
        <f t="shared" si="4"/>
        <v>0</v>
      </c>
      <c r="AW204" s="1280">
        <f t="shared" si="4"/>
        <v>0</v>
      </c>
      <c r="AX204" s="1280">
        <f t="shared" si="4"/>
        <v>0</v>
      </c>
      <c r="AY204" s="1280">
        <f t="shared" si="4"/>
        <v>0</v>
      </c>
      <c r="AZ204" s="1280">
        <f t="shared" si="4"/>
        <v>0</v>
      </c>
      <c r="BA204" s="1280">
        <f t="shared" si="4"/>
        <v>0</v>
      </c>
      <c r="BB204" s="1280">
        <f t="shared" si="4"/>
        <v>0</v>
      </c>
      <c r="BC204" s="1280">
        <f t="shared" si="4"/>
        <v>0</v>
      </c>
      <c r="BD204" s="1280">
        <f t="shared" si="4"/>
        <v>0</v>
      </c>
      <c r="BE204" s="1280">
        <f t="shared" si="4"/>
        <v>0</v>
      </c>
      <c r="BF204" s="1280">
        <f t="shared" si="4"/>
        <v>0</v>
      </c>
      <c r="BG204" s="1280">
        <f t="shared" si="4"/>
        <v>0</v>
      </c>
      <c r="BH204" s="1280">
        <f t="shared" si="4"/>
        <v>0</v>
      </c>
      <c r="BI204" s="1280">
        <f t="shared" si="4"/>
        <v>0</v>
      </c>
      <c r="BJ204" s="1280">
        <f t="shared" si="4"/>
        <v>0</v>
      </c>
      <c r="BK204" s="1280">
        <f t="shared" si="4"/>
        <v>0</v>
      </c>
      <c r="BL204" s="1280">
        <f t="shared" si="4"/>
        <v>0</v>
      </c>
      <c r="BM204" s="1280">
        <f t="shared" si="4"/>
        <v>0</v>
      </c>
      <c r="BN204" s="1280">
        <f t="shared" si="4"/>
        <v>0</v>
      </c>
      <c r="BO204" s="1280">
        <f t="shared" si="4"/>
        <v>0</v>
      </c>
      <c r="BP204" s="1280">
        <f t="shared" si="4"/>
        <v>0</v>
      </c>
      <c r="BQ204" s="1280">
        <f t="shared" si="4"/>
        <v>0</v>
      </c>
      <c r="BR204" s="1280">
        <f t="shared" si="4"/>
        <v>0</v>
      </c>
      <c r="BS204" s="1280">
        <f t="shared" si="4"/>
        <v>0</v>
      </c>
      <c r="BT204" s="1280">
        <f t="shared" si="4"/>
        <v>0</v>
      </c>
      <c r="BU204" s="1280">
        <f t="shared" si="4"/>
        <v>0</v>
      </c>
      <c r="BV204" s="1280">
        <f t="shared" si="4"/>
        <v>0</v>
      </c>
      <c r="BW204" s="1280">
        <f t="shared" ref="BW204:EH204" si="5">+BW169</f>
        <v>0</v>
      </c>
      <c r="BX204" s="1280">
        <f t="shared" si="5"/>
        <v>0</v>
      </c>
      <c r="BY204" s="1280">
        <f t="shared" si="5"/>
        <v>0</v>
      </c>
      <c r="BZ204" s="1280">
        <f t="shared" si="5"/>
        <v>0</v>
      </c>
      <c r="CA204" s="1280">
        <f t="shared" si="5"/>
        <v>0</v>
      </c>
      <c r="CB204" s="1280">
        <f t="shared" si="5"/>
        <v>0</v>
      </c>
      <c r="CC204" s="1280">
        <f t="shared" si="5"/>
        <v>0</v>
      </c>
      <c r="CD204" s="1280">
        <f t="shared" si="5"/>
        <v>0</v>
      </c>
      <c r="CE204" s="1280">
        <f t="shared" si="5"/>
        <v>0</v>
      </c>
      <c r="CF204" s="1280">
        <f t="shared" si="5"/>
        <v>0</v>
      </c>
      <c r="CG204" s="1280">
        <f t="shared" si="5"/>
        <v>0</v>
      </c>
      <c r="CH204" s="1280">
        <f t="shared" si="5"/>
        <v>0</v>
      </c>
      <c r="CI204" s="1280">
        <f t="shared" si="5"/>
        <v>0</v>
      </c>
      <c r="CJ204" s="1280">
        <f t="shared" si="5"/>
        <v>0</v>
      </c>
      <c r="CK204" s="1280">
        <f t="shared" si="5"/>
        <v>0</v>
      </c>
      <c r="CL204" s="1280">
        <f t="shared" si="5"/>
        <v>0</v>
      </c>
      <c r="CM204" s="1280">
        <f t="shared" si="5"/>
        <v>0</v>
      </c>
      <c r="CN204" s="1280">
        <f t="shared" si="5"/>
        <v>0</v>
      </c>
      <c r="CO204" s="1280">
        <f t="shared" si="5"/>
        <v>0</v>
      </c>
      <c r="CP204" s="1280">
        <f t="shared" si="5"/>
        <v>0</v>
      </c>
      <c r="CQ204" s="1280">
        <f t="shared" si="5"/>
        <v>0</v>
      </c>
      <c r="CR204" s="1280">
        <f t="shared" si="5"/>
        <v>0</v>
      </c>
      <c r="CS204" s="1280">
        <f t="shared" si="5"/>
        <v>0</v>
      </c>
      <c r="CT204" s="1280">
        <f t="shared" si="5"/>
        <v>0</v>
      </c>
      <c r="CU204" s="1280">
        <f t="shared" si="5"/>
        <v>0</v>
      </c>
      <c r="CV204" s="1280">
        <f t="shared" si="5"/>
        <v>0</v>
      </c>
      <c r="CW204" s="1280">
        <f t="shared" si="5"/>
        <v>0</v>
      </c>
      <c r="CX204" s="1280">
        <f t="shared" si="5"/>
        <v>0</v>
      </c>
      <c r="CY204" s="1280">
        <f t="shared" si="5"/>
        <v>0</v>
      </c>
      <c r="CZ204" s="1280">
        <f t="shared" si="5"/>
        <v>0</v>
      </c>
      <c r="DA204" s="1280">
        <f t="shared" si="5"/>
        <v>0</v>
      </c>
      <c r="DB204" s="1280">
        <f t="shared" si="5"/>
        <v>0</v>
      </c>
      <c r="DC204" s="1280">
        <f t="shared" si="5"/>
        <v>0</v>
      </c>
      <c r="DD204" s="1280">
        <f t="shared" si="5"/>
        <v>0</v>
      </c>
      <c r="DE204" s="1280">
        <f t="shared" si="5"/>
        <v>0</v>
      </c>
      <c r="DF204" s="1280">
        <f t="shared" si="5"/>
        <v>0</v>
      </c>
      <c r="DG204" s="1280">
        <f t="shared" si="5"/>
        <v>0</v>
      </c>
      <c r="DH204" s="1280">
        <f t="shared" si="5"/>
        <v>0</v>
      </c>
      <c r="DI204" s="1280">
        <f t="shared" si="5"/>
        <v>0</v>
      </c>
      <c r="DJ204" s="1280">
        <f t="shared" si="5"/>
        <v>0</v>
      </c>
      <c r="DK204" s="1280">
        <f t="shared" si="5"/>
        <v>0</v>
      </c>
      <c r="DL204" s="1280">
        <f t="shared" si="5"/>
        <v>0</v>
      </c>
      <c r="DM204" s="1280">
        <f t="shared" si="5"/>
        <v>0</v>
      </c>
      <c r="DN204" s="1280">
        <f t="shared" si="5"/>
        <v>0</v>
      </c>
      <c r="DO204" s="1280">
        <f t="shared" si="5"/>
        <v>0</v>
      </c>
      <c r="DP204" s="1280">
        <f t="shared" si="5"/>
        <v>0</v>
      </c>
      <c r="DQ204" s="1280">
        <f t="shared" si="5"/>
        <v>0</v>
      </c>
      <c r="DR204" s="1280">
        <f t="shared" si="5"/>
        <v>0</v>
      </c>
      <c r="DS204" s="1280">
        <f t="shared" si="5"/>
        <v>0</v>
      </c>
      <c r="DT204" s="1280">
        <f t="shared" si="5"/>
        <v>0</v>
      </c>
      <c r="DU204" s="1280">
        <f t="shared" si="5"/>
        <v>0</v>
      </c>
      <c r="DV204" s="1280">
        <f t="shared" si="5"/>
        <v>0</v>
      </c>
      <c r="DW204" s="1280">
        <f t="shared" si="5"/>
        <v>0</v>
      </c>
      <c r="DX204" s="1280">
        <f t="shared" si="5"/>
        <v>0</v>
      </c>
      <c r="DY204" s="1280">
        <f t="shared" si="5"/>
        <v>0</v>
      </c>
      <c r="DZ204" s="1280">
        <f t="shared" si="5"/>
        <v>0</v>
      </c>
      <c r="EA204" s="1280">
        <f t="shared" si="5"/>
        <v>0</v>
      </c>
      <c r="EB204" s="1280">
        <f t="shared" si="5"/>
        <v>0</v>
      </c>
      <c r="EC204" s="1280">
        <f t="shared" si="5"/>
        <v>0</v>
      </c>
      <c r="ED204" s="1280">
        <f t="shared" si="5"/>
        <v>0</v>
      </c>
      <c r="EE204" s="1280">
        <f t="shared" si="5"/>
        <v>0</v>
      </c>
      <c r="EF204" s="1280">
        <f t="shared" si="5"/>
        <v>0</v>
      </c>
      <c r="EG204" s="1280">
        <f t="shared" si="5"/>
        <v>0</v>
      </c>
      <c r="EH204" s="1280">
        <f t="shared" si="5"/>
        <v>0</v>
      </c>
      <c r="EI204" s="1280">
        <f t="shared" ref="EI204:GT204" si="6">+EI169</f>
        <v>0</v>
      </c>
      <c r="EJ204" s="1280">
        <f t="shared" si="6"/>
        <v>0</v>
      </c>
      <c r="EK204" s="1280">
        <f t="shared" si="6"/>
        <v>0</v>
      </c>
      <c r="EL204" s="1280">
        <f t="shared" si="6"/>
        <v>0</v>
      </c>
      <c r="EM204" s="1280">
        <f t="shared" si="6"/>
        <v>0</v>
      </c>
      <c r="EN204" s="1280">
        <f t="shared" si="6"/>
        <v>0</v>
      </c>
      <c r="EO204" s="1280">
        <f t="shared" si="6"/>
        <v>0</v>
      </c>
      <c r="EP204" s="1280">
        <f t="shared" si="6"/>
        <v>0</v>
      </c>
      <c r="EQ204" s="1280">
        <f t="shared" si="6"/>
        <v>0</v>
      </c>
      <c r="ER204" s="1280">
        <f t="shared" si="6"/>
        <v>0</v>
      </c>
      <c r="ES204" s="1280">
        <f t="shared" si="6"/>
        <v>0</v>
      </c>
      <c r="ET204" s="1280">
        <f t="shared" si="6"/>
        <v>0</v>
      </c>
      <c r="EU204" s="1280">
        <f t="shared" si="6"/>
        <v>0</v>
      </c>
      <c r="EV204" s="1280">
        <f t="shared" si="6"/>
        <v>0</v>
      </c>
      <c r="EW204" s="1280">
        <f t="shared" si="6"/>
        <v>0</v>
      </c>
      <c r="EX204" s="1280">
        <f t="shared" si="6"/>
        <v>0</v>
      </c>
      <c r="EY204" s="1280">
        <f t="shared" si="6"/>
        <v>0</v>
      </c>
      <c r="EZ204" s="1280">
        <f t="shared" si="6"/>
        <v>0</v>
      </c>
      <c r="FA204" s="1280">
        <f t="shared" si="6"/>
        <v>0</v>
      </c>
      <c r="FB204" s="1280">
        <f t="shared" si="6"/>
        <v>0</v>
      </c>
      <c r="FC204" s="1280">
        <f t="shared" si="6"/>
        <v>0</v>
      </c>
      <c r="FD204" s="1280">
        <f t="shared" si="6"/>
        <v>0</v>
      </c>
      <c r="FE204" s="1280">
        <f t="shared" si="6"/>
        <v>0</v>
      </c>
      <c r="FF204" s="1280">
        <f t="shared" si="6"/>
        <v>0</v>
      </c>
      <c r="FG204" s="1280">
        <f t="shared" si="6"/>
        <v>0</v>
      </c>
      <c r="FH204" s="1280">
        <f t="shared" si="6"/>
        <v>0</v>
      </c>
      <c r="FI204" s="1280">
        <f t="shared" si="6"/>
        <v>0</v>
      </c>
      <c r="FJ204" s="1280">
        <f t="shared" si="6"/>
        <v>0</v>
      </c>
      <c r="FK204" s="1280">
        <f t="shared" si="6"/>
        <v>0</v>
      </c>
      <c r="FL204" s="1280">
        <f t="shared" si="6"/>
        <v>0</v>
      </c>
      <c r="FM204" s="1280">
        <f t="shared" si="6"/>
        <v>0</v>
      </c>
      <c r="FN204" s="1280">
        <f t="shared" si="6"/>
        <v>0</v>
      </c>
      <c r="FO204" s="1280">
        <f t="shared" si="6"/>
        <v>0</v>
      </c>
      <c r="FP204" s="1280">
        <f t="shared" si="6"/>
        <v>0</v>
      </c>
      <c r="FQ204" s="1280">
        <f t="shared" si="6"/>
        <v>0</v>
      </c>
      <c r="FR204" s="1280">
        <f t="shared" si="6"/>
        <v>0</v>
      </c>
      <c r="FS204" s="1280">
        <f t="shared" si="6"/>
        <v>0</v>
      </c>
      <c r="FT204" s="1280">
        <f t="shared" si="6"/>
        <v>0</v>
      </c>
      <c r="FU204" s="1280">
        <f t="shared" si="6"/>
        <v>0</v>
      </c>
      <c r="FV204" s="1280">
        <f t="shared" si="6"/>
        <v>0</v>
      </c>
      <c r="FW204" s="1280">
        <f t="shared" si="6"/>
        <v>0</v>
      </c>
      <c r="FX204" s="1280">
        <f t="shared" si="6"/>
        <v>0</v>
      </c>
      <c r="FY204" s="1280">
        <f t="shared" si="6"/>
        <v>0</v>
      </c>
      <c r="FZ204" s="1280">
        <f t="shared" si="6"/>
        <v>0</v>
      </c>
      <c r="GA204" s="1280">
        <f t="shared" si="6"/>
        <v>0</v>
      </c>
      <c r="GB204" s="1280">
        <f t="shared" si="6"/>
        <v>0</v>
      </c>
      <c r="GC204" s="1280">
        <f t="shared" si="6"/>
        <v>0</v>
      </c>
      <c r="GD204" s="1280">
        <f t="shared" si="6"/>
        <v>0</v>
      </c>
      <c r="GE204" s="1280">
        <f t="shared" si="6"/>
        <v>0</v>
      </c>
      <c r="GF204" s="1280">
        <f t="shared" si="6"/>
        <v>0</v>
      </c>
      <c r="GG204" s="1280">
        <f t="shared" si="6"/>
        <v>0</v>
      </c>
      <c r="GH204" s="1280">
        <f t="shared" si="6"/>
        <v>0</v>
      </c>
      <c r="GI204" s="1280">
        <f t="shared" si="6"/>
        <v>0</v>
      </c>
      <c r="GJ204" s="1280">
        <f t="shared" si="6"/>
        <v>0</v>
      </c>
      <c r="GK204" s="1280">
        <f t="shared" si="6"/>
        <v>0</v>
      </c>
      <c r="GL204" s="1280">
        <f t="shared" si="6"/>
        <v>0</v>
      </c>
      <c r="GM204" s="1280">
        <f t="shared" si="6"/>
        <v>0</v>
      </c>
      <c r="GN204" s="1280">
        <f t="shared" si="6"/>
        <v>0</v>
      </c>
      <c r="GO204" s="1280">
        <f t="shared" si="6"/>
        <v>0</v>
      </c>
      <c r="GP204" s="1280">
        <f t="shared" si="6"/>
        <v>0</v>
      </c>
      <c r="GQ204" s="1280">
        <f t="shared" si="6"/>
        <v>0</v>
      </c>
      <c r="GR204" s="1280">
        <f t="shared" si="6"/>
        <v>0</v>
      </c>
      <c r="GS204" s="1280">
        <f t="shared" si="6"/>
        <v>0</v>
      </c>
      <c r="GT204" s="1280">
        <f t="shared" si="6"/>
        <v>0</v>
      </c>
      <c r="GU204" s="1280">
        <f t="shared" ref="GU204:HP204" si="7">+GU169</f>
        <v>0</v>
      </c>
      <c r="GV204" s="1280">
        <f t="shared" si="7"/>
        <v>0</v>
      </c>
      <c r="GW204" s="1280">
        <f t="shared" si="7"/>
        <v>0</v>
      </c>
      <c r="GX204" s="1280">
        <f t="shared" si="7"/>
        <v>0</v>
      </c>
      <c r="GY204" s="1280">
        <f t="shared" si="7"/>
        <v>0</v>
      </c>
      <c r="GZ204" s="1280">
        <f t="shared" si="7"/>
        <v>0</v>
      </c>
      <c r="HA204" s="1280">
        <f t="shared" si="7"/>
        <v>0</v>
      </c>
      <c r="HB204" s="1280">
        <f t="shared" si="7"/>
        <v>0</v>
      </c>
      <c r="HC204" s="1280">
        <f t="shared" si="7"/>
        <v>0</v>
      </c>
      <c r="HD204" s="1280">
        <f t="shared" si="7"/>
        <v>0</v>
      </c>
      <c r="HE204" s="1280">
        <f t="shared" si="7"/>
        <v>0</v>
      </c>
      <c r="HF204" s="1280">
        <f t="shared" si="7"/>
        <v>0</v>
      </c>
      <c r="HG204" s="1280">
        <f t="shared" si="7"/>
        <v>0</v>
      </c>
      <c r="HH204" s="1280">
        <f t="shared" si="7"/>
        <v>0</v>
      </c>
      <c r="HI204" s="1280">
        <f t="shared" si="7"/>
        <v>0</v>
      </c>
      <c r="HJ204" s="1280">
        <f t="shared" si="7"/>
        <v>0</v>
      </c>
      <c r="HK204" s="1280">
        <f t="shared" si="7"/>
        <v>0</v>
      </c>
      <c r="HL204" s="1280">
        <f t="shared" si="7"/>
        <v>0</v>
      </c>
      <c r="HM204" s="1280">
        <f t="shared" si="7"/>
        <v>0</v>
      </c>
      <c r="HN204" s="1280">
        <f t="shared" si="7"/>
        <v>0</v>
      </c>
      <c r="HO204" s="1280">
        <f t="shared" si="7"/>
        <v>0</v>
      </c>
      <c r="HP204" s="1280">
        <f t="shared" si="7"/>
        <v>0</v>
      </c>
      <c r="HQ204" s="1394"/>
      <c r="HR204" s="1394"/>
      <c r="HS204" s="1263"/>
    </row>
    <row r="205" spans="1:227" ht="13.8" hidden="1" x14ac:dyDescent="0.25">
      <c r="A205" s="1278"/>
      <c r="B205" s="1279"/>
      <c r="C205" s="1279"/>
      <c r="D205" s="1279"/>
      <c r="E205" s="1279"/>
      <c r="F205" s="2079"/>
      <c r="G205" s="1282" t="s">
        <v>383</v>
      </c>
      <c r="H205" s="1283">
        <f>+H148-1680</f>
        <v>-420</v>
      </c>
      <c r="I205" s="1283">
        <v>0</v>
      </c>
      <c r="J205" s="1283">
        <v>0</v>
      </c>
      <c r="HS205" s="1263"/>
    </row>
    <row r="206" spans="1:227" ht="13.8" hidden="1" x14ac:dyDescent="0.25">
      <c r="A206" s="1278"/>
      <c r="B206" s="1279"/>
      <c r="C206" s="1279"/>
      <c r="D206" s="1279"/>
      <c r="E206" s="1279"/>
      <c r="F206" s="2080"/>
      <c r="G206" s="1282" t="s">
        <v>360</v>
      </c>
      <c r="H206" s="1283">
        <f>+H159+H178</f>
        <v>0</v>
      </c>
      <c r="I206" s="1283">
        <f>+I159+I178</f>
        <v>8000</v>
      </c>
      <c r="J206" s="1283">
        <f>+J159+J178</f>
        <v>8000</v>
      </c>
      <c r="HS206" s="1263"/>
    </row>
    <row r="207" spans="1:227" ht="13.8" hidden="1" x14ac:dyDescent="0.25">
      <c r="A207" s="1278"/>
      <c r="B207" s="1279"/>
      <c r="C207" s="1279"/>
      <c r="D207" s="1279"/>
      <c r="E207" s="1279"/>
      <c r="F207" s="1284" t="s">
        <v>356</v>
      </c>
      <c r="G207" s="1282" t="s">
        <v>36</v>
      </c>
      <c r="H207" s="1283" t="e">
        <f>+#REF!</f>
        <v>#REF!</v>
      </c>
      <c r="I207" s="1283" t="e">
        <f>+#REF!</f>
        <v>#REF!</v>
      </c>
      <c r="J207" s="1283" t="e">
        <f>+#REF!</f>
        <v>#REF!</v>
      </c>
      <c r="HS207" s="1263"/>
    </row>
    <row r="208" spans="1:227" ht="13.8" hidden="1" x14ac:dyDescent="0.25">
      <c r="A208" s="1278"/>
      <c r="B208" s="1279"/>
      <c r="C208" s="1279"/>
      <c r="D208" s="1279"/>
      <c r="E208" s="1279"/>
      <c r="F208" s="2081" t="s">
        <v>381</v>
      </c>
      <c r="G208" s="1282" t="s">
        <v>36</v>
      </c>
      <c r="H208" s="1283">
        <v>0</v>
      </c>
      <c r="I208" s="1283">
        <f>+I171</f>
        <v>0</v>
      </c>
      <c r="J208" s="1283">
        <v>0</v>
      </c>
      <c r="HS208" s="1263"/>
    </row>
    <row r="209" spans="1:257" ht="13.8" hidden="1" x14ac:dyDescent="0.25">
      <c r="A209" s="1278"/>
      <c r="B209" s="1279"/>
      <c r="C209" s="1279"/>
      <c r="D209" s="1279"/>
      <c r="E209" s="1279"/>
      <c r="F209" s="2082"/>
      <c r="G209" s="1282" t="s">
        <v>383</v>
      </c>
      <c r="H209" s="1283">
        <f>+H182</f>
        <v>0</v>
      </c>
      <c r="I209" s="1283">
        <f>+I182</f>
        <v>0</v>
      </c>
      <c r="J209" s="1283">
        <f>+J182+J171</f>
        <v>0</v>
      </c>
      <c r="HS209" s="1263"/>
    </row>
    <row r="210" spans="1:257" ht="13.8" hidden="1" x14ac:dyDescent="0.25">
      <c r="A210" s="1285"/>
      <c r="B210" s="1286"/>
      <c r="C210" s="1286"/>
      <c r="D210" s="1286"/>
      <c r="E210" s="1286"/>
      <c r="F210" s="1286" t="s">
        <v>384</v>
      </c>
      <c r="G210" s="1287" t="s">
        <v>359</v>
      </c>
      <c r="H210" s="1288">
        <f>+H177</f>
        <v>0</v>
      </c>
      <c r="I210" s="1288">
        <f>+I177</f>
        <v>0</v>
      </c>
      <c r="J210" s="1288">
        <f>+J177</f>
        <v>0</v>
      </c>
    </row>
    <row r="211" spans="1:257" ht="13.8" x14ac:dyDescent="0.25">
      <c r="A211" s="2053" t="s">
        <v>1038</v>
      </c>
      <c r="B211" s="2054"/>
      <c r="C211" s="2054"/>
      <c r="D211" s="2054"/>
      <c r="E211" s="2054"/>
      <c r="F211" s="2054"/>
      <c r="G211" s="2055"/>
      <c r="H211" s="1337">
        <f>SUM(H125+H149+H160+H173)</f>
        <v>26513</v>
      </c>
      <c r="I211" s="1337">
        <f>SUM(I125+I149+I160+I173)</f>
        <v>35350</v>
      </c>
      <c r="J211" s="1337">
        <f>SUM(J125+J149+J160+J173)</f>
        <v>35350</v>
      </c>
    </row>
    <row r="212" spans="1:257" ht="13.8" x14ac:dyDescent="0.25">
      <c r="A212" s="2050" t="s">
        <v>647</v>
      </c>
      <c r="B212" s="2051"/>
      <c r="C212" s="2051"/>
      <c r="D212" s="2051"/>
      <c r="E212" s="2051"/>
      <c r="F212" s="2051"/>
      <c r="G212" s="2052"/>
      <c r="H212" s="1406">
        <f>H202+H211</f>
        <v>53026</v>
      </c>
      <c r="I212" s="1406">
        <f>I202+I211</f>
        <v>70700</v>
      </c>
      <c r="J212" s="1406">
        <f>J202+J211</f>
        <v>70700</v>
      </c>
    </row>
    <row r="213" spans="1:257" ht="13.8" x14ac:dyDescent="0.25">
      <c r="A213" s="2108" t="s">
        <v>476</v>
      </c>
      <c r="B213" s="2109"/>
      <c r="C213" s="2109"/>
      <c r="D213" s="2109"/>
      <c r="E213" s="2109"/>
      <c r="F213" s="2109"/>
      <c r="G213" s="2109"/>
      <c r="H213" s="2109"/>
      <c r="I213" s="2109"/>
      <c r="J213" s="2110"/>
    </row>
    <row r="214" spans="1:257" ht="14.4" x14ac:dyDescent="0.3">
      <c r="A214" s="2068" t="s">
        <v>988</v>
      </c>
      <c r="B214" s="2068"/>
      <c r="C214" s="2068"/>
      <c r="D214" s="2068"/>
      <c r="E214" s="2068"/>
      <c r="F214" s="2068"/>
      <c r="G214" s="2068"/>
      <c r="H214" s="2068"/>
      <c r="I214" s="2068"/>
      <c r="J214" s="2068"/>
      <c r="IB214" s="1267"/>
      <c r="IC214" s="1267"/>
      <c r="ID214" s="1267"/>
      <c r="IE214" s="1267"/>
      <c r="IF214" s="1267"/>
      <c r="IG214" s="1267"/>
      <c r="IH214" s="1267"/>
      <c r="II214" s="1267"/>
      <c r="IJ214" s="1267"/>
      <c r="IK214" s="1267"/>
      <c r="IL214" s="1267"/>
      <c r="IM214" s="1267"/>
      <c r="IN214" s="1267"/>
      <c r="IO214" s="1267"/>
      <c r="IP214" s="1267"/>
      <c r="IQ214" s="1267"/>
      <c r="IR214" s="1267"/>
      <c r="IS214" s="1267"/>
      <c r="IT214" s="1267"/>
      <c r="IU214" s="1267"/>
      <c r="IV214" s="1267"/>
      <c r="IW214" s="1267"/>
    </row>
    <row r="215" spans="1:257" s="1267" customFormat="1" ht="16.5" customHeight="1" x14ac:dyDescent="0.3">
      <c r="A215" s="1296" t="s">
        <v>444</v>
      </c>
      <c r="B215" s="1502" t="s">
        <v>984</v>
      </c>
      <c r="C215" s="2058" t="s">
        <v>426</v>
      </c>
      <c r="D215" s="2057">
        <v>2016</v>
      </c>
      <c r="E215" s="2057">
        <v>2018</v>
      </c>
      <c r="F215" s="2056" t="s">
        <v>357</v>
      </c>
      <c r="G215" s="2057" t="s">
        <v>36</v>
      </c>
      <c r="H215" s="2057">
        <v>17240</v>
      </c>
      <c r="I215" s="2057">
        <v>16350</v>
      </c>
      <c r="J215" s="2057">
        <v>16350</v>
      </c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</row>
    <row r="216" spans="1:257" ht="33" customHeight="1" x14ac:dyDescent="0.25">
      <c r="A216" s="1297" t="s">
        <v>445</v>
      </c>
      <c r="B216" s="1503" t="s">
        <v>985</v>
      </c>
      <c r="C216" s="2059"/>
      <c r="D216" s="2057"/>
      <c r="E216" s="2057"/>
      <c r="F216" s="2056"/>
      <c r="G216" s="2057"/>
      <c r="H216" s="2057"/>
      <c r="I216" s="2057"/>
      <c r="J216" s="2057"/>
    </row>
    <row r="217" spans="1:257" ht="17.25" customHeight="1" x14ac:dyDescent="0.25">
      <c r="A217" s="1296" t="s">
        <v>446</v>
      </c>
      <c r="B217" s="1419" t="s">
        <v>746</v>
      </c>
      <c r="C217" s="2059"/>
      <c r="D217" s="2057"/>
      <c r="E217" s="2057"/>
      <c r="F217" s="2056"/>
      <c r="G217" s="2057"/>
      <c r="H217" s="1431">
        <v>12980</v>
      </c>
      <c r="I217" s="1375">
        <v>12150</v>
      </c>
      <c r="J217" s="1375">
        <v>12150</v>
      </c>
    </row>
    <row r="218" spans="1:257" ht="32.25" customHeight="1" x14ac:dyDescent="0.25">
      <c r="A218" s="1296" t="s">
        <v>447</v>
      </c>
      <c r="B218" s="1500" t="s">
        <v>986</v>
      </c>
      <c r="C218" s="2059"/>
      <c r="D218" s="2098">
        <v>2019</v>
      </c>
      <c r="E218" s="2098">
        <v>2021</v>
      </c>
      <c r="F218" s="2056"/>
      <c r="G218" s="2057"/>
      <c r="H218" s="2093">
        <v>0</v>
      </c>
      <c r="I218" s="2093">
        <v>0</v>
      </c>
      <c r="J218" s="2093">
        <v>0</v>
      </c>
    </row>
    <row r="219" spans="1:257" ht="20.25" customHeight="1" x14ac:dyDescent="0.25">
      <c r="A219" s="1298" t="s">
        <v>448</v>
      </c>
      <c r="B219" s="1501" t="s">
        <v>1096</v>
      </c>
      <c r="C219" s="2059"/>
      <c r="D219" s="2099"/>
      <c r="E219" s="2099"/>
      <c r="F219" s="2056"/>
      <c r="G219" s="2057"/>
      <c r="H219" s="2093"/>
      <c r="I219" s="2093"/>
      <c r="J219" s="2093"/>
    </row>
    <row r="220" spans="1:257" ht="14.25" hidden="1" customHeight="1" x14ac:dyDescent="0.25">
      <c r="B220" s="1291"/>
      <c r="C220" s="2059"/>
      <c r="D220" s="2099"/>
      <c r="E220" s="2099"/>
      <c r="F220" s="2056"/>
      <c r="G220" s="2057"/>
      <c r="H220" s="2093"/>
      <c r="I220" s="2093"/>
      <c r="J220" s="2093"/>
    </row>
    <row r="221" spans="1:257" ht="15" hidden="1" customHeight="1" x14ac:dyDescent="0.25">
      <c r="A221" s="1255"/>
      <c r="B221" s="1291"/>
      <c r="C221" s="2059"/>
      <c r="D221" s="2099"/>
      <c r="E221" s="2099"/>
      <c r="F221" s="2056"/>
      <c r="G221" s="2057"/>
      <c r="H221" s="2093"/>
      <c r="I221" s="2093"/>
      <c r="J221" s="2093"/>
      <c r="IB221" s="1263"/>
      <c r="IC221" s="1263"/>
      <c r="ID221" s="1263"/>
      <c r="IE221" s="1263"/>
      <c r="IF221" s="1263"/>
      <c r="IG221" s="1263"/>
      <c r="IH221" s="1263"/>
      <c r="II221" s="1263"/>
      <c r="IJ221" s="1263"/>
      <c r="IK221" s="1263"/>
      <c r="IL221" s="1263"/>
      <c r="IM221" s="1263"/>
      <c r="IN221" s="1263"/>
      <c r="IO221" s="1263"/>
      <c r="IP221" s="1263"/>
      <c r="IQ221" s="1263"/>
      <c r="IR221" s="1263"/>
      <c r="IS221" s="1263"/>
      <c r="IT221" s="1263"/>
      <c r="IU221" s="1263"/>
      <c r="IV221" s="1263"/>
      <c r="IW221" s="1263"/>
    </row>
    <row r="222" spans="1:257" s="1263" customFormat="1" ht="15" hidden="1" customHeight="1" x14ac:dyDescent="0.25">
      <c r="A222" s="1262"/>
      <c r="B222" s="1292"/>
      <c r="C222" s="2059"/>
      <c r="D222" s="2099"/>
      <c r="E222" s="2099"/>
      <c r="F222" s="2056"/>
      <c r="G222" s="2057"/>
      <c r="H222" s="2093"/>
      <c r="I222" s="2093"/>
      <c r="J222" s="2093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</row>
    <row r="223" spans="1:257" ht="15" hidden="1" customHeight="1" x14ac:dyDescent="0.25">
      <c r="A223" s="1255"/>
      <c r="C223" s="2059"/>
      <c r="D223" s="2099"/>
      <c r="E223" s="2099"/>
      <c r="F223" s="2056"/>
      <c r="G223" s="2057"/>
      <c r="H223" s="2093"/>
      <c r="I223" s="2093"/>
      <c r="J223" s="2093"/>
    </row>
    <row r="224" spans="1:257" ht="15" hidden="1" customHeight="1" x14ac:dyDescent="0.25">
      <c r="A224" s="1255"/>
      <c r="C224" s="2059"/>
      <c r="D224" s="2099"/>
      <c r="E224" s="2099"/>
      <c r="F224" s="2056"/>
      <c r="G224" s="2057"/>
      <c r="H224" s="2093"/>
      <c r="I224" s="2093"/>
      <c r="J224" s="2093"/>
    </row>
    <row r="225" spans="1:257" ht="15" hidden="1" customHeight="1" x14ac:dyDescent="0.25">
      <c r="A225" s="1268"/>
      <c r="C225" s="2059"/>
      <c r="D225" s="2099"/>
      <c r="E225" s="2099"/>
      <c r="F225" s="2056"/>
      <c r="G225" s="2057"/>
      <c r="H225" s="2093"/>
      <c r="I225" s="2093"/>
      <c r="J225" s="2093"/>
    </row>
    <row r="226" spans="1:257" ht="15" hidden="1" customHeight="1" x14ac:dyDescent="0.25">
      <c r="A226" s="1255" t="s">
        <v>385</v>
      </c>
      <c r="B226" s="1264"/>
      <c r="C226" s="2059"/>
      <c r="D226" s="2099"/>
      <c r="E226" s="2099"/>
      <c r="F226" s="2056"/>
      <c r="G226" s="2057"/>
      <c r="H226" s="2093"/>
      <c r="I226" s="2093"/>
      <c r="J226" s="2093"/>
    </row>
    <row r="227" spans="1:257" ht="15" hidden="1" customHeight="1" x14ac:dyDescent="0.25">
      <c r="A227" s="1278"/>
      <c r="B227" s="1279"/>
      <c r="C227" s="2059"/>
      <c r="D227" s="2099"/>
      <c r="E227" s="2099"/>
      <c r="F227" s="2056"/>
      <c r="G227" s="2057"/>
      <c r="H227" s="2093"/>
      <c r="I227" s="2093"/>
      <c r="J227" s="2093"/>
    </row>
    <row r="228" spans="1:257" ht="15" hidden="1" customHeight="1" x14ac:dyDescent="0.25">
      <c r="A228" s="1278"/>
      <c r="B228" s="1279"/>
      <c r="C228" s="2059"/>
      <c r="D228" s="2099"/>
      <c r="E228" s="2099"/>
      <c r="F228" s="2056"/>
      <c r="G228" s="2057"/>
      <c r="H228" s="2093"/>
      <c r="I228" s="2093"/>
      <c r="J228" s="2093"/>
      <c r="K228" s="1280">
        <f t="shared" ref="K228:BV228" si="8">+K216</f>
        <v>0</v>
      </c>
      <c r="L228" s="1280">
        <f t="shared" si="8"/>
        <v>0</v>
      </c>
      <c r="M228" s="1280">
        <f t="shared" si="8"/>
        <v>0</v>
      </c>
      <c r="N228" s="1280">
        <f t="shared" si="8"/>
        <v>0</v>
      </c>
      <c r="O228" s="1280">
        <f t="shared" si="8"/>
        <v>0</v>
      </c>
      <c r="P228" s="1280">
        <f t="shared" si="8"/>
        <v>0</v>
      </c>
      <c r="Q228" s="1280">
        <f t="shared" si="8"/>
        <v>0</v>
      </c>
      <c r="R228" s="1280">
        <f t="shared" si="8"/>
        <v>0</v>
      </c>
      <c r="S228" s="1280">
        <f t="shared" si="8"/>
        <v>0</v>
      </c>
      <c r="T228" s="1280">
        <f t="shared" si="8"/>
        <v>0</v>
      </c>
      <c r="U228" s="1280">
        <f t="shared" si="8"/>
        <v>0</v>
      </c>
      <c r="V228" s="1280">
        <f t="shared" si="8"/>
        <v>0</v>
      </c>
      <c r="W228" s="1280">
        <f t="shared" si="8"/>
        <v>0</v>
      </c>
      <c r="X228" s="1280">
        <f t="shared" si="8"/>
        <v>0</v>
      </c>
      <c r="Y228" s="1280">
        <f t="shared" si="8"/>
        <v>0</v>
      </c>
      <c r="Z228" s="1280">
        <f t="shared" si="8"/>
        <v>0</v>
      </c>
      <c r="AA228" s="1280">
        <f t="shared" si="8"/>
        <v>0</v>
      </c>
      <c r="AB228" s="1280">
        <f t="shared" si="8"/>
        <v>0</v>
      </c>
      <c r="AC228" s="1280">
        <f t="shared" si="8"/>
        <v>0</v>
      </c>
      <c r="AD228" s="1280">
        <f t="shared" si="8"/>
        <v>0</v>
      </c>
      <c r="AE228" s="1280">
        <f t="shared" si="8"/>
        <v>0</v>
      </c>
      <c r="AF228" s="1280">
        <f t="shared" si="8"/>
        <v>0</v>
      </c>
      <c r="AG228" s="1280">
        <f t="shared" si="8"/>
        <v>0</v>
      </c>
      <c r="AH228" s="1280">
        <f t="shared" si="8"/>
        <v>0</v>
      </c>
      <c r="AI228" s="1280">
        <f t="shared" si="8"/>
        <v>0</v>
      </c>
      <c r="AJ228" s="1280">
        <f t="shared" si="8"/>
        <v>0</v>
      </c>
      <c r="AK228" s="1280">
        <f t="shared" si="8"/>
        <v>0</v>
      </c>
      <c r="AL228" s="1280">
        <f t="shared" si="8"/>
        <v>0</v>
      </c>
      <c r="AM228" s="1280">
        <f t="shared" si="8"/>
        <v>0</v>
      </c>
      <c r="AN228" s="1280">
        <f t="shared" si="8"/>
        <v>0</v>
      </c>
      <c r="AO228" s="1280">
        <f t="shared" si="8"/>
        <v>0</v>
      </c>
      <c r="AP228" s="1280">
        <f t="shared" si="8"/>
        <v>0</v>
      </c>
      <c r="AQ228" s="1280">
        <f t="shared" si="8"/>
        <v>0</v>
      </c>
      <c r="AR228" s="1280">
        <f t="shared" si="8"/>
        <v>0</v>
      </c>
      <c r="AS228" s="1280">
        <f t="shared" si="8"/>
        <v>0</v>
      </c>
      <c r="AT228" s="1280">
        <f t="shared" si="8"/>
        <v>0</v>
      </c>
      <c r="AU228" s="1280">
        <f t="shared" si="8"/>
        <v>0</v>
      </c>
      <c r="AV228" s="1280">
        <f t="shared" si="8"/>
        <v>0</v>
      </c>
      <c r="AW228" s="1280">
        <f t="shared" si="8"/>
        <v>0</v>
      </c>
      <c r="AX228" s="1280">
        <f t="shared" si="8"/>
        <v>0</v>
      </c>
      <c r="AY228" s="1280">
        <f t="shared" si="8"/>
        <v>0</v>
      </c>
      <c r="AZ228" s="1280">
        <f t="shared" si="8"/>
        <v>0</v>
      </c>
      <c r="BA228" s="1280">
        <f t="shared" si="8"/>
        <v>0</v>
      </c>
      <c r="BB228" s="1280">
        <f t="shared" si="8"/>
        <v>0</v>
      </c>
      <c r="BC228" s="1280">
        <f t="shared" si="8"/>
        <v>0</v>
      </c>
      <c r="BD228" s="1280">
        <f t="shared" si="8"/>
        <v>0</v>
      </c>
      <c r="BE228" s="1280">
        <f t="shared" si="8"/>
        <v>0</v>
      </c>
      <c r="BF228" s="1280">
        <f t="shared" si="8"/>
        <v>0</v>
      </c>
      <c r="BG228" s="1280">
        <f t="shared" si="8"/>
        <v>0</v>
      </c>
      <c r="BH228" s="1280">
        <f t="shared" si="8"/>
        <v>0</v>
      </c>
      <c r="BI228" s="1280">
        <f t="shared" si="8"/>
        <v>0</v>
      </c>
      <c r="BJ228" s="1280">
        <f t="shared" si="8"/>
        <v>0</v>
      </c>
      <c r="BK228" s="1280">
        <f t="shared" si="8"/>
        <v>0</v>
      </c>
      <c r="BL228" s="1280">
        <f t="shared" si="8"/>
        <v>0</v>
      </c>
      <c r="BM228" s="1280">
        <f t="shared" si="8"/>
        <v>0</v>
      </c>
      <c r="BN228" s="1280">
        <f t="shared" si="8"/>
        <v>0</v>
      </c>
      <c r="BO228" s="1280">
        <f t="shared" si="8"/>
        <v>0</v>
      </c>
      <c r="BP228" s="1280">
        <f t="shared" si="8"/>
        <v>0</v>
      </c>
      <c r="BQ228" s="1280">
        <f t="shared" si="8"/>
        <v>0</v>
      </c>
      <c r="BR228" s="1280">
        <f t="shared" si="8"/>
        <v>0</v>
      </c>
      <c r="BS228" s="1280">
        <f t="shared" si="8"/>
        <v>0</v>
      </c>
      <c r="BT228" s="1280">
        <f t="shared" si="8"/>
        <v>0</v>
      </c>
      <c r="BU228" s="1280">
        <f t="shared" si="8"/>
        <v>0</v>
      </c>
      <c r="BV228" s="1280">
        <f t="shared" si="8"/>
        <v>0</v>
      </c>
      <c r="BW228" s="1280">
        <f t="shared" ref="BW228:EH228" si="9">+BW216</f>
        <v>0</v>
      </c>
      <c r="BX228" s="1280">
        <f t="shared" si="9"/>
        <v>0</v>
      </c>
      <c r="BY228" s="1280">
        <f t="shared" si="9"/>
        <v>0</v>
      </c>
      <c r="BZ228" s="1280">
        <f t="shared" si="9"/>
        <v>0</v>
      </c>
      <c r="CA228" s="1280">
        <f t="shared" si="9"/>
        <v>0</v>
      </c>
      <c r="CB228" s="1280">
        <f t="shared" si="9"/>
        <v>0</v>
      </c>
      <c r="CC228" s="1280">
        <f t="shared" si="9"/>
        <v>0</v>
      </c>
      <c r="CD228" s="1280">
        <f t="shared" si="9"/>
        <v>0</v>
      </c>
      <c r="CE228" s="1280">
        <f t="shared" si="9"/>
        <v>0</v>
      </c>
      <c r="CF228" s="1280">
        <f t="shared" si="9"/>
        <v>0</v>
      </c>
      <c r="CG228" s="1280">
        <f t="shared" si="9"/>
        <v>0</v>
      </c>
      <c r="CH228" s="1280">
        <f t="shared" si="9"/>
        <v>0</v>
      </c>
      <c r="CI228" s="1280">
        <f t="shared" si="9"/>
        <v>0</v>
      </c>
      <c r="CJ228" s="1280">
        <f t="shared" si="9"/>
        <v>0</v>
      </c>
      <c r="CK228" s="1280">
        <f t="shared" si="9"/>
        <v>0</v>
      </c>
      <c r="CL228" s="1280">
        <f t="shared" si="9"/>
        <v>0</v>
      </c>
      <c r="CM228" s="1280">
        <f t="shared" si="9"/>
        <v>0</v>
      </c>
      <c r="CN228" s="1280">
        <f t="shared" si="9"/>
        <v>0</v>
      </c>
      <c r="CO228" s="1280">
        <f t="shared" si="9"/>
        <v>0</v>
      </c>
      <c r="CP228" s="1280">
        <f t="shared" si="9"/>
        <v>0</v>
      </c>
      <c r="CQ228" s="1280">
        <f t="shared" si="9"/>
        <v>0</v>
      </c>
      <c r="CR228" s="1280">
        <f t="shared" si="9"/>
        <v>0</v>
      </c>
      <c r="CS228" s="1280">
        <f t="shared" si="9"/>
        <v>0</v>
      </c>
      <c r="CT228" s="1280">
        <f t="shared" si="9"/>
        <v>0</v>
      </c>
      <c r="CU228" s="1280">
        <f t="shared" si="9"/>
        <v>0</v>
      </c>
      <c r="CV228" s="1280">
        <f t="shared" si="9"/>
        <v>0</v>
      </c>
      <c r="CW228" s="1280">
        <f t="shared" si="9"/>
        <v>0</v>
      </c>
      <c r="CX228" s="1280">
        <f t="shared" si="9"/>
        <v>0</v>
      </c>
      <c r="CY228" s="1280">
        <f t="shared" si="9"/>
        <v>0</v>
      </c>
      <c r="CZ228" s="1280">
        <f t="shared" si="9"/>
        <v>0</v>
      </c>
      <c r="DA228" s="1280">
        <f t="shared" si="9"/>
        <v>0</v>
      </c>
      <c r="DB228" s="1280">
        <f t="shared" si="9"/>
        <v>0</v>
      </c>
      <c r="DC228" s="1280">
        <f t="shared" si="9"/>
        <v>0</v>
      </c>
      <c r="DD228" s="1280">
        <f t="shared" si="9"/>
        <v>0</v>
      </c>
      <c r="DE228" s="1280">
        <f t="shared" si="9"/>
        <v>0</v>
      </c>
      <c r="DF228" s="1280">
        <f t="shared" si="9"/>
        <v>0</v>
      </c>
      <c r="DG228" s="1280">
        <f t="shared" si="9"/>
        <v>0</v>
      </c>
      <c r="DH228" s="1280">
        <f t="shared" si="9"/>
        <v>0</v>
      </c>
      <c r="DI228" s="1280">
        <f t="shared" si="9"/>
        <v>0</v>
      </c>
      <c r="DJ228" s="1280">
        <f t="shared" si="9"/>
        <v>0</v>
      </c>
      <c r="DK228" s="1280">
        <f t="shared" si="9"/>
        <v>0</v>
      </c>
      <c r="DL228" s="1280">
        <f t="shared" si="9"/>
        <v>0</v>
      </c>
      <c r="DM228" s="1280">
        <f t="shared" si="9"/>
        <v>0</v>
      </c>
      <c r="DN228" s="1280">
        <f t="shared" si="9"/>
        <v>0</v>
      </c>
      <c r="DO228" s="1280">
        <f t="shared" si="9"/>
        <v>0</v>
      </c>
      <c r="DP228" s="1280">
        <f t="shared" si="9"/>
        <v>0</v>
      </c>
      <c r="DQ228" s="1280">
        <f t="shared" si="9"/>
        <v>0</v>
      </c>
      <c r="DR228" s="1280">
        <f t="shared" si="9"/>
        <v>0</v>
      </c>
      <c r="DS228" s="1280">
        <f t="shared" si="9"/>
        <v>0</v>
      </c>
      <c r="DT228" s="1280">
        <f t="shared" si="9"/>
        <v>0</v>
      </c>
      <c r="DU228" s="1280">
        <f t="shared" si="9"/>
        <v>0</v>
      </c>
      <c r="DV228" s="1280">
        <f t="shared" si="9"/>
        <v>0</v>
      </c>
      <c r="DW228" s="1280">
        <f t="shared" si="9"/>
        <v>0</v>
      </c>
      <c r="DX228" s="1280">
        <f t="shared" si="9"/>
        <v>0</v>
      </c>
      <c r="DY228" s="1280">
        <f t="shared" si="9"/>
        <v>0</v>
      </c>
      <c r="DZ228" s="1280">
        <f t="shared" si="9"/>
        <v>0</v>
      </c>
      <c r="EA228" s="1280">
        <f t="shared" si="9"/>
        <v>0</v>
      </c>
      <c r="EB228" s="1280">
        <f t="shared" si="9"/>
        <v>0</v>
      </c>
      <c r="EC228" s="1280">
        <f t="shared" si="9"/>
        <v>0</v>
      </c>
      <c r="ED228" s="1280">
        <f t="shared" si="9"/>
        <v>0</v>
      </c>
      <c r="EE228" s="1280">
        <f t="shared" si="9"/>
        <v>0</v>
      </c>
      <c r="EF228" s="1280">
        <f t="shared" si="9"/>
        <v>0</v>
      </c>
      <c r="EG228" s="1280">
        <f t="shared" si="9"/>
        <v>0</v>
      </c>
      <c r="EH228" s="1280">
        <f t="shared" si="9"/>
        <v>0</v>
      </c>
      <c r="EI228" s="1280">
        <f t="shared" ref="EI228:GT228" si="10">+EI216</f>
        <v>0</v>
      </c>
      <c r="EJ228" s="1280">
        <f t="shared" si="10"/>
        <v>0</v>
      </c>
      <c r="EK228" s="1280">
        <f t="shared" si="10"/>
        <v>0</v>
      </c>
      <c r="EL228" s="1280">
        <f t="shared" si="10"/>
        <v>0</v>
      </c>
      <c r="EM228" s="1280">
        <f t="shared" si="10"/>
        <v>0</v>
      </c>
      <c r="EN228" s="1280">
        <f t="shared" si="10"/>
        <v>0</v>
      </c>
      <c r="EO228" s="1280">
        <f t="shared" si="10"/>
        <v>0</v>
      </c>
      <c r="EP228" s="1280">
        <f t="shared" si="10"/>
        <v>0</v>
      </c>
      <c r="EQ228" s="1280">
        <f t="shared" si="10"/>
        <v>0</v>
      </c>
      <c r="ER228" s="1280">
        <f t="shared" si="10"/>
        <v>0</v>
      </c>
      <c r="ES228" s="1280">
        <f t="shared" si="10"/>
        <v>0</v>
      </c>
      <c r="ET228" s="1280">
        <f t="shared" si="10"/>
        <v>0</v>
      </c>
      <c r="EU228" s="1280">
        <f t="shared" si="10"/>
        <v>0</v>
      </c>
      <c r="EV228" s="1280">
        <f t="shared" si="10"/>
        <v>0</v>
      </c>
      <c r="EW228" s="1280">
        <f t="shared" si="10"/>
        <v>0</v>
      </c>
      <c r="EX228" s="1280">
        <f t="shared" si="10"/>
        <v>0</v>
      </c>
      <c r="EY228" s="1280">
        <f t="shared" si="10"/>
        <v>0</v>
      </c>
      <c r="EZ228" s="1280">
        <f t="shared" si="10"/>
        <v>0</v>
      </c>
      <c r="FA228" s="1280">
        <f t="shared" si="10"/>
        <v>0</v>
      </c>
      <c r="FB228" s="1280">
        <f t="shared" si="10"/>
        <v>0</v>
      </c>
      <c r="FC228" s="1280">
        <f t="shared" si="10"/>
        <v>0</v>
      </c>
      <c r="FD228" s="1280">
        <f t="shared" si="10"/>
        <v>0</v>
      </c>
      <c r="FE228" s="1280">
        <f t="shared" si="10"/>
        <v>0</v>
      </c>
      <c r="FF228" s="1280">
        <f t="shared" si="10"/>
        <v>0</v>
      </c>
      <c r="FG228" s="1280">
        <f t="shared" si="10"/>
        <v>0</v>
      </c>
      <c r="FH228" s="1280">
        <f t="shared" si="10"/>
        <v>0</v>
      </c>
      <c r="FI228" s="1280">
        <f t="shared" si="10"/>
        <v>0</v>
      </c>
      <c r="FJ228" s="1280">
        <f t="shared" si="10"/>
        <v>0</v>
      </c>
      <c r="FK228" s="1280">
        <f t="shared" si="10"/>
        <v>0</v>
      </c>
      <c r="FL228" s="1280">
        <f t="shared" si="10"/>
        <v>0</v>
      </c>
      <c r="FM228" s="1280">
        <f t="shared" si="10"/>
        <v>0</v>
      </c>
      <c r="FN228" s="1280">
        <f t="shared" si="10"/>
        <v>0</v>
      </c>
      <c r="FO228" s="1280">
        <f t="shared" si="10"/>
        <v>0</v>
      </c>
      <c r="FP228" s="1280">
        <f t="shared" si="10"/>
        <v>0</v>
      </c>
      <c r="FQ228" s="1280">
        <f t="shared" si="10"/>
        <v>0</v>
      </c>
      <c r="FR228" s="1280">
        <f t="shared" si="10"/>
        <v>0</v>
      </c>
      <c r="FS228" s="1280">
        <f t="shared" si="10"/>
        <v>0</v>
      </c>
      <c r="FT228" s="1280">
        <f t="shared" si="10"/>
        <v>0</v>
      </c>
      <c r="FU228" s="1280">
        <f t="shared" si="10"/>
        <v>0</v>
      </c>
      <c r="FV228" s="1280">
        <f t="shared" si="10"/>
        <v>0</v>
      </c>
      <c r="FW228" s="1280">
        <f t="shared" si="10"/>
        <v>0</v>
      </c>
      <c r="FX228" s="1280">
        <f t="shared" si="10"/>
        <v>0</v>
      </c>
      <c r="FY228" s="1280">
        <f t="shared" si="10"/>
        <v>0</v>
      </c>
      <c r="FZ228" s="1280">
        <f t="shared" si="10"/>
        <v>0</v>
      </c>
      <c r="GA228" s="1280">
        <f t="shared" si="10"/>
        <v>0</v>
      </c>
      <c r="GB228" s="1280">
        <f t="shared" si="10"/>
        <v>0</v>
      </c>
      <c r="GC228" s="1280">
        <f t="shared" si="10"/>
        <v>0</v>
      </c>
      <c r="GD228" s="1280">
        <f t="shared" si="10"/>
        <v>0</v>
      </c>
      <c r="GE228" s="1280">
        <f t="shared" si="10"/>
        <v>0</v>
      </c>
      <c r="GF228" s="1280">
        <f t="shared" si="10"/>
        <v>0</v>
      </c>
      <c r="GG228" s="1280">
        <f t="shared" si="10"/>
        <v>0</v>
      </c>
      <c r="GH228" s="1280">
        <f t="shared" si="10"/>
        <v>0</v>
      </c>
      <c r="GI228" s="1280">
        <f t="shared" si="10"/>
        <v>0</v>
      </c>
      <c r="GJ228" s="1280">
        <f t="shared" si="10"/>
        <v>0</v>
      </c>
      <c r="GK228" s="1280">
        <f t="shared" si="10"/>
        <v>0</v>
      </c>
      <c r="GL228" s="1280">
        <f t="shared" si="10"/>
        <v>0</v>
      </c>
      <c r="GM228" s="1280">
        <f t="shared" si="10"/>
        <v>0</v>
      </c>
      <c r="GN228" s="1280">
        <f t="shared" si="10"/>
        <v>0</v>
      </c>
      <c r="GO228" s="1280">
        <f t="shared" si="10"/>
        <v>0</v>
      </c>
      <c r="GP228" s="1280">
        <f t="shared" si="10"/>
        <v>0</v>
      </c>
      <c r="GQ228" s="1280">
        <f t="shared" si="10"/>
        <v>0</v>
      </c>
      <c r="GR228" s="1280">
        <f t="shared" si="10"/>
        <v>0</v>
      </c>
      <c r="GS228" s="1280">
        <f t="shared" si="10"/>
        <v>0</v>
      </c>
      <c r="GT228" s="1280">
        <f t="shared" si="10"/>
        <v>0</v>
      </c>
      <c r="GU228" s="1280">
        <f t="shared" ref="GU228:HP228" si="11">+GU216</f>
        <v>0</v>
      </c>
      <c r="GV228" s="1280">
        <f t="shared" si="11"/>
        <v>0</v>
      </c>
      <c r="GW228" s="1280">
        <f t="shared" si="11"/>
        <v>0</v>
      </c>
      <c r="GX228" s="1280">
        <f t="shared" si="11"/>
        <v>0</v>
      </c>
      <c r="GY228" s="1280">
        <f t="shared" si="11"/>
        <v>0</v>
      </c>
      <c r="GZ228" s="1280">
        <f t="shared" si="11"/>
        <v>0</v>
      </c>
      <c r="HA228" s="1280">
        <f t="shared" si="11"/>
        <v>0</v>
      </c>
      <c r="HB228" s="1280">
        <f t="shared" si="11"/>
        <v>0</v>
      </c>
      <c r="HC228" s="1280">
        <f t="shared" si="11"/>
        <v>0</v>
      </c>
      <c r="HD228" s="1280">
        <f t="shared" si="11"/>
        <v>0</v>
      </c>
      <c r="HE228" s="1280">
        <f t="shared" si="11"/>
        <v>0</v>
      </c>
      <c r="HF228" s="1280">
        <f t="shared" si="11"/>
        <v>0</v>
      </c>
      <c r="HG228" s="1280">
        <f t="shared" si="11"/>
        <v>0</v>
      </c>
      <c r="HH228" s="1280">
        <f t="shared" si="11"/>
        <v>0</v>
      </c>
      <c r="HI228" s="1280">
        <f t="shared" si="11"/>
        <v>0</v>
      </c>
      <c r="HJ228" s="1280">
        <f t="shared" si="11"/>
        <v>0</v>
      </c>
      <c r="HK228" s="1280">
        <f t="shared" si="11"/>
        <v>0</v>
      </c>
      <c r="HL228" s="1280">
        <f t="shared" si="11"/>
        <v>0</v>
      </c>
      <c r="HM228" s="1280">
        <f t="shared" si="11"/>
        <v>0</v>
      </c>
      <c r="HN228" s="1280">
        <f t="shared" si="11"/>
        <v>0</v>
      </c>
      <c r="HO228" s="1280">
        <f t="shared" si="11"/>
        <v>0</v>
      </c>
      <c r="HP228" s="1280">
        <f t="shared" si="11"/>
        <v>0</v>
      </c>
      <c r="HQ228" s="1394"/>
      <c r="HR228" s="1394"/>
    </row>
    <row r="229" spans="1:257" ht="15" hidden="1" customHeight="1" x14ac:dyDescent="0.25">
      <c r="A229" s="1278"/>
      <c r="B229" s="1279"/>
      <c r="C229" s="2059"/>
      <c r="D229" s="2099"/>
      <c r="E229" s="2099"/>
      <c r="F229" s="2056"/>
      <c r="G229" s="2057"/>
      <c r="H229" s="2093"/>
      <c r="I229" s="2093"/>
      <c r="J229" s="2093"/>
    </row>
    <row r="230" spans="1:257" ht="15" hidden="1" customHeight="1" x14ac:dyDescent="0.25">
      <c r="A230" s="1278"/>
      <c r="B230" s="1279"/>
      <c r="C230" s="2059"/>
      <c r="D230" s="2099"/>
      <c r="E230" s="2099"/>
      <c r="F230" s="2056"/>
      <c r="G230" s="2057"/>
      <c r="H230" s="2093"/>
      <c r="I230" s="2093"/>
      <c r="J230" s="2093"/>
    </row>
    <row r="231" spans="1:257" ht="29.25" customHeight="1" x14ac:dyDescent="0.25">
      <c r="A231" s="1466" t="s">
        <v>745</v>
      </c>
      <c r="B231" s="1253" t="s">
        <v>987</v>
      </c>
      <c r="C231" s="2059"/>
      <c r="D231" s="2099"/>
      <c r="E231" s="2099"/>
      <c r="F231" s="2056"/>
      <c r="G231" s="2057"/>
      <c r="H231" s="2093"/>
      <c r="I231" s="2093"/>
      <c r="J231" s="2093"/>
    </row>
    <row r="232" spans="1:257" ht="15.75" customHeight="1" x14ac:dyDescent="0.25">
      <c r="A232" s="1466" t="s">
        <v>748</v>
      </c>
      <c r="B232" s="1418" t="s">
        <v>1081</v>
      </c>
      <c r="C232" s="2059"/>
      <c r="D232" s="2099"/>
      <c r="E232" s="2099"/>
      <c r="F232" s="2056"/>
      <c r="G232" s="2057"/>
      <c r="H232" s="2093"/>
      <c r="I232" s="2093"/>
      <c r="J232" s="2093"/>
    </row>
    <row r="233" spans="1:257" ht="30.75" customHeight="1" x14ac:dyDescent="0.25">
      <c r="A233" s="1466" t="s">
        <v>749</v>
      </c>
      <c r="B233" s="1418" t="s">
        <v>747</v>
      </c>
      <c r="C233" s="2060"/>
      <c r="D233" s="2100"/>
      <c r="E233" s="2100"/>
      <c r="F233" s="2056"/>
      <c r="G233" s="2057"/>
      <c r="H233" s="2093"/>
      <c r="I233" s="2093"/>
      <c r="J233" s="2093"/>
    </row>
    <row r="234" spans="1:257" ht="17.25" customHeight="1" x14ac:dyDescent="0.25">
      <c r="A234" s="2033" t="s">
        <v>644</v>
      </c>
      <c r="B234" s="2034"/>
      <c r="C234" s="2034"/>
      <c r="D234" s="2034"/>
      <c r="E234" s="2034"/>
      <c r="F234" s="2034"/>
      <c r="G234" s="2035"/>
      <c r="H234" s="1414">
        <f>H215+H217</f>
        <v>30220</v>
      </c>
      <c r="I234" s="1414">
        <f>I215+I217</f>
        <v>28500</v>
      </c>
      <c r="J234" s="1414">
        <f>J215+J217</f>
        <v>28500</v>
      </c>
    </row>
    <row r="235" spans="1:257" ht="13.8" x14ac:dyDescent="0.25">
      <c r="A235" s="1340" t="s">
        <v>989</v>
      </c>
      <c r="B235" s="1341"/>
      <c r="C235" s="1341"/>
      <c r="D235" s="1341"/>
      <c r="E235" s="1341"/>
      <c r="F235" s="1341"/>
      <c r="G235" s="1341"/>
      <c r="H235" s="1249"/>
      <c r="I235" s="1341"/>
      <c r="J235" s="1343"/>
      <c r="IB235" s="1263"/>
      <c r="IC235" s="1263"/>
      <c r="ID235" s="1263"/>
      <c r="IE235" s="1263"/>
      <c r="IF235" s="1263"/>
      <c r="IG235" s="1263"/>
      <c r="IH235" s="1263"/>
      <c r="II235" s="1263"/>
      <c r="IJ235" s="1263"/>
      <c r="IK235" s="1263"/>
      <c r="IL235" s="1263"/>
      <c r="IM235" s="1263"/>
      <c r="IN235" s="1263"/>
      <c r="IO235" s="1263"/>
      <c r="IP235" s="1263"/>
      <c r="IQ235" s="1263"/>
      <c r="IR235" s="1263"/>
      <c r="IS235" s="1263"/>
      <c r="IT235" s="1263"/>
      <c r="IU235" s="1263"/>
      <c r="IV235" s="1263"/>
      <c r="IW235" s="1263"/>
    </row>
    <row r="236" spans="1:257" s="1263" customFormat="1" ht="19.5" customHeight="1" x14ac:dyDescent="0.25">
      <c r="A236" s="1467" t="s">
        <v>449</v>
      </c>
      <c r="B236" s="1253" t="s">
        <v>1097</v>
      </c>
      <c r="C236" s="2027" t="s">
        <v>428</v>
      </c>
      <c r="D236" s="2071">
        <v>2016</v>
      </c>
      <c r="E236" s="2071">
        <v>2018</v>
      </c>
      <c r="F236" s="2047" t="s">
        <v>357</v>
      </c>
      <c r="G236" s="2039" t="s">
        <v>36</v>
      </c>
      <c r="H236" s="1376">
        <v>1200</v>
      </c>
      <c r="I236" s="1376">
        <v>0</v>
      </c>
      <c r="J236" s="1376">
        <v>0</v>
      </c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</row>
    <row r="237" spans="1:257" s="1263" customFormat="1" ht="24" customHeight="1" x14ac:dyDescent="0.25">
      <c r="A237" s="1467" t="s">
        <v>504</v>
      </c>
      <c r="B237" s="1419" t="s">
        <v>991</v>
      </c>
      <c r="C237" s="2028"/>
      <c r="D237" s="2069"/>
      <c r="E237" s="2069"/>
      <c r="F237" s="2061"/>
      <c r="G237" s="2040"/>
      <c r="H237" s="2094">
        <v>5460</v>
      </c>
      <c r="I237" s="2094">
        <v>0</v>
      </c>
      <c r="J237" s="2094">
        <v>0</v>
      </c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</row>
    <row r="238" spans="1:257" s="1263" customFormat="1" ht="18" customHeight="1" x14ac:dyDescent="0.25">
      <c r="A238" s="1467" t="s">
        <v>505</v>
      </c>
      <c r="B238" s="1419" t="s">
        <v>992</v>
      </c>
      <c r="C238" s="2028"/>
      <c r="D238" s="2069"/>
      <c r="E238" s="2069"/>
      <c r="F238" s="2061"/>
      <c r="G238" s="2040"/>
      <c r="H238" s="2094"/>
      <c r="I238" s="2094"/>
      <c r="J238" s="2094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</row>
    <row r="239" spans="1:257" s="1263" customFormat="1" ht="18.75" customHeight="1" x14ac:dyDescent="0.25">
      <c r="A239" s="1466" t="s">
        <v>750</v>
      </c>
      <c r="B239" s="1419" t="s">
        <v>993</v>
      </c>
      <c r="C239" s="2028"/>
      <c r="D239" s="2069"/>
      <c r="E239" s="2069"/>
      <c r="F239" s="2061"/>
      <c r="G239" s="2040"/>
      <c r="H239" s="2094"/>
      <c r="I239" s="2094"/>
      <c r="J239" s="2094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</row>
    <row r="240" spans="1:257" s="1263" customFormat="1" ht="18" customHeight="1" x14ac:dyDescent="0.25">
      <c r="A240" s="1466" t="s">
        <v>751</v>
      </c>
      <c r="B240" s="1419" t="s">
        <v>994</v>
      </c>
      <c r="C240" s="2028"/>
      <c r="D240" s="2069"/>
      <c r="E240" s="2069"/>
      <c r="F240" s="2061"/>
      <c r="G240" s="2040"/>
      <c r="H240" s="2094"/>
      <c r="I240" s="2094"/>
      <c r="J240" s="2094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</row>
    <row r="241" spans="1:257" s="1263" customFormat="1" ht="19.5" customHeight="1" x14ac:dyDescent="0.25">
      <c r="A241" s="1468" t="s">
        <v>752</v>
      </c>
      <c r="B241" s="1253" t="s">
        <v>1098</v>
      </c>
      <c r="C241" s="2028"/>
      <c r="D241" s="2069"/>
      <c r="E241" s="2069"/>
      <c r="F241" s="2061"/>
      <c r="G241" s="2040"/>
      <c r="H241" s="2039">
        <v>0</v>
      </c>
      <c r="I241" s="2039">
        <v>0</v>
      </c>
      <c r="J241" s="2039">
        <v>0</v>
      </c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</row>
    <row r="242" spans="1:257" s="1263" customFormat="1" ht="16.5" customHeight="1" x14ac:dyDescent="0.25">
      <c r="A242" s="1466" t="s">
        <v>753</v>
      </c>
      <c r="B242" s="1253" t="s">
        <v>1082</v>
      </c>
      <c r="C242" s="2029"/>
      <c r="D242" s="2070"/>
      <c r="E242" s="2070"/>
      <c r="F242" s="2048"/>
      <c r="G242" s="2041"/>
      <c r="H242" s="2041"/>
      <c r="I242" s="2041"/>
      <c r="J242" s="2041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</row>
    <row r="243" spans="1:257" s="1263" customFormat="1" ht="17.25" customHeight="1" x14ac:dyDescent="0.25">
      <c r="A243" s="2033" t="s">
        <v>644</v>
      </c>
      <c r="B243" s="2034"/>
      <c r="C243" s="2034"/>
      <c r="D243" s="2034"/>
      <c r="E243" s="2034"/>
      <c r="F243" s="2034"/>
      <c r="G243" s="2035"/>
      <c r="H243" s="1414">
        <f>SUM(H236:H242)</f>
        <v>6660</v>
      </c>
      <c r="I243" s="1414">
        <f>SUM(I236:I242)</f>
        <v>0</v>
      </c>
      <c r="J243" s="1414">
        <f>SUM(J236:J242)</f>
        <v>0</v>
      </c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</row>
    <row r="244" spans="1:257" s="1263" customFormat="1" ht="15.75" customHeight="1" x14ac:dyDescent="0.25">
      <c r="A244" s="1340" t="s">
        <v>990</v>
      </c>
      <c r="B244" s="1341"/>
      <c r="C244" s="1341"/>
      <c r="D244" s="1341"/>
      <c r="E244" s="1341"/>
      <c r="F244" s="1341"/>
      <c r="G244" s="1341"/>
      <c r="H244" s="1249"/>
      <c r="I244" s="1341"/>
      <c r="J244" s="1343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</row>
    <row r="245" spans="1:257" ht="18" customHeight="1" x14ac:dyDescent="0.25">
      <c r="A245" s="1469" t="s">
        <v>450</v>
      </c>
      <c r="B245" s="1253" t="s">
        <v>1097</v>
      </c>
      <c r="C245" s="2027" t="s">
        <v>430</v>
      </c>
      <c r="D245" s="2042">
        <v>2016</v>
      </c>
      <c r="E245" s="2042">
        <v>2018</v>
      </c>
      <c r="F245" s="2042" t="s">
        <v>357</v>
      </c>
      <c r="G245" s="2042" t="s">
        <v>36</v>
      </c>
      <c r="H245" s="1484">
        <v>0</v>
      </c>
      <c r="I245" s="1484">
        <v>8400</v>
      </c>
      <c r="J245" s="1485">
        <v>8400</v>
      </c>
    </row>
    <row r="246" spans="1:257" ht="15" customHeight="1" x14ac:dyDescent="0.25">
      <c r="A246" s="1469" t="s">
        <v>506</v>
      </c>
      <c r="B246" s="1419" t="s">
        <v>994</v>
      </c>
      <c r="C246" s="2028"/>
      <c r="D246" s="2049"/>
      <c r="E246" s="2049"/>
      <c r="F246" s="2049"/>
      <c r="G246" s="2049"/>
      <c r="H246" s="2042">
        <v>0</v>
      </c>
      <c r="I246" s="2042">
        <v>12600</v>
      </c>
      <c r="J246" s="2047">
        <v>12600</v>
      </c>
    </row>
    <row r="247" spans="1:257" ht="16.5" customHeight="1" x14ac:dyDescent="0.25">
      <c r="A247" s="1469" t="s">
        <v>754</v>
      </c>
      <c r="B247" s="1419" t="s">
        <v>993</v>
      </c>
      <c r="C247" s="2028"/>
      <c r="D247" s="2043"/>
      <c r="E247" s="2043"/>
      <c r="F247" s="2049"/>
      <c r="G247" s="2049"/>
      <c r="H247" s="2043"/>
      <c r="I247" s="2043"/>
      <c r="J247" s="2048"/>
    </row>
    <row r="248" spans="1:257" ht="14.25" customHeight="1" x14ac:dyDescent="0.25">
      <c r="A248" s="1469" t="s">
        <v>755</v>
      </c>
      <c r="B248" s="1419" t="s">
        <v>991</v>
      </c>
      <c r="C248" s="2028"/>
      <c r="D248" s="2042">
        <v>2019</v>
      </c>
      <c r="E248" s="2042">
        <v>2021</v>
      </c>
      <c r="F248" s="2049"/>
      <c r="G248" s="2049"/>
      <c r="H248" s="2042">
        <v>0</v>
      </c>
      <c r="I248" s="2042">
        <v>0</v>
      </c>
      <c r="J248" s="2047">
        <v>0</v>
      </c>
    </row>
    <row r="249" spans="1:257" ht="15.75" customHeight="1" x14ac:dyDescent="0.25">
      <c r="A249" s="1469" t="s">
        <v>756</v>
      </c>
      <c r="B249" s="1419" t="s">
        <v>992</v>
      </c>
      <c r="C249" s="2028"/>
      <c r="D249" s="2049"/>
      <c r="E249" s="2049"/>
      <c r="F249" s="2049"/>
      <c r="G249" s="2049"/>
      <c r="H249" s="2049"/>
      <c r="I249" s="2049"/>
      <c r="J249" s="2061"/>
    </row>
    <row r="250" spans="1:257" ht="15.75" customHeight="1" x14ac:dyDescent="0.25">
      <c r="A250" s="1469" t="s">
        <v>757</v>
      </c>
      <c r="B250" s="1253" t="s">
        <v>1098</v>
      </c>
      <c r="C250" s="2028"/>
      <c r="D250" s="2049"/>
      <c r="E250" s="2049"/>
      <c r="F250" s="2049"/>
      <c r="G250" s="2049"/>
      <c r="H250" s="2049"/>
      <c r="I250" s="2049"/>
      <c r="J250" s="2061"/>
    </row>
    <row r="251" spans="1:257" ht="17.25" customHeight="1" x14ac:dyDescent="0.25">
      <c r="A251" s="1469" t="s">
        <v>758</v>
      </c>
      <c r="B251" s="1253" t="s">
        <v>1082</v>
      </c>
      <c r="C251" s="2029"/>
      <c r="D251" s="2043"/>
      <c r="E251" s="2043"/>
      <c r="F251" s="2043"/>
      <c r="G251" s="2043"/>
      <c r="H251" s="2043"/>
      <c r="I251" s="2043"/>
      <c r="J251" s="2048"/>
    </row>
    <row r="252" spans="1:257" ht="16.5" customHeight="1" x14ac:dyDescent="0.25">
      <c r="A252" s="2033" t="s">
        <v>644</v>
      </c>
      <c r="B252" s="2034"/>
      <c r="C252" s="2034"/>
      <c r="D252" s="2034"/>
      <c r="E252" s="2034"/>
      <c r="F252" s="2034"/>
      <c r="G252" s="2035"/>
      <c r="H252" s="1414">
        <f>SUM(H245:H250)</f>
        <v>0</v>
      </c>
      <c r="I252" s="1414">
        <f>SUM(I245:I250)</f>
        <v>21000</v>
      </c>
      <c r="J252" s="1414">
        <f>SUM(J245:J250)</f>
        <v>21000</v>
      </c>
    </row>
    <row r="253" spans="1:257" ht="19.5" customHeight="1" x14ac:dyDescent="0.25">
      <c r="A253" s="2036" t="s">
        <v>507</v>
      </c>
      <c r="B253" s="2037"/>
      <c r="C253" s="2037"/>
      <c r="D253" s="2037"/>
      <c r="E253" s="2037"/>
      <c r="F253" s="2037"/>
      <c r="G253" s="2037"/>
      <c r="H253" s="2037"/>
      <c r="I253" s="2037"/>
      <c r="J253" s="2038"/>
    </row>
    <row r="254" spans="1:257" ht="21" customHeight="1" x14ac:dyDescent="0.25">
      <c r="A254" s="1302" t="s">
        <v>588</v>
      </c>
      <c r="B254" s="1253" t="s">
        <v>1083</v>
      </c>
      <c r="C254" s="2042" t="s">
        <v>435</v>
      </c>
      <c r="D254" s="2047">
        <v>2016</v>
      </c>
      <c r="E254" s="2047">
        <v>2018</v>
      </c>
      <c r="F254" s="2047" t="s">
        <v>357</v>
      </c>
      <c r="G254" s="2062" t="s">
        <v>36</v>
      </c>
      <c r="H254" s="2044">
        <v>500</v>
      </c>
      <c r="I254" s="2044">
        <v>500</v>
      </c>
      <c r="J254" s="2044">
        <v>500</v>
      </c>
    </row>
    <row r="255" spans="1:257" ht="13.8" x14ac:dyDescent="0.25">
      <c r="A255" s="1300" t="s">
        <v>589</v>
      </c>
      <c r="B255" s="1253" t="s">
        <v>1099</v>
      </c>
      <c r="C255" s="2049"/>
      <c r="D255" s="2061"/>
      <c r="E255" s="2061"/>
      <c r="F255" s="2061"/>
      <c r="G255" s="2063"/>
      <c r="H255" s="2045"/>
      <c r="I255" s="2045"/>
      <c r="J255" s="2045"/>
    </row>
    <row r="256" spans="1:257" ht="13.8" x14ac:dyDescent="0.25">
      <c r="A256" s="1404" t="s">
        <v>590</v>
      </c>
      <c r="B256" s="1420" t="s">
        <v>1100</v>
      </c>
      <c r="C256" s="2049"/>
      <c r="D256" s="2061"/>
      <c r="E256" s="2061"/>
      <c r="F256" s="2061"/>
      <c r="G256" s="2063"/>
      <c r="H256" s="2046"/>
      <c r="I256" s="2045"/>
      <c r="J256" s="2045"/>
    </row>
    <row r="257" spans="1:241" ht="13.8" x14ac:dyDescent="0.25">
      <c r="A257" s="1303" t="s">
        <v>759</v>
      </c>
      <c r="B257" s="1419" t="s">
        <v>760</v>
      </c>
      <c r="C257" s="2043"/>
      <c r="D257" s="2048"/>
      <c r="E257" s="2048"/>
      <c r="F257" s="2048"/>
      <c r="G257" s="2064"/>
      <c r="H257" s="1423">
        <v>500</v>
      </c>
      <c r="I257" s="1423">
        <v>500</v>
      </c>
      <c r="J257" s="1423">
        <v>500</v>
      </c>
    </row>
    <row r="258" spans="1:241" ht="13.8" x14ac:dyDescent="0.25">
      <c r="A258" s="2033" t="s">
        <v>644</v>
      </c>
      <c r="B258" s="2034"/>
      <c r="C258" s="2034"/>
      <c r="D258" s="2034"/>
      <c r="E258" s="2034"/>
      <c r="F258" s="2034"/>
      <c r="G258" s="2035"/>
      <c r="H258" s="1414">
        <f>SUM(H254:H257)</f>
        <v>1000</v>
      </c>
      <c r="I258" s="1414">
        <f>SUM(I254:I257)</f>
        <v>1000</v>
      </c>
      <c r="J258" s="1414">
        <f>SUM(J254:J257)</f>
        <v>1000</v>
      </c>
    </row>
    <row r="259" spans="1:241" ht="13.8" x14ac:dyDescent="0.25">
      <c r="A259" s="2120" t="s">
        <v>508</v>
      </c>
      <c r="B259" s="2121"/>
      <c r="C259" s="2121"/>
      <c r="D259" s="2121"/>
      <c r="E259" s="2121"/>
      <c r="F259" s="2121"/>
      <c r="G259" s="2121"/>
      <c r="H259" s="2121"/>
      <c r="I259" s="2121"/>
      <c r="J259" s="2122"/>
    </row>
    <row r="260" spans="1:241" ht="41.4" x14ac:dyDescent="0.25">
      <c r="A260" s="1311" t="s">
        <v>762</v>
      </c>
      <c r="B260" s="1312" t="s">
        <v>1101</v>
      </c>
      <c r="C260" s="2027" t="s">
        <v>431</v>
      </c>
      <c r="D260" s="2027">
        <v>2019</v>
      </c>
      <c r="E260" s="2027">
        <v>2021</v>
      </c>
      <c r="F260" s="2027" t="s">
        <v>357</v>
      </c>
      <c r="G260" s="2027" t="s">
        <v>36</v>
      </c>
      <c r="H260" s="2027">
        <v>0</v>
      </c>
      <c r="I260" s="2027">
        <v>0</v>
      </c>
      <c r="J260" s="2027">
        <v>0</v>
      </c>
    </row>
    <row r="261" spans="1:241" ht="13.8" x14ac:dyDescent="0.25">
      <c r="A261" s="1299" t="s">
        <v>763</v>
      </c>
      <c r="B261" s="1250" t="s">
        <v>761</v>
      </c>
      <c r="C261" s="2029"/>
      <c r="D261" s="2029"/>
      <c r="E261" s="2029"/>
      <c r="F261" s="2029"/>
      <c r="G261" s="2029"/>
      <c r="H261" s="2029"/>
      <c r="I261" s="2029"/>
      <c r="J261" s="2029"/>
    </row>
    <row r="262" spans="1:241" ht="13.8" x14ac:dyDescent="0.25">
      <c r="A262" s="2036" t="s">
        <v>509</v>
      </c>
      <c r="B262" s="2037"/>
      <c r="C262" s="2037"/>
      <c r="D262" s="2037"/>
      <c r="E262" s="2037"/>
      <c r="F262" s="2037"/>
      <c r="G262" s="2037"/>
      <c r="H262" s="2037"/>
      <c r="I262" s="2037"/>
      <c r="J262" s="2038"/>
    </row>
    <row r="263" spans="1:241" ht="27.6" x14ac:dyDescent="0.25">
      <c r="A263" s="1299"/>
      <c r="B263" s="1312"/>
      <c r="C263" s="1325" t="s">
        <v>432</v>
      </c>
      <c r="D263" s="1325">
        <v>2019</v>
      </c>
      <c r="E263" s="1325">
        <v>2021</v>
      </c>
      <c r="F263" s="1325" t="s">
        <v>357</v>
      </c>
      <c r="G263" s="1325" t="s">
        <v>36</v>
      </c>
      <c r="H263" s="1325">
        <v>0</v>
      </c>
      <c r="I263" s="1325">
        <v>0</v>
      </c>
      <c r="J263" s="1325">
        <v>0</v>
      </c>
      <c r="IG263" s="1378"/>
    </row>
    <row r="264" spans="1:241" ht="13.8" x14ac:dyDescent="0.25">
      <c r="A264" s="2036" t="s">
        <v>510</v>
      </c>
      <c r="B264" s="2037"/>
      <c r="C264" s="2037"/>
      <c r="D264" s="2037"/>
      <c r="E264" s="2037"/>
      <c r="F264" s="2037"/>
      <c r="G264" s="2037"/>
      <c r="H264" s="2037"/>
      <c r="I264" s="2037"/>
      <c r="J264" s="2038"/>
    </row>
    <row r="265" spans="1:241" ht="27.6" x14ac:dyDescent="0.25">
      <c r="A265" s="1300" t="s">
        <v>765</v>
      </c>
      <c r="B265" s="1253" t="s">
        <v>764</v>
      </c>
      <c r="C265" s="1323" t="s">
        <v>433</v>
      </c>
      <c r="D265" s="1325">
        <v>2019</v>
      </c>
      <c r="E265" s="1325">
        <v>2021</v>
      </c>
      <c r="F265" s="1325" t="s">
        <v>357</v>
      </c>
      <c r="G265" s="1325" t="s">
        <v>36</v>
      </c>
      <c r="H265" s="1325">
        <v>0</v>
      </c>
      <c r="I265" s="1325">
        <v>0</v>
      </c>
      <c r="J265" s="1325">
        <v>0</v>
      </c>
    </row>
    <row r="266" spans="1:241" ht="16.5" customHeight="1" x14ac:dyDescent="0.25">
      <c r="A266" s="2036" t="s">
        <v>511</v>
      </c>
      <c r="B266" s="2037"/>
      <c r="C266" s="2037"/>
      <c r="D266" s="2037"/>
      <c r="E266" s="2037"/>
      <c r="F266" s="2037"/>
      <c r="G266" s="2037"/>
      <c r="H266" s="2037"/>
      <c r="I266" s="2037"/>
      <c r="J266" s="2038"/>
    </row>
    <row r="267" spans="1:241" ht="45" hidden="1" customHeight="1" x14ac:dyDescent="0.25">
      <c r="A267" s="1300"/>
      <c r="B267" s="1252"/>
      <c r="C267" s="1252" t="s">
        <v>434</v>
      </c>
      <c r="D267" s="1325">
        <v>2016</v>
      </c>
      <c r="E267" s="1325">
        <v>2018</v>
      </c>
      <c r="F267" s="1325" t="s">
        <v>357</v>
      </c>
      <c r="G267" s="1325" t="s">
        <v>36</v>
      </c>
      <c r="H267" s="1325">
        <v>0</v>
      </c>
      <c r="I267" s="1325">
        <v>0</v>
      </c>
      <c r="J267" s="1325">
        <v>0</v>
      </c>
    </row>
    <row r="268" spans="1:241" ht="15" hidden="1" customHeight="1" x14ac:dyDescent="0.25"/>
    <row r="269" spans="1:241" ht="15" hidden="1" customHeight="1" x14ac:dyDescent="0.25">
      <c r="A269" s="1255" t="s">
        <v>366</v>
      </c>
    </row>
    <row r="270" spans="1:241" ht="15" hidden="1" customHeight="1" x14ac:dyDescent="0.25"/>
    <row r="271" spans="1:241" ht="44.25" hidden="1" customHeight="1" x14ac:dyDescent="0.25">
      <c r="A271" s="1255"/>
    </row>
    <row r="272" spans="1:241" ht="53.25" hidden="1" customHeight="1" x14ac:dyDescent="0.25">
      <c r="A272" s="1255"/>
    </row>
    <row r="273" spans="1:235" ht="0.75" hidden="1" customHeight="1" x14ac:dyDescent="0.25">
      <c r="A273" s="1268"/>
    </row>
    <row r="274" spans="1:235" ht="27.6" x14ac:dyDescent="0.25">
      <c r="A274" s="1300" t="s">
        <v>766</v>
      </c>
      <c r="B274" s="1253" t="s">
        <v>767</v>
      </c>
      <c r="C274" s="1324" t="s">
        <v>434</v>
      </c>
      <c r="D274" s="1325">
        <v>2019</v>
      </c>
      <c r="E274" s="1325">
        <v>2021</v>
      </c>
      <c r="F274" s="1325" t="s">
        <v>357</v>
      </c>
      <c r="G274" s="1325" t="s">
        <v>36</v>
      </c>
      <c r="H274" s="1325">
        <v>0</v>
      </c>
      <c r="I274" s="1325">
        <v>0</v>
      </c>
      <c r="J274" s="1325">
        <v>0</v>
      </c>
      <c r="HW274" s="1282"/>
      <c r="HX274" s="1283"/>
      <c r="HY274" s="1283"/>
      <c r="HZ274" s="1283"/>
      <c r="IA274" s="1283"/>
    </row>
    <row r="275" spans="1:235" ht="16.5" customHeight="1" x14ac:dyDescent="0.25">
      <c r="A275" s="2053" t="s">
        <v>646</v>
      </c>
      <c r="B275" s="2054"/>
      <c r="C275" s="2054"/>
      <c r="D275" s="2054"/>
      <c r="E275" s="2054"/>
      <c r="F275" s="2054"/>
      <c r="G275" s="2055"/>
      <c r="H275" s="1338">
        <f>SUM(H215+H236+H245+H254)</f>
        <v>18940</v>
      </c>
      <c r="I275" s="1338">
        <f>SUM(I215+I236+I245+I254)</f>
        <v>25250</v>
      </c>
      <c r="J275" s="1338">
        <f>SUM(J215+J236+J245+J254)</f>
        <v>25250</v>
      </c>
    </row>
    <row r="276" spans="1:235" ht="16.5" customHeight="1" x14ac:dyDescent="0.25">
      <c r="A276" s="2053" t="s">
        <v>1038</v>
      </c>
      <c r="B276" s="2054"/>
      <c r="C276" s="2054"/>
      <c r="D276" s="2054"/>
      <c r="E276" s="2054"/>
      <c r="F276" s="2054"/>
      <c r="G276" s="2055"/>
      <c r="H276" s="1337">
        <f>SUM(H217+H237+H246+H257)</f>
        <v>18940</v>
      </c>
      <c r="I276" s="1337">
        <f>SUM(I217+I237+I246+I257)</f>
        <v>25250</v>
      </c>
      <c r="J276" s="1337">
        <f>SUM(J217+J237+J246+J257)</f>
        <v>25250</v>
      </c>
    </row>
    <row r="277" spans="1:235" ht="16.5" customHeight="1" x14ac:dyDescent="0.25">
      <c r="A277" s="2050" t="s">
        <v>647</v>
      </c>
      <c r="B277" s="2051"/>
      <c r="C277" s="2051"/>
      <c r="D277" s="2051"/>
      <c r="E277" s="2051"/>
      <c r="F277" s="2051"/>
      <c r="G277" s="2052"/>
      <c r="H277" s="1406">
        <f>H275+H276</f>
        <v>37880</v>
      </c>
      <c r="I277" s="1406">
        <f>I275+I276</f>
        <v>50500</v>
      </c>
      <c r="J277" s="1406">
        <f>J275+J276</f>
        <v>50500</v>
      </c>
    </row>
    <row r="278" spans="1:235" ht="13.8" x14ac:dyDescent="0.25">
      <c r="A278" s="1329" t="s">
        <v>471</v>
      </c>
      <c r="B278" s="1330"/>
      <c r="C278" s="1330"/>
      <c r="D278" s="1330"/>
      <c r="E278" s="1330"/>
      <c r="F278" s="1330"/>
      <c r="G278" s="1330"/>
      <c r="H278" s="1330"/>
      <c r="I278" s="1330"/>
      <c r="J278" s="1336"/>
    </row>
    <row r="279" spans="1:235" ht="19.5" customHeight="1" x14ac:dyDescent="0.25">
      <c r="A279" s="1331" t="s">
        <v>1041</v>
      </c>
      <c r="B279" s="1332"/>
      <c r="C279" s="1332"/>
      <c r="D279" s="1332"/>
      <c r="E279" s="1332"/>
      <c r="F279" s="1332"/>
      <c r="G279" s="1332"/>
      <c r="H279" s="1249"/>
      <c r="I279" s="1332"/>
      <c r="J279" s="1333"/>
    </row>
    <row r="280" spans="1:235" ht="38.25" customHeight="1" x14ac:dyDescent="0.3">
      <c r="A280" s="1317" t="s">
        <v>397</v>
      </c>
      <c r="B280" s="1504" t="s">
        <v>995</v>
      </c>
      <c r="C280" s="2027" t="s">
        <v>518</v>
      </c>
      <c r="D280" s="2026">
        <v>2016</v>
      </c>
      <c r="E280" s="2026">
        <v>2018</v>
      </c>
      <c r="F280" s="2027" t="s">
        <v>357</v>
      </c>
      <c r="G280" s="2027" t="s">
        <v>36</v>
      </c>
      <c r="H280" s="2031">
        <v>33600</v>
      </c>
      <c r="I280" s="2031">
        <v>44950</v>
      </c>
      <c r="J280" s="2031">
        <v>44950</v>
      </c>
    </row>
    <row r="281" spans="1:235" ht="30" customHeight="1" x14ac:dyDescent="0.3">
      <c r="A281" s="1317" t="s">
        <v>398</v>
      </c>
      <c r="B281" s="1313" t="s">
        <v>996</v>
      </c>
      <c r="C281" s="2028"/>
      <c r="D281" s="2026"/>
      <c r="E281" s="2026"/>
      <c r="F281" s="2028"/>
      <c r="G281" s="2028"/>
      <c r="H281" s="2032"/>
      <c r="I281" s="2032"/>
      <c r="J281" s="2032"/>
    </row>
    <row r="282" spans="1:235" ht="50.25" customHeight="1" x14ac:dyDescent="0.3">
      <c r="A282" s="1371" t="s">
        <v>399</v>
      </c>
      <c r="B282" s="1434" t="s">
        <v>1102</v>
      </c>
      <c r="C282" s="2028"/>
      <c r="D282" s="2026"/>
      <c r="E282" s="2026"/>
      <c r="F282" s="2028"/>
      <c r="G282" s="2028"/>
      <c r="H282" s="1482">
        <v>34100</v>
      </c>
      <c r="I282" s="1482">
        <v>45450</v>
      </c>
      <c r="J282" s="1482">
        <v>45450</v>
      </c>
    </row>
    <row r="283" spans="1:235" ht="46.8" x14ac:dyDescent="0.25">
      <c r="A283" s="1432" t="s">
        <v>775</v>
      </c>
      <c r="B283" s="1505" t="s">
        <v>997</v>
      </c>
      <c r="C283" s="2028"/>
      <c r="D283" s="2027">
        <v>2019</v>
      </c>
      <c r="E283" s="2027">
        <v>2021</v>
      </c>
      <c r="F283" s="2028"/>
      <c r="G283" s="2028"/>
      <c r="H283" s="2031">
        <v>0</v>
      </c>
      <c r="I283" s="2031">
        <v>0</v>
      </c>
      <c r="J283" s="2031">
        <v>0</v>
      </c>
    </row>
    <row r="284" spans="1:235" ht="46.8" x14ac:dyDescent="0.3">
      <c r="A284" s="1432" t="s">
        <v>776</v>
      </c>
      <c r="B284" s="1313" t="s">
        <v>768</v>
      </c>
      <c r="C284" s="2028"/>
      <c r="D284" s="2028"/>
      <c r="E284" s="2028"/>
      <c r="F284" s="2028"/>
      <c r="G284" s="2028"/>
      <c r="H284" s="2066"/>
      <c r="I284" s="2066"/>
      <c r="J284" s="2066"/>
    </row>
    <row r="285" spans="1:235" ht="31.2" x14ac:dyDescent="0.3">
      <c r="A285" s="1432" t="s">
        <v>777</v>
      </c>
      <c r="B285" s="1377" t="s">
        <v>769</v>
      </c>
      <c r="C285" s="2028"/>
      <c r="D285" s="2028"/>
      <c r="E285" s="2028"/>
      <c r="F285" s="2028"/>
      <c r="G285" s="2028"/>
      <c r="H285" s="2066"/>
      <c r="I285" s="2066"/>
      <c r="J285" s="2066"/>
    </row>
    <row r="286" spans="1:235" ht="31.2" x14ac:dyDescent="0.3">
      <c r="A286" s="1432" t="s">
        <v>778</v>
      </c>
      <c r="B286" s="1313" t="s">
        <v>770</v>
      </c>
      <c r="C286" s="2028"/>
      <c r="D286" s="2028"/>
      <c r="E286" s="2028"/>
      <c r="F286" s="2028"/>
      <c r="G286" s="2028"/>
      <c r="H286" s="2066"/>
      <c r="I286" s="2066"/>
      <c r="J286" s="2066"/>
    </row>
    <row r="287" spans="1:235" ht="46.8" x14ac:dyDescent="0.3">
      <c r="A287" s="1432" t="s">
        <v>779</v>
      </c>
      <c r="B287" s="1313" t="s">
        <v>771</v>
      </c>
      <c r="C287" s="2028"/>
      <c r="D287" s="2028"/>
      <c r="E287" s="2028"/>
      <c r="F287" s="2028"/>
      <c r="G287" s="2028"/>
      <c r="H287" s="2066"/>
      <c r="I287" s="2066"/>
      <c r="J287" s="2066"/>
    </row>
    <row r="288" spans="1:235" ht="31.2" x14ac:dyDescent="0.3">
      <c r="A288" s="1432" t="s">
        <v>780</v>
      </c>
      <c r="B288" s="1313" t="s">
        <v>772</v>
      </c>
      <c r="C288" s="2028"/>
      <c r="D288" s="2028"/>
      <c r="E288" s="2028"/>
      <c r="F288" s="2028"/>
      <c r="G288" s="2028"/>
      <c r="H288" s="2066"/>
      <c r="I288" s="2066"/>
      <c r="J288" s="2066"/>
    </row>
    <row r="289" spans="1:10" ht="31.2" x14ac:dyDescent="0.3">
      <c r="A289" s="1432" t="s">
        <v>781</v>
      </c>
      <c r="B289" s="1313" t="s">
        <v>773</v>
      </c>
      <c r="C289" s="2028"/>
      <c r="D289" s="2028"/>
      <c r="E289" s="2028"/>
      <c r="F289" s="2028"/>
      <c r="G289" s="2028"/>
      <c r="H289" s="2066"/>
      <c r="I289" s="2066"/>
      <c r="J289" s="2066"/>
    </row>
    <row r="290" spans="1:10" ht="31.2" x14ac:dyDescent="0.3">
      <c r="A290" s="1432" t="s">
        <v>782</v>
      </c>
      <c r="B290" s="1313" t="s">
        <v>1069</v>
      </c>
      <c r="C290" s="2028"/>
      <c r="D290" s="2028"/>
      <c r="E290" s="2028"/>
      <c r="F290" s="2028"/>
      <c r="G290" s="2028"/>
      <c r="H290" s="2066"/>
      <c r="I290" s="2066"/>
      <c r="J290" s="2066"/>
    </row>
    <row r="291" spans="1:10" ht="15.6" x14ac:dyDescent="0.3">
      <c r="A291" s="1433" t="s">
        <v>783</v>
      </c>
      <c r="B291" s="1313" t="s">
        <v>774</v>
      </c>
      <c r="C291" s="2028"/>
      <c r="D291" s="2028"/>
      <c r="E291" s="2028"/>
      <c r="F291" s="2028"/>
      <c r="G291" s="2028"/>
      <c r="H291" s="2066"/>
      <c r="I291" s="2066"/>
      <c r="J291" s="2066"/>
    </row>
    <row r="292" spans="1:10" ht="31.2" x14ac:dyDescent="0.3">
      <c r="A292" s="1432" t="s">
        <v>784</v>
      </c>
      <c r="B292" s="1313" t="s">
        <v>959</v>
      </c>
      <c r="C292" s="2028"/>
      <c r="D292" s="2029"/>
      <c r="E292" s="2029"/>
      <c r="F292" s="2028"/>
      <c r="G292" s="2028"/>
      <c r="H292" s="2032"/>
      <c r="I292" s="2032"/>
      <c r="J292" s="2032"/>
    </row>
    <row r="293" spans="1:10" ht="13.8" x14ac:dyDescent="0.25">
      <c r="A293" s="2033" t="s">
        <v>644</v>
      </c>
      <c r="B293" s="2034"/>
      <c r="C293" s="2034"/>
      <c r="D293" s="2034"/>
      <c r="E293" s="2034"/>
      <c r="F293" s="2034"/>
      <c r="G293" s="2035"/>
      <c r="H293" s="1414">
        <f>H280+H282</f>
        <v>67700</v>
      </c>
      <c r="I293" s="1414">
        <f>I280+I282</f>
        <v>90400</v>
      </c>
      <c r="J293" s="1414">
        <f>J280+J282</f>
        <v>90400</v>
      </c>
    </row>
    <row r="294" spans="1:10" ht="17.25" customHeight="1" x14ac:dyDescent="0.25">
      <c r="A294" s="1331" t="s">
        <v>400</v>
      </c>
      <c r="B294" s="1332"/>
      <c r="C294" s="1332"/>
      <c r="D294" s="1332"/>
      <c r="E294" s="1332"/>
      <c r="F294" s="1332"/>
      <c r="G294" s="1332"/>
      <c r="H294" s="1249"/>
      <c r="I294" s="1332"/>
      <c r="J294" s="1333"/>
    </row>
    <row r="295" spans="1:10" ht="15" customHeight="1" x14ac:dyDescent="0.25">
      <c r="A295" s="1311" t="s">
        <v>401</v>
      </c>
      <c r="B295" s="1312" t="s">
        <v>1103</v>
      </c>
      <c r="C295" s="2027" t="s">
        <v>489</v>
      </c>
      <c r="D295" s="2027">
        <v>2019</v>
      </c>
      <c r="E295" s="2027">
        <v>2021</v>
      </c>
      <c r="F295" s="2027" t="s">
        <v>357</v>
      </c>
      <c r="G295" s="2027" t="s">
        <v>36</v>
      </c>
      <c r="H295" s="2027">
        <v>0</v>
      </c>
      <c r="I295" s="2027">
        <v>0</v>
      </c>
      <c r="J295" s="2027">
        <v>0</v>
      </c>
    </row>
    <row r="296" spans="1:10" ht="15" customHeight="1" x14ac:dyDescent="0.25">
      <c r="A296" s="1299" t="s">
        <v>519</v>
      </c>
      <c r="B296" s="1312" t="s">
        <v>1104</v>
      </c>
      <c r="C296" s="2028"/>
      <c r="D296" s="2028"/>
      <c r="E296" s="2028"/>
      <c r="F296" s="2028"/>
      <c r="G296" s="2028"/>
      <c r="H296" s="2028"/>
      <c r="I296" s="2028"/>
      <c r="J296" s="2028"/>
    </row>
    <row r="297" spans="1:10" ht="15.75" customHeight="1" x14ac:dyDescent="0.25">
      <c r="A297" s="1299" t="s">
        <v>520</v>
      </c>
      <c r="B297" s="1312" t="s">
        <v>1105</v>
      </c>
      <c r="C297" s="2029"/>
      <c r="D297" s="2029"/>
      <c r="E297" s="2029"/>
      <c r="F297" s="2029"/>
      <c r="G297" s="2029"/>
      <c r="H297" s="2029"/>
      <c r="I297" s="2029"/>
      <c r="J297" s="2029"/>
    </row>
    <row r="298" spans="1:10" ht="15.75" customHeight="1" x14ac:dyDescent="0.25">
      <c r="A298" s="2033" t="s">
        <v>644</v>
      </c>
      <c r="B298" s="2034"/>
      <c r="C298" s="2034"/>
      <c r="D298" s="2034"/>
      <c r="E298" s="2034"/>
      <c r="F298" s="2034"/>
      <c r="G298" s="2035"/>
      <c r="H298" s="1414">
        <f>H295</f>
        <v>0</v>
      </c>
      <c r="I298" s="1414">
        <f>I295</f>
        <v>0</v>
      </c>
      <c r="J298" s="1414">
        <f>J295</f>
        <v>0</v>
      </c>
    </row>
    <row r="299" spans="1:10" ht="17.25" customHeight="1" x14ac:dyDescent="0.25">
      <c r="A299" s="1331" t="s">
        <v>402</v>
      </c>
      <c r="B299" s="1332"/>
      <c r="C299" s="1332"/>
      <c r="D299" s="1332"/>
      <c r="E299" s="1332"/>
      <c r="F299" s="1332"/>
      <c r="G299" s="1332"/>
      <c r="H299" s="1249"/>
      <c r="I299" s="1332"/>
      <c r="J299" s="1333"/>
    </row>
    <row r="300" spans="1:10" ht="17.25" customHeight="1" x14ac:dyDescent="0.25">
      <c r="A300" s="1311" t="s">
        <v>403</v>
      </c>
      <c r="B300" s="1320" t="s">
        <v>1106</v>
      </c>
      <c r="C300" s="2027" t="s">
        <v>430</v>
      </c>
      <c r="D300" s="2027">
        <v>2019</v>
      </c>
      <c r="E300" s="2027">
        <v>2021</v>
      </c>
      <c r="F300" s="2027" t="s">
        <v>357</v>
      </c>
      <c r="G300" s="2027" t="s">
        <v>36</v>
      </c>
      <c r="H300" s="2031">
        <v>0</v>
      </c>
      <c r="I300" s="2027">
        <v>0</v>
      </c>
      <c r="J300" s="2027">
        <v>0</v>
      </c>
    </row>
    <row r="301" spans="1:10" ht="15.75" customHeight="1" x14ac:dyDescent="0.25">
      <c r="A301" s="1299" t="s">
        <v>521</v>
      </c>
      <c r="B301" s="1312" t="s">
        <v>1104</v>
      </c>
      <c r="C301" s="2028"/>
      <c r="D301" s="2028"/>
      <c r="E301" s="2028"/>
      <c r="F301" s="2028"/>
      <c r="G301" s="2028"/>
      <c r="H301" s="2066"/>
      <c r="I301" s="2028"/>
      <c r="J301" s="2028"/>
    </row>
    <row r="302" spans="1:10" ht="15.75" customHeight="1" x14ac:dyDescent="0.25">
      <c r="A302" s="1299" t="s">
        <v>805</v>
      </c>
      <c r="B302" s="1312" t="s">
        <v>1105</v>
      </c>
      <c r="C302" s="2029"/>
      <c r="D302" s="2029"/>
      <c r="E302" s="2029"/>
      <c r="F302" s="2029"/>
      <c r="G302" s="2029"/>
      <c r="H302" s="2032"/>
      <c r="I302" s="2029"/>
      <c r="J302" s="2029"/>
    </row>
    <row r="303" spans="1:10" ht="15.75" customHeight="1" x14ac:dyDescent="0.25">
      <c r="A303" s="2033" t="s">
        <v>644</v>
      </c>
      <c r="B303" s="2034"/>
      <c r="C303" s="2034"/>
      <c r="D303" s="2034"/>
      <c r="E303" s="2034"/>
      <c r="F303" s="2034"/>
      <c r="G303" s="2035"/>
      <c r="H303" s="1414">
        <f>H300</f>
        <v>0</v>
      </c>
      <c r="I303" s="1414">
        <f>I300</f>
        <v>0</v>
      </c>
      <c r="J303" s="1414">
        <f>J300</f>
        <v>0</v>
      </c>
    </row>
    <row r="304" spans="1:10" ht="18" customHeight="1" x14ac:dyDescent="0.25">
      <c r="A304" s="2036" t="s">
        <v>523</v>
      </c>
      <c r="B304" s="2037"/>
      <c r="C304" s="2037"/>
      <c r="D304" s="2037"/>
      <c r="E304" s="2037"/>
      <c r="F304" s="2037"/>
      <c r="G304" s="2037"/>
      <c r="H304" s="2037"/>
      <c r="I304" s="2037"/>
      <c r="J304" s="2038"/>
    </row>
    <row r="305" spans="1:241" ht="15.75" customHeight="1" x14ac:dyDescent="0.25">
      <c r="A305" s="1303" t="s">
        <v>591</v>
      </c>
      <c r="B305" s="1312" t="s">
        <v>1107</v>
      </c>
      <c r="C305" s="2042" t="s">
        <v>435</v>
      </c>
      <c r="D305" s="2047">
        <v>2016</v>
      </c>
      <c r="E305" s="2071">
        <v>2018</v>
      </c>
      <c r="F305" s="2042" t="s">
        <v>357</v>
      </c>
      <c r="G305" s="2047" t="s">
        <v>36</v>
      </c>
      <c r="H305" s="2031">
        <v>500</v>
      </c>
      <c r="I305" s="2031">
        <v>500</v>
      </c>
      <c r="J305" s="2031">
        <v>500</v>
      </c>
    </row>
    <row r="306" spans="1:241" ht="17.25" customHeight="1" x14ac:dyDescent="0.25">
      <c r="A306" s="1303" t="s">
        <v>592</v>
      </c>
      <c r="B306" s="1312" t="s">
        <v>1104</v>
      </c>
      <c r="C306" s="2049"/>
      <c r="D306" s="2061"/>
      <c r="E306" s="2069"/>
      <c r="F306" s="2049"/>
      <c r="G306" s="2061"/>
      <c r="H306" s="2066"/>
      <c r="I306" s="2066"/>
      <c r="J306" s="2066"/>
    </row>
    <row r="307" spans="1:241" ht="17.25" customHeight="1" x14ac:dyDescent="0.25">
      <c r="A307" s="1303" t="s">
        <v>593</v>
      </c>
      <c r="B307" s="1312" t="s">
        <v>1105</v>
      </c>
      <c r="C307" s="2043"/>
      <c r="D307" s="2048"/>
      <c r="E307" s="2070"/>
      <c r="F307" s="2043"/>
      <c r="G307" s="2048"/>
      <c r="H307" s="2032"/>
      <c r="I307" s="2032"/>
      <c r="J307" s="2032"/>
    </row>
    <row r="308" spans="1:241" ht="13.8" x14ac:dyDescent="0.25">
      <c r="A308" s="2033" t="s">
        <v>644</v>
      </c>
      <c r="B308" s="2034"/>
      <c r="C308" s="2034"/>
      <c r="D308" s="2034"/>
      <c r="E308" s="2034"/>
      <c r="F308" s="2034"/>
      <c r="G308" s="2035"/>
      <c r="H308" s="1414">
        <f>H305</f>
        <v>500</v>
      </c>
      <c r="I308" s="1414">
        <f>I305</f>
        <v>500</v>
      </c>
      <c r="J308" s="1414">
        <f>J305</f>
        <v>500</v>
      </c>
    </row>
    <row r="309" spans="1:241" ht="13.8" x14ac:dyDescent="0.25">
      <c r="A309" s="2036" t="s">
        <v>524</v>
      </c>
      <c r="B309" s="2037"/>
      <c r="C309" s="2037"/>
      <c r="D309" s="2037"/>
      <c r="E309" s="2037"/>
      <c r="F309" s="2037"/>
      <c r="G309" s="2037"/>
      <c r="H309" s="2037"/>
      <c r="I309" s="2037"/>
      <c r="J309" s="2038"/>
    </row>
    <row r="310" spans="1:241" ht="51" hidden="1" customHeight="1" x14ac:dyDescent="0.25">
      <c r="A310" s="1311" t="s">
        <v>786</v>
      </c>
      <c r="B310" s="1435" t="s">
        <v>785</v>
      </c>
      <c r="C310" s="1342" t="s">
        <v>516</v>
      </c>
      <c r="D310" s="1314">
        <v>2019</v>
      </c>
      <c r="E310" s="1314">
        <v>2021</v>
      </c>
      <c r="F310" s="1314" t="s">
        <v>357</v>
      </c>
      <c r="G310" s="1314" t="s">
        <v>36</v>
      </c>
      <c r="H310" s="1314">
        <v>0</v>
      </c>
      <c r="I310" s="1314">
        <v>0</v>
      </c>
      <c r="J310" s="1314">
        <v>0</v>
      </c>
    </row>
    <row r="311" spans="1:241" ht="50.25" hidden="1" customHeight="1" x14ac:dyDescent="0.25">
      <c r="A311" s="2036" t="s">
        <v>404</v>
      </c>
      <c r="B311" s="2037"/>
      <c r="C311" s="2037"/>
      <c r="D311" s="2037"/>
      <c r="E311" s="2037"/>
      <c r="F311" s="2037"/>
      <c r="G311" s="2037"/>
      <c r="H311" s="2037"/>
      <c r="I311" s="2037"/>
      <c r="J311" s="2038"/>
    </row>
    <row r="312" spans="1:241" ht="27.6" x14ac:dyDescent="0.25">
      <c r="A312" s="1300"/>
      <c r="B312" s="1253"/>
      <c r="C312" s="1323" t="s">
        <v>467</v>
      </c>
      <c r="D312" s="1254">
        <v>2019</v>
      </c>
      <c r="E312" s="1254">
        <v>2021</v>
      </c>
      <c r="F312" s="1256" t="s">
        <v>357</v>
      </c>
      <c r="G312" s="1254" t="s">
        <v>36</v>
      </c>
      <c r="H312" s="1254">
        <v>0</v>
      </c>
      <c r="I312" s="1254">
        <v>0</v>
      </c>
      <c r="J312" s="1254">
        <v>0</v>
      </c>
    </row>
    <row r="313" spans="1:241" ht="13.8" x14ac:dyDescent="0.25">
      <c r="A313" s="2036" t="s">
        <v>525</v>
      </c>
      <c r="B313" s="2037"/>
      <c r="C313" s="2037"/>
      <c r="D313" s="2037"/>
      <c r="E313" s="2037"/>
      <c r="F313" s="2037"/>
      <c r="G313" s="2037"/>
      <c r="H313" s="2037"/>
      <c r="I313" s="2037"/>
      <c r="J313" s="2038"/>
      <c r="IG313" s="1378"/>
    </row>
    <row r="314" spans="1:241" s="1263" customFormat="1" ht="27.6" x14ac:dyDescent="0.25">
      <c r="A314" s="1300"/>
      <c r="B314" s="1252"/>
      <c r="C314" s="1325" t="s">
        <v>432</v>
      </c>
      <c r="D314" s="1256">
        <v>2019</v>
      </c>
      <c r="E314" s="1256">
        <v>2021</v>
      </c>
      <c r="F314" s="1256" t="s">
        <v>357</v>
      </c>
      <c r="G314" s="1256" t="s">
        <v>36</v>
      </c>
      <c r="H314" s="1256">
        <v>0</v>
      </c>
      <c r="I314" s="1256">
        <v>0</v>
      </c>
      <c r="J314" s="1256">
        <v>0</v>
      </c>
    </row>
    <row r="315" spans="1:241" s="1263" customFormat="1" ht="13.8" x14ac:dyDescent="0.25">
      <c r="A315" s="2036" t="s">
        <v>526</v>
      </c>
      <c r="B315" s="2037"/>
      <c r="C315" s="2037"/>
      <c r="D315" s="2037"/>
      <c r="E315" s="2037"/>
      <c r="F315" s="2037"/>
      <c r="G315" s="2037"/>
      <c r="H315" s="2037"/>
      <c r="I315" s="2037"/>
      <c r="J315" s="2038"/>
    </row>
    <row r="316" spans="1:241" s="1263" customFormat="1" ht="27.6" x14ac:dyDescent="0.25">
      <c r="A316" s="1300" t="s">
        <v>788</v>
      </c>
      <c r="B316" s="1259" t="s">
        <v>787</v>
      </c>
      <c r="C316" s="1322" t="s">
        <v>517</v>
      </c>
      <c r="D316" s="1256">
        <v>2019</v>
      </c>
      <c r="E316" s="1256">
        <v>2021</v>
      </c>
      <c r="F316" s="1256" t="s">
        <v>357</v>
      </c>
      <c r="G316" s="1256" t="s">
        <v>36</v>
      </c>
      <c r="H316" s="1256">
        <v>0</v>
      </c>
      <c r="I316" s="1256">
        <v>0</v>
      </c>
      <c r="J316" s="1256">
        <v>0</v>
      </c>
    </row>
    <row r="317" spans="1:241" ht="13.8" x14ac:dyDescent="0.25">
      <c r="A317" s="2036" t="s">
        <v>522</v>
      </c>
      <c r="B317" s="2037"/>
      <c r="C317" s="2037"/>
      <c r="D317" s="2037"/>
      <c r="E317" s="2037"/>
      <c r="F317" s="2037"/>
      <c r="G317" s="2037"/>
      <c r="H317" s="2037"/>
      <c r="I317" s="2037"/>
      <c r="J317" s="2038"/>
    </row>
    <row r="318" spans="1:241" ht="32.25" customHeight="1" x14ac:dyDescent="0.25">
      <c r="A318" s="1303"/>
      <c r="B318" s="1264"/>
      <c r="C318" s="1324" t="s">
        <v>434</v>
      </c>
      <c r="D318" s="1269">
        <v>2019</v>
      </c>
      <c r="E318" s="1254">
        <v>2021</v>
      </c>
      <c r="F318" s="1269" t="s">
        <v>357</v>
      </c>
      <c r="G318" s="1269" t="s">
        <v>36</v>
      </c>
      <c r="H318" s="1269">
        <v>0</v>
      </c>
      <c r="I318" s="1269">
        <v>0</v>
      </c>
      <c r="J318" s="1269">
        <v>0</v>
      </c>
    </row>
    <row r="319" spans="1:241" ht="17.25" customHeight="1" x14ac:dyDescent="0.25">
      <c r="A319" s="2053" t="s">
        <v>646</v>
      </c>
      <c r="B319" s="2054"/>
      <c r="C319" s="2054"/>
      <c r="D319" s="2054"/>
      <c r="E319" s="2054"/>
      <c r="F319" s="2054"/>
      <c r="G319" s="2055"/>
      <c r="H319" s="1337">
        <f>SUM(H280+H295+H300+H305)</f>
        <v>34100</v>
      </c>
      <c r="I319" s="1337">
        <f>SUM(I280+I295+I300+I305)</f>
        <v>45450</v>
      </c>
      <c r="J319" s="1337">
        <f>SUM(J280+J295+J300+J305)</f>
        <v>45450</v>
      </c>
    </row>
    <row r="320" spans="1:241" ht="17.25" customHeight="1" x14ac:dyDescent="0.25">
      <c r="A320" s="2053" t="s">
        <v>1038</v>
      </c>
      <c r="B320" s="2054"/>
      <c r="C320" s="2054"/>
      <c r="D320" s="2054"/>
      <c r="E320" s="2054"/>
      <c r="F320" s="2054"/>
      <c r="G320" s="2054"/>
      <c r="H320" s="1337">
        <f>SUM(H282)</f>
        <v>34100</v>
      </c>
      <c r="I320" s="1337">
        <f>SUM(I282)</f>
        <v>45450</v>
      </c>
      <c r="J320" s="1337">
        <f>SUM(J282)</f>
        <v>45450</v>
      </c>
    </row>
    <row r="321" spans="1:10" ht="13.8" x14ac:dyDescent="0.25">
      <c r="A321" s="2050" t="s">
        <v>647</v>
      </c>
      <c r="B321" s="2051"/>
      <c r="C321" s="2051"/>
      <c r="D321" s="2051"/>
      <c r="E321" s="2051"/>
      <c r="F321" s="2051"/>
      <c r="G321" s="2052"/>
      <c r="H321" s="1406">
        <f>H319+H320</f>
        <v>68200</v>
      </c>
      <c r="I321" s="1406">
        <f>I319+I320</f>
        <v>90900</v>
      </c>
      <c r="J321" s="1406">
        <f>J319+J320</f>
        <v>90900</v>
      </c>
    </row>
    <row r="322" spans="1:10" ht="16.5" customHeight="1" x14ac:dyDescent="0.25">
      <c r="A322" s="1329" t="s">
        <v>1003</v>
      </c>
      <c r="B322" s="1330"/>
      <c r="C322" s="1330"/>
      <c r="D322" s="1330"/>
      <c r="E322" s="1330"/>
      <c r="F322" s="1330"/>
      <c r="G322" s="1330"/>
      <c r="H322" s="1330"/>
      <c r="I322" s="1330"/>
      <c r="J322" s="1336"/>
    </row>
    <row r="323" spans="1:10" ht="19.5" customHeight="1" x14ac:dyDescent="0.25">
      <c r="A323" s="1331" t="s">
        <v>575</v>
      </c>
      <c r="B323" s="1332"/>
      <c r="C323" s="1332"/>
      <c r="D323" s="1332"/>
      <c r="E323" s="1332"/>
      <c r="F323" s="1332"/>
      <c r="G323" s="1332"/>
      <c r="H323" s="1249"/>
      <c r="I323" s="1332"/>
      <c r="J323" s="1333"/>
    </row>
    <row r="324" spans="1:10" ht="34.5" customHeight="1" x14ac:dyDescent="0.25">
      <c r="A324" s="1317" t="s">
        <v>405</v>
      </c>
      <c r="B324" s="1509" t="s">
        <v>1002</v>
      </c>
      <c r="C324" s="2027" t="s">
        <v>518</v>
      </c>
      <c r="D324" s="2026">
        <v>2016</v>
      </c>
      <c r="E324" s="2026">
        <v>2018</v>
      </c>
      <c r="F324" s="2027" t="s">
        <v>357</v>
      </c>
      <c r="G324" s="2027" t="s">
        <v>36</v>
      </c>
      <c r="H324" s="2030">
        <v>28040</v>
      </c>
      <c r="I324" s="2030">
        <v>24780</v>
      </c>
      <c r="J324" s="2030">
        <v>39900</v>
      </c>
    </row>
    <row r="325" spans="1:10" ht="31.8" x14ac:dyDescent="0.25">
      <c r="A325" s="1317" t="s">
        <v>406</v>
      </c>
      <c r="B325" s="1508" t="s">
        <v>998</v>
      </c>
      <c r="C325" s="2028"/>
      <c r="D325" s="2026"/>
      <c r="E325" s="2026"/>
      <c r="F325" s="2028"/>
      <c r="G325" s="2028"/>
      <c r="H325" s="2030"/>
      <c r="I325" s="2030"/>
      <c r="J325" s="2030"/>
    </row>
    <row r="326" spans="1:10" ht="15.6" x14ac:dyDescent="0.25">
      <c r="A326" s="1371" t="s">
        <v>407</v>
      </c>
      <c r="B326" s="1438" t="s">
        <v>789</v>
      </c>
      <c r="C326" s="2028"/>
      <c r="D326" s="2026"/>
      <c r="E326" s="2026"/>
      <c r="F326" s="2028"/>
      <c r="G326" s="2028"/>
      <c r="H326" s="2031">
        <v>28700</v>
      </c>
      <c r="I326" s="2031">
        <v>28900</v>
      </c>
      <c r="J326" s="2031">
        <v>39900</v>
      </c>
    </row>
    <row r="327" spans="1:10" ht="46.8" x14ac:dyDescent="0.25">
      <c r="A327" s="1432" t="s">
        <v>790</v>
      </c>
      <c r="B327" s="1438" t="s">
        <v>1079</v>
      </c>
      <c r="C327" s="2028"/>
      <c r="D327" s="2026"/>
      <c r="E327" s="2026"/>
      <c r="F327" s="2028"/>
      <c r="G327" s="2028"/>
      <c r="H327" s="2066"/>
      <c r="I327" s="2066"/>
      <c r="J327" s="2066"/>
    </row>
    <row r="328" spans="1:10" ht="34.5" customHeight="1" x14ac:dyDescent="0.25">
      <c r="A328" s="1432" t="s">
        <v>791</v>
      </c>
      <c r="B328" s="1505" t="s">
        <v>999</v>
      </c>
      <c r="C328" s="2029"/>
      <c r="D328" s="1481">
        <v>2019</v>
      </c>
      <c r="E328" s="1481">
        <v>2021</v>
      </c>
      <c r="F328" s="2029"/>
      <c r="G328" s="2029"/>
      <c r="H328" s="1482">
        <v>0</v>
      </c>
      <c r="I328" s="1482">
        <v>0</v>
      </c>
      <c r="J328" s="1482">
        <v>0</v>
      </c>
    </row>
    <row r="329" spans="1:10" ht="16.5" customHeight="1" x14ac:dyDescent="0.25">
      <c r="A329" s="2033" t="s">
        <v>644</v>
      </c>
      <c r="B329" s="2034"/>
      <c r="C329" s="2034"/>
      <c r="D329" s="2034"/>
      <c r="E329" s="2034"/>
      <c r="F329" s="2034"/>
      <c r="G329" s="2035"/>
      <c r="H329" s="1414">
        <f>H324+H326</f>
        <v>56740</v>
      </c>
      <c r="I329" s="1414">
        <f>I324+I326</f>
        <v>53680</v>
      </c>
      <c r="J329" s="1414">
        <f>J324+J326</f>
        <v>79800</v>
      </c>
    </row>
    <row r="330" spans="1:10" ht="15" customHeight="1" x14ac:dyDescent="0.25">
      <c r="A330" s="1319" t="s">
        <v>1004</v>
      </c>
      <c r="B330" s="1331"/>
      <c r="C330" s="1332"/>
      <c r="D330" s="1332"/>
      <c r="E330" s="1332"/>
      <c r="F330" s="1332"/>
      <c r="G330" s="1332"/>
      <c r="H330" s="1249"/>
      <c r="I330" s="1332"/>
      <c r="J330" s="1333"/>
    </row>
    <row r="331" spans="1:10" ht="17.25" customHeight="1" x14ac:dyDescent="0.25">
      <c r="A331" s="1311" t="s">
        <v>408</v>
      </c>
      <c r="B331" s="1250" t="s">
        <v>1000</v>
      </c>
      <c r="C331" s="2027" t="s">
        <v>489</v>
      </c>
      <c r="D331" s="2026">
        <v>2016</v>
      </c>
      <c r="E331" s="2026">
        <v>2018</v>
      </c>
      <c r="F331" s="2027" t="s">
        <v>357</v>
      </c>
      <c r="G331" s="2027" t="s">
        <v>36</v>
      </c>
      <c r="H331" s="1483">
        <v>1760</v>
      </c>
      <c r="I331" s="1483">
        <v>0</v>
      </c>
      <c r="J331" s="1483">
        <v>0</v>
      </c>
    </row>
    <row r="332" spans="1:10" ht="18.75" customHeight="1" x14ac:dyDescent="0.25">
      <c r="A332" s="1299" t="s">
        <v>527</v>
      </c>
      <c r="B332" s="1437" t="s">
        <v>792</v>
      </c>
      <c r="C332" s="2028"/>
      <c r="D332" s="2026"/>
      <c r="E332" s="2026"/>
      <c r="F332" s="2028"/>
      <c r="G332" s="2028"/>
      <c r="H332" s="1483">
        <v>1100</v>
      </c>
      <c r="I332" s="1483">
        <v>0</v>
      </c>
      <c r="J332" s="1483">
        <v>0</v>
      </c>
    </row>
    <row r="333" spans="1:10" ht="18.75" customHeight="1" x14ac:dyDescent="0.25">
      <c r="A333" s="1299" t="s">
        <v>528</v>
      </c>
      <c r="B333" s="1250" t="s">
        <v>1001</v>
      </c>
      <c r="C333" s="2028"/>
      <c r="D333" s="2027">
        <v>2019</v>
      </c>
      <c r="E333" s="2027">
        <v>2021</v>
      </c>
      <c r="F333" s="2028"/>
      <c r="G333" s="2028"/>
      <c r="H333" s="2027">
        <v>0</v>
      </c>
      <c r="I333" s="2027">
        <v>0</v>
      </c>
      <c r="J333" s="2027">
        <v>0</v>
      </c>
    </row>
    <row r="334" spans="1:10" ht="17.25" customHeight="1" x14ac:dyDescent="0.25">
      <c r="A334" s="1436" t="s">
        <v>793</v>
      </c>
      <c r="B334" s="1312" t="s">
        <v>1121</v>
      </c>
      <c r="C334" s="2029"/>
      <c r="D334" s="2029"/>
      <c r="E334" s="2029"/>
      <c r="F334" s="2029"/>
      <c r="G334" s="2029"/>
      <c r="H334" s="2029"/>
      <c r="I334" s="2029"/>
      <c r="J334" s="2029"/>
    </row>
    <row r="335" spans="1:10" ht="17.25" customHeight="1" x14ac:dyDescent="0.25">
      <c r="A335" s="2033" t="s">
        <v>644</v>
      </c>
      <c r="B335" s="2034"/>
      <c r="C335" s="2034"/>
      <c r="D335" s="2034"/>
      <c r="E335" s="2034"/>
      <c r="F335" s="2034"/>
      <c r="G335" s="2035"/>
      <c r="H335" s="1414">
        <f>H331+H332</f>
        <v>2860</v>
      </c>
      <c r="I335" s="1414">
        <f>I331+I332</f>
        <v>0</v>
      </c>
      <c r="J335" s="1414">
        <f>J331+J332</f>
        <v>0</v>
      </c>
    </row>
    <row r="336" spans="1:10" ht="17.25" customHeight="1" x14ac:dyDescent="0.25">
      <c r="A336" s="1331" t="s">
        <v>1005</v>
      </c>
      <c r="B336" s="1332"/>
      <c r="C336" s="1332"/>
      <c r="D336" s="1332"/>
      <c r="E336" s="1332"/>
      <c r="F336" s="1332"/>
      <c r="G336" s="1332"/>
      <c r="H336" s="1249"/>
      <c r="I336" s="1332"/>
      <c r="J336" s="1333"/>
    </row>
    <row r="337" spans="1:10" ht="17.25" customHeight="1" x14ac:dyDescent="0.25">
      <c r="A337" s="1299" t="s">
        <v>409</v>
      </c>
      <c r="B337" s="1250" t="s">
        <v>1000</v>
      </c>
      <c r="C337" s="2027" t="s">
        <v>430</v>
      </c>
      <c r="D337" s="2026">
        <v>2016</v>
      </c>
      <c r="E337" s="2026">
        <v>2018</v>
      </c>
      <c r="F337" s="2027" t="s">
        <v>357</v>
      </c>
      <c r="G337" s="2027" t="s">
        <v>36</v>
      </c>
      <c r="H337" s="1482">
        <v>0</v>
      </c>
      <c r="I337" s="1483">
        <v>15120</v>
      </c>
      <c r="J337" s="1483">
        <v>0</v>
      </c>
    </row>
    <row r="338" spans="1:10" ht="17.25" customHeight="1" x14ac:dyDescent="0.25">
      <c r="A338" s="1299" t="s">
        <v>529</v>
      </c>
      <c r="B338" s="1437" t="s">
        <v>792</v>
      </c>
      <c r="C338" s="2028"/>
      <c r="D338" s="2026"/>
      <c r="E338" s="2026"/>
      <c r="F338" s="2028"/>
      <c r="G338" s="2028"/>
      <c r="H338" s="1480">
        <v>0</v>
      </c>
      <c r="I338" s="1481">
        <v>11000</v>
      </c>
      <c r="J338" s="1481">
        <v>0</v>
      </c>
    </row>
    <row r="339" spans="1:10" ht="17.25" customHeight="1" x14ac:dyDescent="0.25">
      <c r="A339" s="1299" t="s">
        <v>794</v>
      </c>
      <c r="B339" s="1250" t="s">
        <v>1001</v>
      </c>
      <c r="C339" s="2028"/>
      <c r="D339" s="2026">
        <v>2019</v>
      </c>
      <c r="E339" s="2026">
        <v>2021</v>
      </c>
      <c r="F339" s="2028"/>
      <c r="G339" s="2028"/>
      <c r="H339" s="2031">
        <v>0</v>
      </c>
      <c r="I339" s="2027">
        <v>0</v>
      </c>
      <c r="J339" s="2027">
        <v>0</v>
      </c>
    </row>
    <row r="340" spans="1:10" ht="18.75" customHeight="1" x14ac:dyDescent="0.25">
      <c r="A340" s="1299" t="s">
        <v>795</v>
      </c>
      <c r="B340" s="1312" t="s">
        <v>1122</v>
      </c>
      <c r="C340" s="2029"/>
      <c r="D340" s="2026"/>
      <c r="E340" s="2026"/>
      <c r="F340" s="2029"/>
      <c r="G340" s="2029"/>
      <c r="H340" s="2032"/>
      <c r="I340" s="2029"/>
      <c r="J340" s="2029"/>
    </row>
    <row r="341" spans="1:10" ht="15.75" customHeight="1" x14ac:dyDescent="0.25">
      <c r="A341" s="2033" t="s">
        <v>644</v>
      </c>
      <c r="B341" s="2034"/>
      <c r="C341" s="2034"/>
      <c r="D341" s="2034"/>
      <c r="E341" s="2034"/>
      <c r="F341" s="2034"/>
      <c r="G341" s="2035"/>
      <c r="H341" s="1414">
        <f>H337+H338</f>
        <v>0</v>
      </c>
      <c r="I341" s="1414">
        <f>I337+I338</f>
        <v>26120</v>
      </c>
      <c r="J341" s="1414">
        <f>J337+J338</f>
        <v>0</v>
      </c>
    </row>
    <row r="342" spans="1:10" ht="15.75" customHeight="1" x14ac:dyDescent="0.25">
      <c r="A342" s="2036" t="s">
        <v>530</v>
      </c>
      <c r="B342" s="2037"/>
      <c r="C342" s="2037"/>
      <c r="D342" s="2037"/>
      <c r="E342" s="2037"/>
      <c r="F342" s="2037"/>
      <c r="G342" s="2037"/>
      <c r="H342" s="2037"/>
      <c r="I342" s="2037"/>
      <c r="J342" s="2038"/>
    </row>
    <row r="343" spans="1:10" ht="18" customHeight="1" x14ac:dyDescent="0.25">
      <c r="A343" s="1303" t="s">
        <v>410</v>
      </c>
      <c r="B343" s="1312" t="s">
        <v>1123</v>
      </c>
      <c r="C343" s="2042" t="s">
        <v>435</v>
      </c>
      <c r="D343" s="2047">
        <v>2016</v>
      </c>
      <c r="E343" s="2071">
        <v>2018</v>
      </c>
      <c r="F343" s="2042" t="s">
        <v>357</v>
      </c>
      <c r="G343" s="2047" t="s">
        <v>36</v>
      </c>
      <c r="H343" s="2031">
        <v>500</v>
      </c>
      <c r="I343" s="2031">
        <v>500</v>
      </c>
      <c r="J343" s="2031">
        <v>500</v>
      </c>
    </row>
    <row r="344" spans="1:10" ht="13.8" x14ac:dyDescent="0.25">
      <c r="A344" s="1370" t="s">
        <v>596</v>
      </c>
      <c r="B344" s="1250" t="s">
        <v>594</v>
      </c>
      <c r="C344" s="2049"/>
      <c r="D344" s="2061"/>
      <c r="E344" s="2069"/>
      <c r="F344" s="2049"/>
      <c r="G344" s="2061"/>
      <c r="H344" s="2066"/>
      <c r="I344" s="2066"/>
      <c r="J344" s="2066"/>
    </row>
    <row r="345" spans="1:10" ht="15.75" customHeight="1" x14ac:dyDescent="0.25">
      <c r="A345" s="1370" t="s">
        <v>597</v>
      </c>
      <c r="B345" s="1250" t="s">
        <v>595</v>
      </c>
      <c r="C345" s="2049"/>
      <c r="D345" s="2061"/>
      <c r="E345" s="2069"/>
      <c r="F345" s="2049"/>
      <c r="G345" s="2061"/>
      <c r="H345" s="2032"/>
      <c r="I345" s="2032"/>
      <c r="J345" s="2032"/>
    </row>
    <row r="346" spans="1:10" ht="15.75" customHeight="1" x14ac:dyDescent="0.25">
      <c r="A346" s="1303" t="s">
        <v>798</v>
      </c>
      <c r="B346" s="1437" t="s">
        <v>796</v>
      </c>
      <c r="C346" s="2049"/>
      <c r="D346" s="2061"/>
      <c r="E346" s="2069"/>
      <c r="F346" s="2049"/>
      <c r="G346" s="2061"/>
      <c r="H346" s="2031">
        <v>500</v>
      </c>
      <c r="I346" s="2031">
        <v>500</v>
      </c>
      <c r="J346" s="2031">
        <v>500</v>
      </c>
    </row>
    <row r="347" spans="1:10" ht="15.75" customHeight="1" x14ac:dyDescent="0.25">
      <c r="A347" s="1303" t="s">
        <v>799</v>
      </c>
      <c r="B347" s="1400" t="s">
        <v>1060</v>
      </c>
      <c r="C347" s="2049"/>
      <c r="D347" s="2061"/>
      <c r="E347" s="2069"/>
      <c r="F347" s="2049"/>
      <c r="G347" s="2061"/>
      <c r="H347" s="2066"/>
      <c r="I347" s="2066"/>
      <c r="J347" s="2066"/>
    </row>
    <row r="348" spans="1:10" ht="13.8" x14ac:dyDescent="0.25">
      <c r="A348" s="1303" t="s">
        <v>800</v>
      </c>
      <c r="B348" s="1400" t="s">
        <v>797</v>
      </c>
      <c r="C348" s="2043"/>
      <c r="D348" s="2048"/>
      <c r="E348" s="2070"/>
      <c r="F348" s="2043"/>
      <c r="G348" s="2048"/>
      <c r="H348" s="2032"/>
      <c r="I348" s="2032"/>
      <c r="J348" s="2032"/>
    </row>
    <row r="349" spans="1:10" ht="13.8" x14ac:dyDescent="0.25">
      <c r="A349" s="2033" t="s">
        <v>644</v>
      </c>
      <c r="B349" s="2034"/>
      <c r="C349" s="2034"/>
      <c r="D349" s="2034"/>
      <c r="E349" s="2034"/>
      <c r="F349" s="2034"/>
      <c r="G349" s="2035"/>
      <c r="H349" s="1414">
        <f>SUM(H343:H348)</f>
        <v>1000</v>
      </c>
      <c r="I349" s="1414">
        <f>SUM(I343:I348)</f>
        <v>1000</v>
      </c>
      <c r="J349" s="1414">
        <f>SUM(J343:J348)</f>
        <v>1000</v>
      </c>
    </row>
    <row r="350" spans="1:10" ht="51" hidden="1" customHeight="1" x14ac:dyDescent="0.25">
      <c r="A350" s="2036" t="s">
        <v>531</v>
      </c>
      <c r="B350" s="2037"/>
      <c r="C350" s="2037"/>
      <c r="D350" s="2037"/>
      <c r="E350" s="2037"/>
      <c r="F350" s="2037"/>
      <c r="G350" s="2037"/>
      <c r="H350" s="2037"/>
      <c r="I350" s="2037"/>
      <c r="J350" s="2037"/>
    </row>
    <row r="351" spans="1:10" ht="50.25" hidden="1" customHeight="1" x14ac:dyDescent="0.25">
      <c r="A351" s="1311"/>
      <c r="B351" s="1320"/>
      <c r="C351" s="1342" t="s">
        <v>516</v>
      </c>
      <c r="D351" s="1314">
        <v>2016</v>
      </c>
      <c r="E351" s="1314">
        <v>2018</v>
      </c>
      <c r="F351" s="1314" t="s">
        <v>357</v>
      </c>
      <c r="G351" s="1314" t="s">
        <v>36</v>
      </c>
      <c r="H351" s="1314">
        <v>0</v>
      </c>
      <c r="I351" s="1314">
        <v>0</v>
      </c>
      <c r="J351" s="1314">
        <v>0</v>
      </c>
    </row>
    <row r="352" spans="1:10" ht="13.8" x14ac:dyDescent="0.25">
      <c r="A352" s="2036" t="s">
        <v>531</v>
      </c>
      <c r="B352" s="2037"/>
      <c r="C352" s="2037"/>
      <c r="D352" s="2037"/>
      <c r="E352" s="2037"/>
      <c r="F352" s="2037"/>
      <c r="G352" s="2037"/>
      <c r="H352" s="2037"/>
      <c r="I352" s="2037"/>
      <c r="J352" s="2037"/>
    </row>
    <row r="353" spans="1:257" ht="27.6" x14ac:dyDescent="0.25">
      <c r="A353" s="1300" t="s">
        <v>802</v>
      </c>
      <c r="B353" s="1320" t="s">
        <v>801</v>
      </c>
      <c r="C353" s="1323" t="s">
        <v>467</v>
      </c>
      <c r="D353" s="1254">
        <v>2019</v>
      </c>
      <c r="E353" s="1254">
        <v>2021</v>
      </c>
      <c r="F353" s="1256" t="s">
        <v>357</v>
      </c>
      <c r="G353" s="1254" t="s">
        <v>36</v>
      </c>
      <c r="H353" s="1254">
        <v>0</v>
      </c>
      <c r="I353" s="1254">
        <v>0</v>
      </c>
      <c r="J353" s="1254">
        <v>0</v>
      </c>
    </row>
    <row r="354" spans="1:257" s="1263" customFormat="1" ht="13.8" x14ac:dyDescent="0.25">
      <c r="A354" s="2036" t="s">
        <v>532</v>
      </c>
      <c r="B354" s="2037"/>
      <c r="C354" s="2037"/>
      <c r="D354" s="2037"/>
      <c r="E354" s="2037"/>
      <c r="F354" s="2037"/>
      <c r="G354" s="2037"/>
      <c r="H354" s="2037"/>
      <c r="I354" s="2037"/>
      <c r="J354" s="2037"/>
    </row>
    <row r="355" spans="1:257" s="1263" customFormat="1" ht="27.6" x14ac:dyDescent="0.25">
      <c r="A355" s="1300"/>
      <c r="B355" s="1253"/>
      <c r="C355" s="1389" t="s">
        <v>467</v>
      </c>
      <c r="D355" s="1254">
        <v>2019</v>
      </c>
      <c r="E355" s="1254">
        <v>2021</v>
      </c>
      <c r="F355" s="1256" t="s">
        <v>357</v>
      </c>
      <c r="G355" s="1254" t="s">
        <v>36</v>
      </c>
      <c r="H355" s="1254">
        <v>0</v>
      </c>
      <c r="I355" s="1254">
        <v>0</v>
      </c>
      <c r="J355" s="1254">
        <v>0</v>
      </c>
    </row>
    <row r="356" spans="1:257" ht="13.8" hidden="1" x14ac:dyDescent="0.25">
      <c r="A356" s="2036" t="s">
        <v>411</v>
      </c>
      <c r="B356" s="2037"/>
      <c r="C356" s="2037"/>
      <c r="D356" s="2037"/>
      <c r="E356" s="2037"/>
      <c r="F356" s="2037"/>
      <c r="G356" s="2037"/>
      <c r="H356" s="2037"/>
      <c r="I356" s="2037"/>
      <c r="J356" s="2038"/>
      <c r="HS356" s="1263"/>
    </row>
    <row r="357" spans="1:257" ht="47.25" hidden="1" customHeight="1" x14ac:dyDescent="0.25">
      <c r="A357" s="1300"/>
      <c r="B357" s="1252"/>
      <c r="C357" s="1322" t="s">
        <v>517</v>
      </c>
      <c r="D357" s="1256">
        <v>2016</v>
      </c>
      <c r="E357" s="1256">
        <v>2018</v>
      </c>
      <c r="F357" s="1256" t="s">
        <v>357</v>
      </c>
      <c r="G357" s="1256" t="s">
        <v>36</v>
      </c>
      <c r="H357" s="1256">
        <v>0</v>
      </c>
      <c r="I357" s="1256">
        <v>0</v>
      </c>
      <c r="J357" s="1256">
        <v>0</v>
      </c>
    </row>
    <row r="358" spans="1:257" ht="15" customHeight="1" x14ac:dyDescent="0.25">
      <c r="A358" s="2036" t="s">
        <v>533</v>
      </c>
      <c r="B358" s="2037"/>
      <c r="C358" s="2037"/>
      <c r="D358" s="2037"/>
      <c r="E358" s="2037"/>
      <c r="F358" s="2037"/>
      <c r="G358" s="2037"/>
      <c r="H358" s="2037"/>
      <c r="I358" s="2037"/>
      <c r="J358" s="2038"/>
    </row>
    <row r="359" spans="1:257" ht="20.25" customHeight="1" x14ac:dyDescent="0.25">
      <c r="A359" s="1300" t="s">
        <v>803</v>
      </c>
      <c r="B359" s="1252" t="s">
        <v>801</v>
      </c>
      <c r="C359" s="2047" t="s">
        <v>517</v>
      </c>
      <c r="D359" s="2042">
        <v>2019</v>
      </c>
      <c r="E359" s="2071">
        <v>2021</v>
      </c>
      <c r="F359" s="2042" t="s">
        <v>357</v>
      </c>
      <c r="G359" s="2042" t="s">
        <v>36</v>
      </c>
      <c r="H359" s="1269">
        <v>0</v>
      </c>
      <c r="I359" s="1269">
        <v>0</v>
      </c>
      <c r="J359" s="1269">
        <v>0</v>
      </c>
    </row>
    <row r="360" spans="1:257" ht="28.5" customHeight="1" x14ac:dyDescent="0.3">
      <c r="A360" s="1300" t="s">
        <v>804</v>
      </c>
      <c r="B360" s="1252" t="s">
        <v>1061</v>
      </c>
      <c r="C360" s="2048"/>
      <c r="D360" s="2043"/>
      <c r="E360" s="2070"/>
      <c r="F360" s="2043"/>
      <c r="G360" s="2043"/>
      <c r="H360" s="1269"/>
      <c r="I360" s="1269"/>
      <c r="J360" s="1269"/>
      <c r="IB360" s="1267"/>
      <c r="IC360" s="1267"/>
      <c r="ID360" s="1267"/>
      <c r="IE360" s="1267"/>
      <c r="IF360" s="1267"/>
      <c r="IG360" s="1267"/>
      <c r="IH360" s="1267"/>
      <c r="II360" s="1267"/>
      <c r="IJ360" s="1267"/>
      <c r="IK360" s="1267"/>
      <c r="IL360" s="1267"/>
      <c r="IM360" s="1267"/>
      <c r="IN360" s="1267"/>
      <c r="IO360" s="1267"/>
      <c r="IP360" s="1267"/>
      <c r="IQ360" s="1267"/>
      <c r="IR360" s="1267"/>
      <c r="IS360" s="1267"/>
      <c r="IT360" s="1267"/>
      <c r="IU360" s="1267"/>
      <c r="IV360" s="1267"/>
      <c r="IW360" s="1267"/>
    </row>
    <row r="361" spans="1:257" s="1267" customFormat="1" ht="14.25" customHeight="1" x14ac:dyDescent="0.3">
      <c r="A361" s="2036" t="s">
        <v>534</v>
      </c>
      <c r="B361" s="2037"/>
      <c r="C361" s="2037"/>
      <c r="D361" s="2037"/>
      <c r="E361" s="2037"/>
      <c r="F361" s="2037"/>
      <c r="G361" s="2037"/>
      <c r="H361" s="2037"/>
      <c r="I361" s="2037"/>
      <c r="J361" s="2038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</row>
    <row r="362" spans="1:257" ht="38.25" customHeight="1" x14ac:dyDescent="0.25">
      <c r="A362" s="1303"/>
      <c r="B362" s="1264"/>
      <c r="C362" s="1324" t="s">
        <v>434</v>
      </c>
      <c r="D362" s="1269">
        <v>2019</v>
      </c>
      <c r="E362" s="1254">
        <v>2021</v>
      </c>
      <c r="F362" s="1269" t="s">
        <v>357</v>
      </c>
      <c r="G362" s="1269" t="s">
        <v>36</v>
      </c>
      <c r="H362" s="1269">
        <v>0</v>
      </c>
      <c r="I362" s="1269">
        <v>0</v>
      </c>
      <c r="J362" s="1269">
        <v>0</v>
      </c>
    </row>
    <row r="363" spans="1:257" ht="18" customHeight="1" x14ac:dyDescent="0.25">
      <c r="A363" s="2053" t="s">
        <v>646</v>
      </c>
      <c r="B363" s="2054"/>
      <c r="C363" s="2054"/>
      <c r="D363" s="2054"/>
      <c r="E363" s="2054"/>
      <c r="F363" s="2054"/>
      <c r="G363" s="2055"/>
      <c r="H363" s="1337">
        <f>SUM(H324+H331+H337+H343+H351+H353+H359+H362)</f>
        <v>30300</v>
      </c>
      <c r="I363" s="1337">
        <f>SUM(I324+I331+I337+I343+I351+I353+I359+I362)</f>
        <v>40400</v>
      </c>
      <c r="J363" s="1337">
        <f>SUM(J324+J331+J337+J343+J351+J353+J359+J362)</f>
        <v>40400</v>
      </c>
    </row>
    <row r="364" spans="1:257" ht="18" customHeight="1" x14ac:dyDescent="0.25">
      <c r="A364" s="2053" t="s">
        <v>1038</v>
      </c>
      <c r="B364" s="2054"/>
      <c r="C364" s="2054"/>
      <c r="D364" s="2054"/>
      <c r="E364" s="2054"/>
      <c r="F364" s="2054"/>
      <c r="G364" s="2054"/>
      <c r="H364" s="1337">
        <f>SUM(H326+H332+H338+H346)</f>
        <v>30300</v>
      </c>
      <c r="I364" s="1337">
        <f>SUM(I326+I332+I338+I346)</f>
        <v>40400</v>
      </c>
      <c r="J364" s="1337">
        <f>SUM(J326+J332+J338+J346)</f>
        <v>40400</v>
      </c>
    </row>
    <row r="365" spans="1:257" ht="18.75" customHeight="1" x14ac:dyDescent="0.25">
      <c r="A365" s="2050" t="s">
        <v>647</v>
      </c>
      <c r="B365" s="2051"/>
      <c r="C365" s="2051"/>
      <c r="D365" s="2051"/>
      <c r="E365" s="2051"/>
      <c r="F365" s="2051"/>
      <c r="G365" s="2052"/>
      <c r="H365" s="1406">
        <f>H363+H364</f>
        <v>60600</v>
      </c>
      <c r="I365" s="1406">
        <f>I363+I364</f>
        <v>80800</v>
      </c>
      <c r="J365" s="1406">
        <f>J363+J364</f>
        <v>80800</v>
      </c>
    </row>
    <row r="366" spans="1:257" ht="17.25" customHeight="1" x14ac:dyDescent="0.25">
      <c r="A366" s="2108" t="s">
        <v>475</v>
      </c>
      <c r="B366" s="2109"/>
      <c r="C366" s="2109"/>
      <c r="D366" s="2109"/>
      <c r="E366" s="2109"/>
      <c r="F366" s="2109"/>
      <c r="G366" s="2109"/>
      <c r="H366" s="2109"/>
      <c r="I366" s="2109"/>
      <c r="J366" s="2110"/>
    </row>
    <row r="367" spans="1:257" ht="15.75" customHeight="1" x14ac:dyDescent="0.25">
      <c r="A367" s="2036" t="s">
        <v>1010</v>
      </c>
      <c r="B367" s="2037"/>
      <c r="C367" s="2037"/>
      <c r="D367" s="2037"/>
      <c r="E367" s="2037"/>
      <c r="F367" s="2037"/>
      <c r="G367" s="2037"/>
      <c r="H367" s="2037"/>
      <c r="I367" s="2037"/>
      <c r="J367" s="2038"/>
    </row>
    <row r="368" spans="1:257" ht="33.75" customHeight="1" x14ac:dyDescent="0.25">
      <c r="A368" s="1470" t="s">
        <v>451</v>
      </c>
      <c r="B368" s="1510" t="s">
        <v>1006</v>
      </c>
      <c r="C368" s="2111" t="s">
        <v>426</v>
      </c>
      <c r="D368" s="2057">
        <v>2016</v>
      </c>
      <c r="E368" s="2057">
        <v>2018</v>
      </c>
      <c r="F368" s="2056" t="s">
        <v>357</v>
      </c>
      <c r="G368" s="2057" t="s">
        <v>36</v>
      </c>
      <c r="H368" s="2057">
        <v>17760</v>
      </c>
      <c r="I368" s="2057">
        <v>18030</v>
      </c>
      <c r="J368" s="2057">
        <v>24750</v>
      </c>
    </row>
    <row r="369" spans="1:10" ht="48.75" customHeight="1" x14ac:dyDescent="0.25">
      <c r="A369" s="1471" t="s">
        <v>452</v>
      </c>
      <c r="B369" s="1272" t="s">
        <v>1008</v>
      </c>
      <c r="C369" s="2112"/>
      <c r="D369" s="2057"/>
      <c r="E369" s="2057"/>
      <c r="F369" s="2056"/>
      <c r="G369" s="2057"/>
      <c r="H369" s="2057"/>
      <c r="I369" s="2057"/>
      <c r="J369" s="2057"/>
    </row>
    <row r="370" spans="1:10" ht="51.75" customHeight="1" x14ac:dyDescent="0.25">
      <c r="A370" s="1470" t="s">
        <v>453</v>
      </c>
      <c r="B370" s="1419" t="s">
        <v>806</v>
      </c>
      <c r="C370" s="2112"/>
      <c r="D370" s="2057"/>
      <c r="E370" s="2057"/>
      <c r="F370" s="2056"/>
      <c r="G370" s="2057"/>
      <c r="H370" s="2057">
        <v>17440</v>
      </c>
      <c r="I370" s="2057">
        <v>13950</v>
      </c>
      <c r="J370" s="2057">
        <v>24750</v>
      </c>
    </row>
    <row r="371" spans="1:10" ht="31.5" customHeight="1" x14ac:dyDescent="0.25">
      <c r="A371" s="1466" t="s">
        <v>818</v>
      </c>
      <c r="B371" s="1419" t="s">
        <v>807</v>
      </c>
      <c r="C371" s="2112"/>
      <c r="D371" s="2057"/>
      <c r="E371" s="2057"/>
      <c r="F371" s="2056"/>
      <c r="G371" s="2057"/>
      <c r="H371" s="2057"/>
      <c r="I371" s="2057"/>
      <c r="J371" s="2057"/>
    </row>
    <row r="372" spans="1:10" ht="32.25" customHeight="1" x14ac:dyDescent="0.25">
      <c r="A372" s="1466" t="s">
        <v>819</v>
      </c>
      <c r="B372" s="1461" t="s">
        <v>1007</v>
      </c>
      <c r="C372" s="2112"/>
      <c r="D372" s="2117">
        <v>2019</v>
      </c>
      <c r="E372" s="2117">
        <v>2021</v>
      </c>
      <c r="F372" s="2056"/>
      <c r="G372" s="2057"/>
      <c r="H372" s="2114">
        <v>0</v>
      </c>
      <c r="I372" s="2114">
        <v>0</v>
      </c>
      <c r="J372" s="2114">
        <v>0</v>
      </c>
    </row>
    <row r="373" spans="1:10" ht="18.75" customHeight="1" x14ac:dyDescent="0.25">
      <c r="A373" s="1466" t="s">
        <v>820</v>
      </c>
      <c r="B373" s="1419" t="s">
        <v>808</v>
      </c>
      <c r="C373" s="2112"/>
      <c r="D373" s="2118"/>
      <c r="E373" s="2118"/>
      <c r="F373" s="2056"/>
      <c r="G373" s="2057"/>
      <c r="H373" s="2115"/>
      <c r="I373" s="2115"/>
      <c r="J373" s="2115"/>
    </row>
    <row r="374" spans="1:10" ht="30" customHeight="1" x14ac:dyDescent="0.25">
      <c r="A374" s="1466" t="s">
        <v>821</v>
      </c>
      <c r="B374" s="1419" t="s">
        <v>1054</v>
      </c>
      <c r="C374" s="2112"/>
      <c r="D374" s="2118"/>
      <c r="E374" s="2118"/>
      <c r="F374" s="2056"/>
      <c r="G374" s="2057"/>
      <c r="H374" s="2115"/>
      <c r="I374" s="2115"/>
      <c r="J374" s="2115"/>
    </row>
    <row r="375" spans="1:10" ht="18.75" customHeight="1" x14ac:dyDescent="0.25">
      <c r="A375" s="1466" t="s">
        <v>822</v>
      </c>
      <c r="B375" s="1419" t="s">
        <v>1052</v>
      </c>
      <c r="C375" s="2112"/>
      <c r="D375" s="2118"/>
      <c r="E375" s="2118"/>
      <c r="F375" s="2056"/>
      <c r="G375" s="2057"/>
      <c r="H375" s="2115"/>
      <c r="I375" s="2115"/>
      <c r="J375" s="2115"/>
    </row>
    <row r="376" spans="1:10" ht="15.75" customHeight="1" x14ac:dyDescent="0.25">
      <c r="A376" s="1466" t="s">
        <v>823</v>
      </c>
      <c r="B376" s="1419" t="s">
        <v>809</v>
      </c>
      <c r="C376" s="2112"/>
      <c r="D376" s="2118"/>
      <c r="E376" s="2118"/>
      <c r="F376" s="2056"/>
      <c r="G376" s="2057"/>
      <c r="H376" s="2115"/>
      <c r="I376" s="2115"/>
      <c r="J376" s="2115"/>
    </row>
    <row r="377" spans="1:10" ht="15" customHeight="1" x14ac:dyDescent="0.25">
      <c r="A377" s="1466" t="s">
        <v>824</v>
      </c>
      <c r="B377" s="1419" t="s">
        <v>1055</v>
      </c>
      <c r="C377" s="2112"/>
      <c r="D377" s="2118"/>
      <c r="E377" s="2118"/>
      <c r="F377" s="2056"/>
      <c r="G377" s="2057"/>
      <c r="H377" s="2115"/>
      <c r="I377" s="2115"/>
      <c r="J377" s="2115"/>
    </row>
    <row r="378" spans="1:10" ht="19.5" customHeight="1" x14ac:dyDescent="0.25">
      <c r="A378" s="1466" t="s">
        <v>825</v>
      </c>
      <c r="B378" s="1419" t="s">
        <v>810</v>
      </c>
      <c r="C378" s="2112"/>
      <c r="D378" s="2118"/>
      <c r="E378" s="2118"/>
      <c r="F378" s="2056"/>
      <c r="G378" s="2057"/>
      <c r="H378" s="2115"/>
      <c r="I378" s="2115"/>
      <c r="J378" s="2115"/>
    </row>
    <row r="379" spans="1:10" ht="29.25" customHeight="1" x14ac:dyDescent="0.25">
      <c r="A379" s="1466" t="s">
        <v>826</v>
      </c>
      <c r="B379" s="1419" t="s">
        <v>1053</v>
      </c>
      <c r="C379" s="2112"/>
      <c r="D379" s="2118"/>
      <c r="E379" s="2118"/>
      <c r="F379" s="2056"/>
      <c r="G379" s="2057"/>
      <c r="H379" s="2115"/>
      <c r="I379" s="2115"/>
      <c r="J379" s="2115"/>
    </row>
    <row r="380" spans="1:10" ht="15.75" customHeight="1" x14ac:dyDescent="0.25">
      <c r="A380" s="1466" t="s">
        <v>827</v>
      </c>
      <c r="B380" s="1419" t="s">
        <v>1048</v>
      </c>
      <c r="C380" s="2112"/>
      <c r="D380" s="2118"/>
      <c r="E380" s="2118"/>
      <c r="F380" s="2056"/>
      <c r="G380" s="2057"/>
      <c r="H380" s="2115"/>
      <c r="I380" s="2115"/>
      <c r="J380" s="2115"/>
    </row>
    <row r="381" spans="1:10" ht="15" hidden="1" customHeight="1" x14ac:dyDescent="0.25">
      <c r="A381" s="1474" t="s">
        <v>454</v>
      </c>
      <c r="B381" s="1419" t="s">
        <v>811</v>
      </c>
      <c r="C381" s="2112"/>
      <c r="D381" s="2118"/>
      <c r="E381" s="2118"/>
      <c r="F381" s="2056"/>
      <c r="G381" s="2057"/>
      <c r="H381" s="2115"/>
      <c r="I381" s="2115"/>
      <c r="J381" s="2115"/>
    </row>
    <row r="382" spans="1:10" ht="44.25" hidden="1" customHeight="1" x14ac:dyDescent="0.25">
      <c r="A382" s="1470" t="s">
        <v>455</v>
      </c>
      <c r="B382" s="1419" t="s">
        <v>812</v>
      </c>
      <c r="C382" s="2112"/>
      <c r="D382" s="2118"/>
      <c r="E382" s="2118"/>
      <c r="F382" s="2056"/>
      <c r="G382" s="2057"/>
      <c r="H382" s="2115"/>
      <c r="I382" s="2115"/>
      <c r="J382" s="2115"/>
    </row>
    <row r="383" spans="1:10" ht="15" hidden="1" customHeight="1" x14ac:dyDescent="0.25">
      <c r="A383" s="1470" t="s">
        <v>535</v>
      </c>
      <c r="B383" s="1419" t="s">
        <v>813</v>
      </c>
      <c r="C383" s="2112"/>
      <c r="D383" s="2118"/>
      <c r="E383" s="2118"/>
      <c r="F383" s="2056"/>
      <c r="G383" s="2057"/>
      <c r="H383" s="2115"/>
      <c r="I383" s="2115"/>
      <c r="J383" s="2115"/>
    </row>
    <row r="384" spans="1:10" ht="15" hidden="1" customHeight="1" x14ac:dyDescent="0.25">
      <c r="A384" s="1470" t="s">
        <v>536</v>
      </c>
      <c r="B384" s="1419" t="s">
        <v>814</v>
      </c>
      <c r="C384" s="2112"/>
      <c r="D384" s="2118"/>
      <c r="E384" s="2118"/>
      <c r="F384" s="2056"/>
      <c r="G384" s="2057"/>
      <c r="H384" s="2115"/>
      <c r="I384" s="2115"/>
      <c r="J384" s="2115"/>
    </row>
    <row r="385" spans="1:10" ht="30" hidden="1" customHeight="1" x14ac:dyDescent="0.25">
      <c r="A385" s="1472" t="s">
        <v>617</v>
      </c>
      <c r="B385" s="1419" t="s">
        <v>815</v>
      </c>
      <c r="C385" s="2112"/>
      <c r="D385" s="2118"/>
      <c r="E385" s="2118"/>
      <c r="F385" s="2056"/>
      <c r="G385" s="2057"/>
      <c r="H385" s="2115"/>
      <c r="I385" s="2115"/>
      <c r="J385" s="2115"/>
    </row>
    <row r="386" spans="1:10" ht="53.25" hidden="1" customHeight="1" x14ac:dyDescent="0.25">
      <c r="A386" s="1474" t="s">
        <v>456</v>
      </c>
      <c r="B386" s="1419" t="s">
        <v>816</v>
      </c>
      <c r="C386" s="2112"/>
      <c r="D386" s="2118"/>
      <c r="E386" s="2118"/>
      <c r="F386" s="2056"/>
      <c r="G386" s="2057"/>
      <c r="H386" s="2115"/>
      <c r="I386" s="2115"/>
      <c r="J386" s="2115"/>
    </row>
    <row r="387" spans="1:10" ht="31.5" customHeight="1" x14ac:dyDescent="0.25">
      <c r="A387" s="1470" t="s">
        <v>828</v>
      </c>
      <c r="B387" s="1419" t="s">
        <v>811</v>
      </c>
      <c r="C387" s="2112"/>
      <c r="D387" s="2118"/>
      <c r="E387" s="2118"/>
      <c r="F387" s="2056"/>
      <c r="G387" s="2057"/>
      <c r="H387" s="2115"/>
      <c r="I387" s="2115"/>
      <c r="J387" s="2115"/>
    </row>
    <row r="388" spans="1:10" ht="15" customHeight="1" x14ac:dyDescent="0.25">
      <c r="A388" s="1470" t="s">
        <v>829</v>
      </c>
      <c r="B388" s="1419" t="s">
        <v>812</v>
      </c>
      <c r="C388" s="2112"/>
      <c r="D388" s="2118"/>
      <c r="E388" s="2118"/>
      <c r="F388" s="2056"/>
      <c r="G388" s="2057"/>
      <c r="H388" s="2115"/>
      <c r="I388" s="2115"/>
      <c r="J388" s="2115"/>
    </row>
    <row r="389" spans="1:10" ht="15.75" customHeight="1" x14ac:dyDescent="0.25">
      <c r="A389" s="1470" t="s">
        <v>830</v>
      </c>
      <c r="B389" s="1419" t="s">
        <v>813</v>
      </c>
      <c r="C389" s="2112"/>
      <c r="D389" s="2118"/>
      <c r="E389" s="2118"/>
      <c r="F389" s="2056"/>
      <c r="G389" s="2057"/>
      <c r="H389" s="2115"/>
      <c r="I389" s="2115"/>
      <c r="J389" s="2115"/>
    </row>
    <row r="390" spans="1:10" ht="17.25" customHeight="1" x14ac:dyDescent="0.25">
      <c r="A390" s="1470" t="s">
        <v>831</v>
      </c>
      <c r="B390" s="1419" t="s">
        <v>814</v>
      </c>
      <c r="C390" s="2112"/>
      <c r="D390" s="2118"/>
      <c r="E390" s="2118"/>
      <c r="F390" s="2056"/>
      <c r="G390" s="2057"/>
      <c r="H390" s="2115"/>
      <c r="I390" s="2115"/>
      <c r="J390" s="2115"/>
    </row>
    <row r="391" spans="1:10" ht="32.25" customHeight="1" x14ac:dyDescent="0.25">
      <c r="A391" s="1470" t="s">
        <v>832</v>
      </c>
      <c r="B391" s="1419" t="s">
        <v>1118</v>
      </c>
      <c r="C391" s="2112"/>
      <c r="D391" s="2118"/>
      <c r="E391" s="2118"/>
      <c r="F391" s="2056"/>
      <c r="G391" s="2057"/>
      <c r="H391" s="2115"/>
      <c r="I391" s="2115"/>
      <c r="J391" s="2115"/>
    </row>
    <row r="392" spans="1:10" ht="19.5" customHeight="1" x14ac:dyDescent="0.25">
      <c r="A392" s="1473" t="s">
        <v>833</v>
      </c>
      <c r="B392" s="1419" t="s">
        <v>816</v>
      </c>
      <c r="C392" s="2112"/>
      <c r="D392" s="2118"/>
      <c r="E392" s="2118"/>
      <c r="F392" s="2056"/>
      <c r="G392" s="2057"/>
      <c r="H392" s="2115"/>
      <c r="I392" s="2115"/>
      <c r="J392" s="2115"/>
    </row>
    <row r="393" spans="1:10" ht="19.5" customHeight="1" x14ac:dyDescent="0.25">
      <c r="A393" s="1473" t="s">
        <v>834</v>
      </c>
      <c r="B393" s="1419" t="s">
        <v>817</v>
      </c>
      <c r="C393" s="2113"/>
      <c r="D393" s="2119"/>
      <c r="E393" s="2119"/>
      <c r="F393" s="2056"/>
      <c r="G393" s="2057"/>
      <c r="H393" s="2116"/>
      <c r="I393" s="2116"/>
      <c r="J393" s="2116"/>
    </row>
    <row r="394" spans="1:10" ht="15.75" customHeight="1" x14ac:dyDescent="0.25">
      <c r="A394" s="2033" t="s">
        <v>644</v>
      </c>
      <c r="B394" s="2034"/>
      <c r="C394" s="2034"/>
      <c r="D394" s="2034"/>
      <c r="E394" s="2034"/>
      <c r="F394" s="2034"/>
      <c r="G394" s="2035"/>
      <c r="H394" s="1414">
        <f>SUM(H368+H370)</f>
        <v>35200</v>
      </c>
      <c r="I394" s="1414">
        <f>SUM(I368+I370)</f>
        <v>31980</v>
      </c>
      <c r="J394" s="1414">
        <f>SUM(J368+J370)</f>
        <v>49500</v>
      </c>
    </row>
    <row r="395" spans="1:10" ht="15.75" customHeight="1" x14ac:dyDescent="0.25">
      <c r="A395" s="1319" t="s">
        <v>1011</v>
      </c>
      <c r="B395" s="1386"/>
      <c r="C395" s="1387"/>
      <c r="D395" s="1387"/>
      <c r="E395" s="1387"/>
      <c r="F395" s="1387"/>
      <c r="G395" s="1387"/>
      <c r="H395" s="1249"/>
      <c r="I395" s="1387"/>
      <c r="J395" s="1388"/>
    </row>
    <row r="396" spans="1:10" ht="19.5" customHeight="1" x14ac:dyDescent="0.25">
      <c r="A396" s="1296" t="s">
        <v>455</v>
      </c>
      <c r="B396" s="1272" t="s">
        <v>1056</v>
      </c>
      <c r="C396" s="2065" t="s">
        <v>430</v>
      </c>
      <c r="D396" s="2129">
        <v>2016</v>
      </c>
      <c r="E396" s="2129">
        <v>2018</v>
      </c>
      <c r="F396" s="2129" t="s">
        <v>357</v>
      </c>
      <c r="G396" s="2129" t="s">
        <v>36</v>
      </c>
      <c r="H396" s="1490">
        <v>680</v>
      </c>
      <c r="I396" s="1490">
        <v>0</v>
      </c>
      <c r="J396" s="1490">
        <v>0</v>
      </c>
    </row>
    <row r="397" spans="1:10" ht="15" customHeight="1" x14ac:dyDescent="0.25">
      <c r="A397" s="1296" t="s">
        <v>535</v>
      </c>
      <c r="B397" s="1419" t="s">
        <v>835</v>
      </c>
      <c r="C397" s="2065"/>
      <c r="D397" s="2129"/>
      <c r="E397" s="2129"/>
      <c r="F397" s="2129"/>
      <c r="G397" s="2129"/>
      <c r="H397" s="2106">
        <v>1000</v>
      </c>
      <c r="I397" s="2106">
        <v>0</v>
      </c>
      <c r="J397" s="2106">
        <v>0</v>
      </c>
    </row>
    <row r="398" spans="1:10" ht="15" customHeight="1" x14ac:dyDescent="0.25">
      <c r="A398" s="1446" t="s">
        <v>536</v>
      </c>
      <c r="B398" s="1419" t="s">
        <v>836</v>
      </c>
      <c r="C398" s="2065"/>
      <c r="D398" s="2129"/>
      <c r="E398" s="2129"/>
      <c r="F398" s="2129"/>
      <c r="G398" s="2129"/>
      <c r="H398" s="2107"/>
      <c r="I398" s="2107"/>
      <c r="J398" s="2107"/>
    </row>
    <row r="399" spans="1:10" ht="19.5" customHeight="1" x14ac:dyDescent="0.25">
      <c r="A399" s="1446" t="s">
        <v>837</v>
      </c>
      <c r="B399" s="1272" t="s">
        <v>1077</v>
      </c>
      <c r="C399" s="2065"/>
      <c r="D399" s="2129"/>
      <c r="E399" s="2129"/>
      <c r="F399" s="2129"/>
      <c r="G399" s="2129"/>
      <c r="H399" s="2106">
        <v>0</v>
      </c>
      <c r="I399" s="2106">
        <v>0</v>
      </c>
      <c r="J399" s="2106">
        <v>0</v>
      </c>
    </row>
    <row r="400" spans="1:10" ht="19.5" customHeight="1" x14ac:dyDescent="0.25">
      <c r="A400" s="1446" t="s">
        <v>838</v>
      </c>
      <c r="B400" s="1272" t="s">
        <v>1062</v>
      </c>
      <c r="C400" s="2065"/>
      <c r="D400" s="2129"/>
      <c r="E400" s="2129"/>
      <c r="F400" s="2129"/>
      <c r="G400" s="2129"/>
      <c r="H400" s="2107"/>
      <c r="I400" s="2107"/>
      <c r="J400" s="2107"/>
    </row>
    <row r="401" spans="1:10" ht="15.75" customHeight="1" x14ac:dyDescent="0.25">
      <c r="A401" s="2033" t="s">
        <v>644</v>
      </c>
      <c r="B401" s="2034"/>
      <c r="C401" s="2034"/>
      <c r="D401" s="2034"/>
      <c r="E401" s="2034"/>
      <c r="F401" s="2034"/>
      <c r="G401" s="2035"/>
      <c r="H401" s="1414">
        <f>SUM(H396:H400)</f>
        <v>1680</v>
      </c>
      <c r="I401" s="1414">
        <f>SUM(I396:I400)</f>
        <v>0</v>
      </c>
      <c r="J401" s="1414">
        <f>SUM(J396:J400)</f>
        <v>0</v>
      </c>
    </row>
    <row r="402" spans="1:10" ht="18.75" customHeight="1" x14ac:dyDescent="0.25">
      <c r="A402" s="1386" t="s">
        <v>1012</v>
      </c>
      <c r="B402" s="1387"/>
      <c r="C402" s="1387"/>
      <c r="D402" s="1387"/>
      <c r="E402" s="1387"/>
      <c r="F402" s="1387"/>
      <c r="G402" s="1387"/>
      <c r="H402" s="1249"/>
      <c r="I402" s="1387"/>
      <c r="J402" s="1388"/>
    </row>
    <row r="403" spans="1:10" ht="16.5" customHeight="1" x14ac:dyDescent="0.25">
      <c r="A403" s="1296" t="s">
        <v>537</v>
      </c>
      <c r="B403" s="1272" t="s">
        <v>1057</v>
      </c>
      <c r="C403" s="2042" t="s">
        <v>430</v>
      </c>
      <c r="D403" s="2129">
        <v>2016</v>
      </c>
      <c r="E403" s="2129">
        <v>2018</v>
      </c>
      <c r="F403" s="2106" t="s">
        <v>357</v>
      </c>
      <c r="G403" s="2106" t="s">
        <v>36</v>
      </c>
      <c r="H403" s="1490">
        <v>0</v>
      </c>
      <c r="I403" s="1490">
        <v>6720</v>
      </c>
      <c r="J403" s="1490">
        <v>0</v>
      </c>
    </row>
    <row r="404" spans="1:10" ht="17.25" customHeight="1" x14ac:dyDescent="0.25">
      <c r="A404" s="1296" t="s">
        <v>538</v>
      </c>
      <c r="B404" s="1419" t="s">
        <v>835</v>
      </c>
      <c r="C404" s="2049"/>
      <c r="D404" s="2129"/>
      <c r="E404" s="2129"/>
      <c r="F404" s="2140"/>
      <c r="G404" s="2140"/>
      <c r="H404" s="2129"/>
      <c r="I404" s="2129">
        <v>10800</v>
      </c>
      <c r="J404" s="2129">
        <v>0</v>
      </c>
    </row>
    <row r="405" spans="1:10" ht="15" customHeight="1" x14ac:dyDescent="0.25">
      <c r="A405" s="1296" t="s">
        <v>839</v>
      </c>
      <c r="B405" s="1419" t="s">
        <v>836</v>
      </c>
      <c r="C405" s="2049"/>
      <c r="D405" s="2129"/>
      <c r="E405" s="2129"/>
      <c r="F405" s="2140"/>
      <c r="G405" s="2140"/>
      <c r="H405" s="2129"/>
      <c r="I405" s="2129"/>
      <c r="J405" s="2129"/>
    </row>
    <row r="406" spans="1:10" ht="17.25" customHeight="1" x14ac:dyDescent="0.25">
      <c r="A406" s="1296" t="s">
        <v>840</v>
      </c>
      <c r="B406" s="1272" t="s">
        <v>1077</v>
      </c>
      <c r="C406" s="2049"/>
      <c r="D406" s="2106">
        <v>2019</v>
      </c>
      <c r="E406" s="2106">
        <v>2021</v>
      </c>
      <c r="F406" s="2140"/>
      <c r="G406" s="2140"/>
      <c r="H406" s="2106">
        <v>0</v>
      </c>
      <c r="I406" s="2106">
        <v>0</v>
      </c>
      <c r="J406" s="2106">
        <v>0</v>
      </c>
    </row>
    <row r="407" spans="1:10" ht="20.25" customHeight="1" x14ac:dyDescent="0.25">
      <c r="A407" s="1296" t="s">
        <v>841</v>
      </c>
      <c r="B407" s="1272" t="s">
        <v>1063</v>
      </c>
      <c r="C407" s="2043"/>
      <c r="D407" s="2107"/>
      <c r="E407" s="2107"/>
      <c r="F407" s="2107"/>
      <c r="G407" s="2107"/>
      <c r="H407" s="2107"/>
      <c r="I407" s="2107"/>
      <c r="J407" s="2107"/>
    </row>
    <row r="408" spans="1:10" ht="16.5" customHeight="1" x14ac:dyDescent="0.25">
      <c r="A408" s="2033" t="s">
        <v>644</v>
      </c>
      <c r="B408" s="2034"/>
      <c r="C408" s="2034"/>
      <c r="D408" s="2034"/>
      <c r="E408" s="2034"/>
      <c r="F408" s="2034"/>
      <c r="G408" s="2035"/>
      <c r="H408" s="1414">
        <f>SUM(H403:H406)</f>
        <v>0</v>
      </c>
      <c r="I408" s="1414">
        <f>SUM(I403:I406)</f>
        <v>17520</v>
      </c>
      <c r="J408" s="1414">
        <f>SUM(J403:J406)</f>
        <v>0</v>
      </c>
    </row>
    <row r="409" spans="1:10" ht="13.5" customHeight="1" x14ac:dyDescent="0.25">
      <c r="A409" s="2036" t="s">
        <v>539</v>
      </c>
      <c r="B409" s="2037"/>
      <c r="C409" s="2037"/>
      <c r="D409" s="2037"/>
      <c r="E409" s="2037"/>
      <c r="F409" s="2037"/>
      <c r="G409" s="2037"/>
      <c r="H409" s="2037"/>
      <c r="I409" s="2037"/>
      <c r="J409" s="2038"/>
    </row>
    <row r="410" spans="1:10" ht="15.75" customHeight="1" x14ac:dyDescent="0.25">
      <c r="A410" s="1302" t="s">
        <v>598</v>
      </c>
      <c r="B410" s="1272" t="s">
        <v>1058</v>
      </c>
      <c r="C410" s="2042" t="s">
        <v>435</v>
      </c>
      <c r="D410" s="2047">
        <v>2016</v>
      </c>
      <c r="E410" s="2047">
        <v>2018</v>
      </c>
      <c r="F410" s="2047" t="s">
        <v>357</v>
      </c>
      <c r="G410" s="2062" t="s">
        <v>36</v>
      </c>
      <c r="H410" s="2044">
        <v>500</v>
      </c>
      <c r="I410" s="2044">
        <v>500</v>
      </c>
      <c r="J410" s="2044">
        <v>500</v>
      </c>
    </row>
    <row r="411" spans="1:10" ht="21" customHeight="1" x14ac:dyDescent="0.25">
      <c r="A411" s="1300" t="s">
        <v>599</v>
      </c>
      <c r="B411" s="1272" t="s">
        <v>1078</v>
      </c>
      <c r="C411" s="2049"/>
      <c r="D411" s="2061"/>
      <c r="E411" s="2061"/>
      <c r="F411" s="2061"/>
      <c r="G411" s="2063"/>
      <c r="H411" s="2045"/>
      <c r="I411" s="2045"/>
      <c r="J411" s="2045"/>
    </row>
    <row r="412" spans="1:10" ht="18" customHeight="1" x14ac:dyDescent="0.25">
      <c r="A412" s="1303" t="s">
        <v>600</v>
      </c>
      <c r="B412" s="1447" t="s">
        <v>1062</v>
      </c>
      <c r="C412" s="2049"/>
      <c r="D412" s="2061"/>
      <c r="E412" s="2061"/>
      <c r="F412" s="2061"/>
      <c r="G412" s="2063"/>
      <c r="H412" s="2045"/>
      <c r="I412" s="2045"/>
      <c r="J412" s="2045"/>
    </row>
    <row r="413" spans="1:10" ht="18" customHeight="1" x14ac:dyDescent="0.25">
      <c r="A413" s="1370" t="s">
        <v>845</v>
      </c>
      <c r="B413" s="1419" t="s">
        <v>842</v>
      </c>
      <c r="C413" s="2049"/>
      <c r="D413" s="2061"/>
      <c r="E413" s="2061"/>
      <c r="F413" s="2061"/>
      <c r="G413" s="2063"/>
      <c r="H413" s="2044">
        <v>500</v>
      </c>
      <c r="I413" s="2044">
        <v>500</v>
      </c>
      <c r="J413" s="2044">
        <v>500</v>
      </c>
    </row>
    <row r="414" spans="1:10" ht="18" customHeight="1" x14ac:dyDescent="0.25">
      <c r="A414" s="1370" t="s">
        <v>846</v>
      </c>
      <c r="B414" s="1419" t="s">
        <v>843</v>
      </c>
      <c r="C414" s="2049"/>
      <c r="D414" s="2061"/>
      <c r="E414" s="2061"/>
      <c r="F414" s="2061"/>
      <c r="G414" s="2063"/>
      <c r="H414" s="2045"/>
      <c r="I414" s="2045"/>
      <c r="J414" s="2045"/>
    </row>
    <row r="415" spans="1:10" ht="18" customHeight="1" x14ac:dyDescent="0.25">
      <c r="A415" s="1370" t="s">
        <v>847</v>
      </c>
      <c r="B415" s="1419" t="s">
        <v>1049</v>
      </c>
      <c r="C415" s="2049"/>
      <c r="D415" s="2061"/>
      <c r="E415" s="2061"/>
      <c r="F415" s="2061"/>
      <c r="G415" s="2063"/>
      <c r="H415" s="2045"/>
      <c r="I415" s="2045"/>
      <c r="J415" s="2045"/>
    </row>
    <row r="416" spans="1:10" ht="18" customHeight="1" x14ac:dyDescent="0.25">
      <c r="A416" s="1370" t="s">
        <v>848</v>
      </c>
      <c r="B416" s="1419" t="s">
        <v>844</v>
      </c>
      <c r="C416" s="2043"/>
      <c r="D416" s="2048"/>
      <c r="E416" s="2048"/>
      <c r="F416" s="2048"/>
      <c r="G416" s="2064"/>
      <c r="H416" s="2046"/>
      <c r="I416" s="2046"/>
      <c r="J416" s="2046"/>
    </row>
    <row r="417" spans="1:226" ht="18" customHeight="1" x14ac:dyDescent="0.25">
      <c r="A417" s="2033" t="s">
        <v>644</v>
      </c>
      <c r="B417" s="2034"/>
      <c r="C417" s="2034"/>
      <c r="D417" s="2034"/>
      <c r="E417" s="2034"/>
      <c r="F417" s="2034"/>
      <c r="G417" s="2035"/>
      <c r="H417" s="1414">
        <f>SUM(H410:H416)</f>
        <v>1000</v>
      </c>
      <c r="I417" s="1414">
        <f>SUM(I410:I416)</f>
        <v>1000</v>
      </c>
      <c r="J417" s="1414">
        <f>SUM(J410:J416)</f>
        <v>1000</v>
      </c>
    </row>
    <row r="418" spans="1:226" ht="105" hidden="1" customHeight="1" x14ac:dyDescent="0.25">
      <c r="A418" s="1379" t="s">
        <v>617</v>
      </c>
      <c r="B418" s="1250" t="s">
        <v>623</v>
      </c>
      <c r="C418" s="1373"/>
      <c r="D418" s="1373"/>
      <c r="E418" s="1373"/>
      <c r="F418" s="1373"/>
      <c r="G418" s="1373"/>
      <c r="H418" s="1373"/>
      <c r="I418" s="1373"/>
      <c r="J418" s="1373"/>
    </row>
    <row r="419" spans="1:226" ht="30" hidden="1" customHeight="1" x14ac:dyDescent="0.25">
      <c r="A419" s="2036" t="s">
        <v>572</v>
      </c>
      <c r="B419" s="2037"/>
      <c r="C419" s="2037"/>
      <c r="D419" s="2037"/>
      <c r="E419" s="2037"/>
      <c r="F419" s="2037"/>
      <c r="G419" s="2037"/>
      <c r="H419" s="2037"/>
      <c r="I419" s="2037"/>
      <c r="J419" s="2038"/>
      <c r="K419" s="1283" t="e">
        <f>+#REF!</f>
        <v>#REF!</v>
      </c>
      <c r="L419" s="1283" t="e">
        <f>+#REF!</f>
        <v>#REF!</v>
      </c>
      <c r="M419" s="1283" t="e">
        <f>+#REF!</f>
        <v>#REF!</v>
      </c>
      <c r="N419" s="1283" t="e">
        <f>+#REF!</f>
        <v>#REF!</v>
      </c>
      <c r="O419" s="1283" t="e">
        <f>+#REF!</f>
        <v>#REF!</v>
      </c>
      <c r="P419" s="1283" t="e">
        <f>+#REF!</f>
        <v>#REF!</v>
      </c>
      <c r="Q419" s="1283" t="e">
        <f>+#REF!</f>
        <v>#REF!</v>
      </c>
      <c r="R419" s="1283" t="e">
        <f>+#REF!</f>
        <v>#REF!</v>
      </c>
      <c r="S419" s="1283" t="e">
        <f>+#REF!</f>
        <v>#REF!</v>
      </c>
      <c r="T419" s="1283" t="e">
        <f>+#REF!</f>
        <v>#REF!</v>
      </c>
      <c r="U419" s="1283" t="e">
        <f>+#REF!</f>
        <v>#REF!</v>
      </c>
      <c r="V419" s="1283" t="e">
        <f>+#REF!</f>
        <v>#REF!</v>
      </c>
      <c r="W419" s="1283" t="e">
        <f>+#REF!</f>
        <v>#REF!</v>
      </c>
      <c r="X419" s="1283" t="e">
        <f>+#REF!</f>
        <v>#REF!</v>
      </c>
      <c r="Y419" s="1283" t="e">
        <f>+#REF!</f>
        <v>#REF!</v>
      </c>
      <c r="Z419" s="1283" t="e">
        <f>+#REF!</f>
        <v>#REF!</v>
      </c>
      <c r="AA419" s="1283" t="e">
        <f>+#REF!</f>
        <v>#REF!</v>
      </c>
      <c r="AB419" s="1283" t="e">
        <f>+#REF!</f>
        <v>#REF!</v>
      </c>
      <c r="AC419" s="1283" t="e">
        <f>+#REF!</f>
        <v>#REF!</v>
      </c>
      <c r="AD419" s="1283" t="e">
        <f>+#REF!</f>
        <v>#REF!</v>
      </c>
      <c r="AE419" s="1283" t="e">
        <f>+#REF!</f>
        <v>#REF!</v>
      </c>
      <c r="AF419" s="1283" t="e">
        <f>+#REF!</f>
        <v>#REF!</v>
      </c>
      <c r="AG419" s="1283" t="e">
        <f>+#REF!</f>
        <v>#REF!</v>
      </c>
      <c r="AH419" s="1283" t="e">
        <f>+#REF!</f>
        <v>#REF!</v>
      </c>
      <c r="AI419" s="1283" t="e">
        <f>+#REF!</f>
        <v>#REF!</v>
      </c>
      <c r="AJ419" s="1283" t="e">
        <f>+#REF!</f>
        <v>#REF!</v>
      </c>
      <c r="AK419" s="1283" t="e">
        <f>+#REF!</f>
        <v>#REF!</v>
      </c>
      <c r="AL419" s="1283" t="e">
        <f>+#REF!</f>
        <v>#REF!</v>
      </c>
      <c r="AM419" s="1283" t="e">
        <f>+#REF!</f>
        <v>#REF!</v>
      </c>
      <c r="AN419" s="1283" t="e">
        <f>+#REF!</f>
        <v>#REF!</v>
      </c>
      <c r="AO419" s="1283" t="e">
        <f>+#REF!</f>
        <v>#REF!</v>
      </c>
      <c r="AP419" s="1283" t="e">
        <f>+#REF!</f>
        <v>#REF!</v>
      </c>
      <c r="AQ419" s="1283" t="e">
        <f>+#REF!</f>
        <v>#REF!</v>
      </c>
      <c r="AR419" s="1283" t="e">
        <f>+#REF!</f>
        <v>#REF!</v>
      </c>
      <c r="AS419" s="1283" t="e">
        <f>+#REF!</f>
        <v>#REF!</v>
      </c>
      <c r="AT419" s="1283" t="e">
        <f>+#REF!</f>
        <v>#REF!</v>
      </c>
      <c r="AU419" s="1283" t="e">
        <f>+#REF!</f>
        <v>#REF!</v>
      </c>
      <c r="AV419" s="1283" t="e">
        <f>+#REF!</f>
        <v>#REF!</v>
      </c>
      <c r="AW419" s="1283" t="e">
        <f>+#REF!</f>
        <v>#REF!</v>
      </c>
      <c r="AX419" s="1283" t="e">
        <f>+#REF!</f>
        <v>#REF!</v>
      </c>
      <c r="AY419" s="1283" t="e">
        <f>+#REF!</f>
        <v>#REF!</v>
      </c>
      <c r="AZ419" s="1283" t="e">
        <f>+#REF!</f>
        <v>#REF!</v>
      </c>
      <c r="BA419" s="1283" t="e">
        <f>+#REF!</f>
        <v>#REF!</v>
      </c>
      <c r="BB419" s="1283" t="e">
        <f>+#REF!</f>
        <v>#REF!</v>
      </c>
      <c r="BC419" s="1283" t="e">
        <f>+#REF!</f>
        <v>#REF!</v>
      </c>
      <c r="BD419" s="1283" t="e">
        <f>+#REF!</f>
        <v>#REF!</v>
      </c>
      <c r="BE419" s="1283" t="e">
        <f>+#REF!</f>
        <v>#REF!</v>
      </c>
      <c r="BF419" s="1283" t="e">
        <f>+#REF!</f>
        <v>#REF!</v>
      </c>
      <c r="BG419" s="1283" t="e">
        <f>+#REF!</f>
        <v>#REF!</v>
      </c>
      <c r="BH419" s="1283" t="e">
        <f>+#REF!</f>
        <v>#REF!</v>
      </c>
      <c r="BI419" s="1283" t="e">
        <f>+#REF!</f>
        <v>#REF!</v>
      </c>
      <c r="BJ419" s="1283" t="e">
        <f>+#REF!</f>
        <v>#REF!</v>
      </c>
      <c r="BK419" s="1283" t="e">
        <f>+#REF!</f>
        <v>#REF!</v>
      </c>
      <c r="BL419" s="1283" t="e">
        <f>+#REF!</f>
        <v>#REF!</v>
      </c>
      <c r="BM419" s="1283" t="e">
        <f>+#REF!</f>
        <v>#REF!</v>
      </c>
      <c r="BN419" s="1283" t="e">
        <f>+#REF!</f>
        <v>#REF!</v>
      </c>
      <c r="BO419" s="1283" t="e">
        <f>+#REF!</f>
        <v>#REF!</v>
      </c>
      <c r="BP419" s="1283" t="e">
        <f>+#REF!</f>
        <v>#REF!</v>
      </c>
      <c r="BQ419" s="1283" t="e">
        <f>+#REF!</f>
        <v>#REF!</v>
      </c>
      <c r="BR419" s="1283" t="e">
        <f>+#REF!</f>
        <v>#REF!</v>
      </c>
      <c r="BS419" s="1283" t="e">
        <f>+#REF!</f>
        <v>#REF!</v>
      </c>
      <c r="BT419" s="1283" t="e">
        <f>+#REF!</f>
        <v>#REF!</v>
      </c>
      <c r="BU419" s="1283" t="e">
        <f>+#REF!</f>
        <v>#REF!</v>
      </c>
      <c r="BV419" s="1283" t="e">
        <f>+#REF!</f>
        <v>#REF!</v>
      </c>
      <c r="BW419" s="1283" t="e">
        <f>+#REF!</f>
        <v>#REF!</v>
      </c>
      <c r="BX419" s="1283" t="e">
        <f>+#REF!</f>
        <v>#REF!</v>
      </c>
      <c r="BY419" s="1283" t="e">
        <f>+#REF!</f>
        <v>#REF!</v>
      </c>
      <c r="BZ419" s="1283" t="e">
        <f>+#REF!</f>
        <v>#REF!</v>
      </c>
      <c r="CA419" s="1283" t="e">
        <f>+#REF!</f>
        <v>#REF!</v>
      </c>
      <c r="CB419" s="1283" t="e">
        <f>+#REF!</f>
        <v>#REF!</v>
      </c>
      <c r="CC419" s="1283" t="e">
        <f>+#REF!</f>
        <v>#REF!</v>
      </c>
      <c r="CD419" s="1283" t="e">
        <f>+#REF!</f>
        <v>#REF!</v>
      </c>
      <c r="CE419" s="1283" t="e">
        <f>+#REF!</f>
        <v>#REF!</v>
      </c>
      <c r="CF419" s="1283" t="e">
        <f>+#REF!</f>
        <v>#REF!</v>
      </c>
      <c r="CG419" s="1283" t="e">
        <f>+#REF!</f>
        <v>#REF!</v>
      </c>
      <c r="CH419" s="1283" t="e">
        <f>+#REF!</f>
        <v>#REF!</v>
      </c>
      <c r="CI419" s="1283" t="e">
        <f>+#REF!</f>
        <v>#REF!</v>
      </c>
      <c r="CJ419" s="1283" t="e">
        <f>+#REF!</f>
        <v>#REF!</v>
      </c>
      <c r="CK419" s="1283" t="e">
        <f>+#REF!</f>
        <v>#REF!</v>
      </c>
      <c r="CL419" s="1283" t="e">
        <f>+#REF!</f>
        <v>#REF!</v>
      </c>
      <c r="CM419" s="1283" t="e">
        <f>+#REF!</f>
        <v>#REF!</v>
      </c>
      <c r="CN419" s="1283" t="e">
        <f>+#REF!</f>
        <v>#REF!</v>
      </c>
      <c r="CO419" s="1283" t="e">
        <f>+#REF!</f>
        <v>#REF!</v>
      </c>
      <c r="CP419" s="1283" t="e">
        <f>+#REF!</f>
        <v>#REF!</v>
      </c>
      <c r="CQ419" s="1283" t="e">
        <f>+#REF!</f>
        <v>#REF!</v>
      </c>
      <c r="CR419" s="1283" t="e">
        <f>+#REF!</f>
        <v>#REF!</v>
      </c>
      <c r="CS419" s="1283" t="e">
        <f>+#REF!</f>
        <v>#REF!</v>
      </c>
      <c r="CT419" s="1283" t="e">
        <f>+#REF!</f>
        <v>#REF!</v>
      </c>
      <c r="CU419" s="1283" t="e">
        <f>+#REF!</f>
        <v>#REF!</v>
      </c>
      <c r="CV419" s="1283" t="e">
        <f>+#REF!</f>
        <v>#REF!</v>
      </c>
      <c r="CW419" s="1283" t="e">
        <f>+#REF!</f>
        <v>#REF!</v>
      </c>
      <c r="CX419" s="1283" t="e">
        <f>+#REF!</f>
        <v>#REF!</v>
      </c>
      <c r="CY419" s="1283" t="e">
        <f>+#REF!</f>
        <v>#REF!</v>
      </c>
      <c r="CZ419" s="1283" t="e">
        <f>+#REF!</f>
        <v>#REF!</v>
      </c>
      <c r="DA419" s="1283" t="e">
        <f>+#REF!</f>
        <v>#REF!</v>
      </c>
      <c r="DB419" s="1283" t="e">
        <f>+#REF!</f>
        <v>#REF!</v>
      </c>
      <c r="DC419" s="1283" t="e">
        <f>+#REF!</f>
        <v>#REF!</v>
      </c>
      <c r="DD419" s="1283" t="e">
        <f>+#REF!</f>
        <v>#REF!</v>
      </c>
      <c r="DE419" s="1283" t="e">
        <f>+#REF!</f>
        <v>#REF!</v>
      </c>
      <c r="DF419" s="1283" t="e">
        <f>+#REF!</f>
        <v>#REF!</v>
      </c>
      <c r="DG419" s="1283" t="e">
        <f>+#REF!</f>
        <v>#REF!</v>
      </c>
      <c r="DH419" s="1283" t="e">
        <f>+#REF!</f>
        <v>#REF!</v>
      </c>
      <c r="DI419" s="1283" t="e">
        <f>+#REF!</f>
        <v>#REF!</v>
      </c>
      <c r="DJ419" s="1283" t="e">
        <f>+#REF!</f>
        <v>#REF!</v>
      </c>
      <c r="DK419" s="1283" t="e">
        <f>+#REF!</f>
        <v>#REF!</v>
      </c>
      <c r="DL419" s="1283" t="e">
        <f>+#REF!</f>
        <v>#REF!</v>
      </c>
      <c r="DM419" s="1283" t="e">
        <f>+#REF!</f>
        <v>#REF!</v>
      </c>
      <c r="DN419" s="1283" t="e">
        <f>+#REF!</f>
        <v>#REF!</v>
      </c>
      <c r="DO419" s="1283" t="e">
        <f>+#REF!</f>
        <v>#REF!</v>
      </c>
      <c r="DP419" s="1283" t="e">
        <f>+#REF!</f>
        <v>#REF!</v>
      </c>
      <c r="DQ419" s="1283" t="e">
        <f>+#REF!</f>
        <v>#REF!</v>
      </c>
      <c r="DR419" s="1283" t="e">
        <f>+#REF!</f>
        <v>#REF!</v>
      </c>
      <c r="DS419" s="1283" t="e">
        <f>+#REF!</f>
        <v>#REF!</v>
      </c>
      <c r="DT419" s="1283" t="e">
        <f>+#REF!</f>
        <v>#REF!</v>
      </c>
      <c r="DU419" s="1283" t="e">
        <f>+#REF!</f>
        <v>#REF!</v>
      </c>
      <c r="DV419" s="1283" t="e">
        <f>+#REF!</f>
        <v>#REF!</v>
      </c>
      <c r="DW419" s="1283" t="e">
        <f>+#REF!</f>
        <v>#REF!</v>
      </c>
      <c r="DX419" s="1283" t="e">
        <f>+#REF!</f>
        <v>#REF!</v>
      </c>
      <c r="DY419" s="1283" t="e">
        <f>+#REF!</f>
        <v>#REF!</v>
      </c>
      <c r="DZ419" s="1283" t="e">
        <f>+#REF!</f>
        <v>#REF!</v>
      </c>
      <c r="EA419" s="1283" t="e">
        <f>+#REF!</f>
        <v>#REF!</v>
      </c>
      <c r="EB419" s="1283" t="e">
        <f>+#REF!</f>
        <v>#REF!</v>
      </c>
      <c r="EC419" s="1283" t="e">
        <f>+#REF!</f>
        <v>#REF!</v>
      </c>
      <c r="ED419" s="1283" t="e">
        <f>+#REF!</f>
        <v>#REF!</v>
      </c>
      <c r="EE419" s="1283" t="e">
        <f>+#REF!</f>
        <v>#REF!</v>
      </c>
      <c r="EF419" s="1283" t="e">
        <f>+#REF!</f>
        <v>#REF!</v>
      </c>
      <c r="EG419" s="1283" t="e">
        <f>+#REF!</f>
        <v>#REF!</v>
      </c>
      <c r="EH419" s="1283" t="e">
        <f>+#REF!</f>
        <v>#REF!</v>
      </c>
      <c r="EI419" s="1283" t="e">
        <f>+#REF!</f>
        <v>#REF!</v>
      </c>
      <c r="EJ419" s="1283" t="e">
        <f>+#REF!</f>
        <v>#REF!</v>
      </c>
      <c r="EK419" s="1283" t="e">
        <f>+#REF!</f>
        <v>#REF!</v>
      </c>
      <c r="EL419" s="1283" t="e">
        <f>+#REF!</f>
        <v>#REF!</v>
      </c>
      <c r="EM419" s="1283" t="e">
        <f>+#REF!</f>
        <v>#REF!</v>
      </c>
      <c r="EN419" s="1283" t="e">
        <f>+#REF!</f>
        <v>#REF!</v>
      </c>
      <c r="EO419" s="1283" t="e">
        <f>+#REF!</f>
        <v>#REF!</v>
      </c>
      <c r="EP419" s="1283" t="e">
        <f>+#REF!</f>
        <v>#REF!</v>
      </c>
      <c r="EQ419" s="1283" t="e">
        <f>+#REF!</f>
        <v>#REF!</v>
      </c>
      <c r="ER419" s="1283" t="e">
        <f>+#REF!</f>
        <v>#REF!</v>
      </c>
      <c r="ES419" s="1283" t="e">
        <f>+#REF!</f>
        <v>#REF!</v>
      </c>
      <c r="ET419" s="1283" t="e">
        <f>+#REF!</f>
        <v>#REF!</v>
      </c>
      <c r="EU419" s="1283" t="e">
        <f>+#REF!</f>
        <v>#REF!</v>
      </c>
      <c r="EV419" s="1283" t="e">
        <f>+#REF!</f>
        <v>#REF!</v>
      </c>
      <c r="EW419" s="1283" t="e">
        <f>+#REF!</f>
        <v>#REF!</v>
      </c>
      <c r="EX419" s="1283" t="e">
        <f>+#REF!</f>
        <v>#REF!</v>
      </c>
      <c r="EY419" s="1283" t="e">
        <f>+#REF!</f>
        <v>#REF!</v>
      </c>
      <c r="EZ419" s="1283" t="e">
        <f>+#REF!</f>
        <v>#REF!</v>
      </c>
      <c r="FA419" s="1283" t="e">
        <f>+#REF!</f>
        <v>#REF!</v>
      </c>
      <c r="FB419" s="1283" t="e">
        <f>+#REF!</f>
        <v>#REF!</v>
      </c>
      <c r="FC419" s="1283" t="e">
        <f>+#REF!</f>
        <v>#REF!</v>
      </c>
      <c r="FD419" s="1283" t="e">
        <f>+#REF!</f>
        <v>#REF!</v>
      </c>
      <c r="FE419" s="1283" t="e">
        <f>+#REF!</f>
        <v>#REF!</v>
      </c>
      <c r="FF419" s="1283" t="e">
        <f>+#REF!</f>
        <v>#REF!</v>
      </c>
      <c r="FG419" s="1283" t="e">
        <f>+#REF!</f>
        <v>#REF!</v>
      </c>
      <c r="FH419" s="1283" t="e">
        <f>+#REF!</f>
        <v>#REF!</v>
      </c>
      <c r="FI419" s="1283" t="e">
        <f>+#REF!</f>
        <v>#REF!</v>
      </c>
      <c r="FJ419" s="1283" t="e">
        <f>+#REF!</f>
        <v>#REF!</v>
      </c>
      <c r="FK419" s="1283" t="e">
        <f>+#REF!</f>
        <v>#REF!</v>
      </c>
      <c r="FL419" s="1283" t="e">
        <f>+#REF!</f>
        <v>#REF!</v>
      </c>
      <c r="FM419" s="1283" t="e">
        <f>+#REF!</f>
        <v>#REF!</v>
      </c>
      <c r="FN419" s="1283" t="e">
        <f>+#REF!</f>
        <v>#REF!</v>
      </c>
      <c r="FO419" s="1283" t="e">
        <f>+#REF!</f>
        <v>#REF!</v>
      </c>
      <c r="FP419" s="1283" t="e">
        <f>+#REF!</f>
        <v>#REF!</v>
      </c>
      <c r="FQ419" s="1283" t="e">
        <f>+#REF!</f>
        <v>#REF!</v>
      </c>
      <c r="FR419" s="1283" t="e">
        <f>+#REF!</f>
        <v>#REF!</v>
      </c>
      <c r="FS419" s="1283" t="e">
        <f>+#REF!</f>
        <v>#REF!</v>
      </c>
      <c r="FT419" s="1283" t="e">
        <f>+#REF!</f>
        <v>#REF!</v>
      </c>
      <c r="FU419" s="1283" t="e">
        <f>+#REF!</f>
        <v>#REF!</v>
      </c>
      <c r="FV419" s="1283" t="e">
        <f>+#REF!</f>
        <v>#REF!</v>
      </c>
      <c r="FW419" s="1283" t="e">
        <f>+#REF!</f>
        <v>#REF!</v>
      </c>
      <c r="FX419" s="1283" t="e">
        <f>+#REF!</f>
        <v>#REF!</v>
      </c>
      <c r="FY419" s="1283" t="e">
        <f>+#REF!</f>
        <v>#REF!</v>
      </c>
      <c r="FZ419" s="1283" t="e">
        <f>+#REF!</f>
        <v>#REF!</v>
      </c>
      <c r="GA419" s="1283" t="e">
        <f>+#REF!</f>
        <v>#REF!</v>
      </c>
      <c r="GB419" s="1283" t="e">
        <f>+#REF!</f>
        <v>#REF!</v>
      </c>
      <c r="GC419" s="1283" t="e">
        <f>+#REF!</f>
        <v>#REF!</v>
      </c>
      <c r="GD419" s="1283" t="e">
        <f>+#REF!</f>
        <v>#REF!</v>
      </c>
      <c r="GE419" s="1283" t="e">
        <f>+#REF!</f>
        <v>#REF!</v>
      </c>
      <c r="GF419" s="1283" t="e">
        <f>+#REF!</f>
        <v>#REF!</v>
      </c>
      <c r="GG419" s="1283" t="e">
        <f>+#REF!</f>
        <v>#REF!</v>
      </c>
      <c r="GH419" s="1283" t="e">
        <f>+#REF!</f>
        <v>#REF!</v>
      </c>
      <c r="GI419" s="1283" t="e">
        <f>+#REF!</f>
        <v>#REF!</v>
      </c>
      <c r="GJ419" s="1283" t="e">
        <f>+#REF!</f>
        <v>#REF!</v>
      </c>
      <c r="GK419" s="1283" t="e">
        <f>+#REF!</f>
        <v>#REF!</v>
      </c>
      <c r="GL419" s="1283" t="e">
        <f>+#REF!</f>
        <v>#REF!</v>
      </c>
      <c r="GM419" s="1283" t="e">
        <f>+#REF!</f>
        <v>#REF!</v>
      </c>
      <c r="GN419" s="1283" t="e">
        <f>+#REF!</f>
        <v>#REF!</v>
      </c>
      <c r="GO419" s="1283" t="e">
        <f>+#REF!</f>
        <v>#REF!</v>
      </c>
      <c r="GP419" s="1283" t="e">
        <f>+#REF!</f>
        <v>#REF!</v>
      </c>
      <c r="GQ419" s="1283" t="e">
        <f>+#REF!</f>
        <v>#REF!</v>
      </c>
      <c r="GR419" s="1283" t="e">
        <f>+#REF!</f>
        <v>#REF!</v>
      </c>
      <c r="GS419" s="1283" t="e">
        <f>+#REF!</f>
        <v>#REF!</v>
      </c>
      <c r="GT419" s="1283" t="e">
        <f>+#REF!</f>
        <v>#REF!</v>
      </c>
      <c r="GU419" s="1283" t="e">
        <f>+#REF!</f>
        <v>#REF!</v>
      </c>
      <c r="GV419" s="1283" t="e">
        <f>+#REF!</f>
        <v>#REF!</v>
      </c>
      <c r="GW419" s="1283" t="e">
        <f>+#REF!</f>
        <v>#REF!</v>
      </c>
      <c r="GX419" s="1283" t="e">
        <f>+#REF!</f>
        <v>#REF!</v>
      </c>
      <c r="GY419" s="1283" t="e">
        <f>+#REF!</f>
        <v>#REF!</v>
      </c>
      <c r="GZ419" s="1283" t="e">
        <f>+#REF!</f>
        <v>#REF!</v>
      </c>
      <c r="HA419" s="1283" t="e">
        <f>+#REF!</f>
        <v>#REF!</v>
      </c>
      <c r="HB419" s="1283" t="e">
        <f>+#REF!</f>
        <v>#REF!</v>
      </c>
      <c r="HC419" s="1283" t="e">
        <f>+#REF!</f>
        <v>#REF!</v>
      </c>
      <c r="HD419" s="1283" t="e">
        <f>+#REF!</f>
        <v>#REF!</v>
      </c>
      <c r="HE419" s="1283" t="e">
        <f>+#REF!</f>
        <v>#REF!</v>
      </c>
      <c r="HF419" s="1283" t="e">
        <f>+#REF!</f>
        <v>#REF!</v>
      </c>
      <c r="HG419" s="1283" t="e">
        <f>+#REF!</f>
        <v>#REF!</v>
      </c>
      <c r="HH419" s="1283" t="e">
        <f>+#REF!</f>
        <v>#REF!</v>
      </c>
      <c r="HI419" s="1283" t="e">
        <f>+#REF!</f>
        <v>#REF!</v>
      </c>
      <c r="HJ419" s="1283" t="e">
        <f>+#REF!</f>
        <v>#REF!</v>
      </c>
      <c r="HK419" s="1283" t="e">
        <f>+#REF!</f>
        <v>#REF!</v>
      </c>
      <c r="HL419" s="1283" t="e">
        <f>+#REF!</f>
        <v>#REF!</v>
      </c>
      <c r="HM419" s="1283" t="e">
        <f>+#REF!</f>
        <v>#REF!</v>
      </c>
      <c r="HN419" s="1283" t="e">
        <f>+#REF!</f>
        <v>#REF!</v>
      </c>
      <c r="HO419" s="1283" t="e">
        <f>+#REF!</f>
        <v>#REF!</v>
      </c>
      <c r="HP419" s="1283" t="e">
        <f>+#REF!</f>
        <v>#REF!</v>
      </c>
      <c r="HQ419" s="1394"/>
      <c r="HR419" s="1394"/>
    </row>
    <row r="420" spans="1:226" ht="27.6" hidden="1" x14ac:dyDescent="0.25">
      <c r="A420" s="1299"/>
      <c r="B420" s="1312"/>
      <c r="C420" s="1325" t="s">
        <v>432</v>
      </c>
      <c r="D420" s="1325">
        <v>2016</v>
      </c>
      <c r="E420" s="1325">
        <v>2018</v>
      </c>
      <c r="F420" s="1325" t="s">
        <v>357</v>
      </c>
      <c r="G420" s="1325" t="s">
        <v>36</v>
      </c>
      <c r="H420" s="1325">
        <v>0</v>
      </c>
      <c r="I420" s="1325">
        <v>0</v>
      </c>
      <c r="J420" s="1325">
        <v>0</v>
      </c>
    </row>
    <row r="421" spans="1:226" ht="13.8" hidden="1" x14ac:dyDescent="0.25">
      <c r="A421" s="2036" t="s">
        <v>573</v>
      </c>
      <c r="B421" s="2037"/>
      <c r="C421" s="2037"/>
      <c r="D421" s="2037"/>
      <c r="E421" s="2037"/>
      <c r="F421" s="2037"/>
      <c r="G421" s="2037"/>
      <c r="H421" s="2037"/>
      <c r="I421" s="2037"/>
      <c r="J421" s="2038"/>
    </row>
    <row r="422" spans="1:226" ht="27.6" hidden="1" x14ac:dyDescent="0.25">
      <c r="A422" s="1300"/>
      <c r="B422" s="1253"/>
      <c r="C422" s="1323" t="s">
        <v>433</v>
      </c>
      <c r="D422" s="1325">
        <v>2016</v>
      </c>
      <c r="E422" s="1325">
        <v>2018</v>
      </c>
      <c r="F422" s="1325" t="s">
        <v>357</v>
      </c>
      <c r="G422" s="1325" t="s">
        <v>36</v>
      </c>
      <c r="H422" s="1325">
        <v>0</v>
      </c>
      <c r="I422" s="1325">
        <v>0</v>
      </c>
      <c r="J422" s="1325">
        <v>0</v>
      </c>
    </row>
    <row r="423" spans="1:226" ht="13.8" x14ac:dyDescent="0.25">
      <c r="A423" s="2036" t="s">
        <v>571</v>
      </c>
      <c r="B423" s="2037"/>
      <c r="C423" s="2037"/>
      <c r="D423" s="2037"/>
      <c r="E423" s="2037"/>
      <c r="F423" s="2037"/>
      <c r="G423" s="2037"/>
      <c r="H423" s="2037"/>
      <c r="I423" s="2037"/>
      <c r="J423" s="2038"/>
    </row>
    <row r="424" spans="1:226" ht="27.6" x14ac:dyDescent="0.25">
      <c r="A424" s="1311" t="s">
        <v>849</v>
      </c>
      <c r="B424" s="1250" t="s">
        <v>623</v>
      </c>
      <c r="C424" s="2027" t="s">
        <v>431</v>
      </c>
      <c r="D424" s="2027">
        <v>2019</v>
      </c>
      <c r="E424" s="2027">
        <v>2021</v>
      </c>
      <c r="F424" s="2027" t="s">
        <v>357</v>
      </c>
      <c r="G424" s="2027" t="s">
        <v>36</v>
      </c>
      <c r="H424" s="2027">
        <v>0</v>
      </c>
      <c r="I424" s="2027">
        <v>0</v>
      </c>
      <c r="J424" s="2027">
        <v>0</v>
      </c>
    </row>
    <row r="425" spans="1:226" ht="27.6" x14ac:dyDescent="0.25">
      <c r="A425" s="1299" t="s">
        <v>850</v>
      </c>
      <c r="B425" s="1250" t="s">
        <v>1050</v>
      </c>
      <c r="C425" s="2028"/>
      <c r="D425" s="2028"/>
      <c r="E425" s="2028"/>
      <c r="F425" s="2028"/>
      <c r="G425" s="2028"/>
      <c r="H425" s="2028"/>
      <c r="I425" s="2028"/>
      <c r="J425" s="2028"/>
    </row>
    <row r="426" spans="1:226" ht="13.8" x14ac:dyDescent="0.25">
      <c r="A426" s="1299" t="s">
        <v>851</v>
      </c>
      <c r="B426" s="1272" t="s">
        <v>842</v>
      </c>
      <c r="C426" s="2029"/>
      <c r="D426" s="2029"/>
      <c r="E426" s="2029"/>
      <c r="F426" s="2029"/>
      <c r="G426" s="2029"/>
      <c r="H426" s="2029"/>
      <c r="I426" s="2029"/>
      <c r="J426" s="2029"/>
    </row>
    <row r="427" spans="1:226" ht="13.8" x14ac:dyDescent="0.25">
      <c r="A427" s="2036" t="s">
        <v>572</v>
      </c>
      <c r="B427" s="2037"/>
      <c r="C427" s="2037"/>
      <c r="D427" s="2037"/>
      <c r="E427" s="2037"/>
      <c r="F427" s="2037"/>
      <c r="G427" s="2037"/>
      <c r="H427" s="2037"/>
      <c r="I427" s="2037"/>
      <c r="J427" s="2038"/>
    </row>
    <row r="428" spans="1:226" ht="27.6" x14ac:dyDescent="0.25">
      <c r="A428" s="1299"/>
      <c r="B428" s="1312"/>
      <c r="C428" s="1445" t="s">
        <v>432</v>
      </c>
      <c r="D428" s="1445">
        <v>2019</v>
      </c>
      <c r="E428" s="1445">
        <v>2021</v>
      </c>
      <c r="F428" s="1445" t="s">
        <v>357</v>
      </c>
      <c r="G428" s="1445" t="s">
        <v>36</v>
      </c>
      <c r="H428" s="1445">
        <v>0</v>
      </c>
      <c r="I428" s="1445">
        <v>0</v>
      </c>
      <c r="J428" s="1445">
        <v>0</v>
      </c>
    </row>
    <row r="429" spans="1:226" ht="13.8" x14ac:dyDescent="0.25">
      <c r="A429" s="2036" t="s">
        <v>573</v>
      </c>
      <c r="B429" s="2037"/>
      <c r="C429" s="2037"/>
      <c r="D429" s="2037"/>
      <c r="E429" s="2037"/>
      <c r="F429" s="2037"/>
      <c r="G429" s="2037"/>
      <c r="H429" s="2037"/>
      <c r="I429" s="2037"/>
      <c r="J429" s="2038"/>
    </row>
    <row r="430" spans="1:226" ht="27.6" x14ac:dyDescent="0.25">
      <c r="A430" s="1300" t="s">
        <v>852</v>
      </c>
      <c r="B430" s="1253" t="s">
        <v>1059</v>
      </c>
      <c r="C430" s="1443" t="s">
        <v>433</v>
      </c>
      <c r="D430" s="1445">
        <v>2019</v>
      </c>
      <c r="E430" s="1445">
        <v>2021</v>
      </c>
      <c r="F430" s="1445" t="s">
        <v>357</v>
      </c>
      <c r="G430" s="1445" t="s">
        <v>36</v>
      </c>
      <c r="H430" s="1445">
        <v>0</v>
      </c>
      <c r="I430" s="1445">
        <v>0</v>
      </c>
      <c r="J430" s="1445">
        <v>0</v>
      </c>
    </row>
    <row r="431" spans="1:226" ht="28.5" customHeight="1" x14ac:dyDescent="0.25">
      <c r="A431" s="2036" t="s">
        <v>574</v>
      </c>
      <c r="B431" s="2037"/>
      <c r="C431" s="2037"/>
      <c r="D431" s="2037"/>
      <c r="E431" s="2037"/>
      <c r="F431" s="2037"/>
      <c r="G431" s="2037"/>
      <c r="H431" s="2037"/>
      <c r="I431" s="2037"/>
      <c r="J431" s="2038"/>
    </row>
    <row r="432" spans="1:226" ht="33.75" customHeight="1" x14ac:dyDescent="0.25">
      <c r="A432" s="1357"/>
      <c r="B432" s="1357"/>
      <c r="C432" s="1324" t="s">
        <v>434</v>
      </c>
      <c r="D432" s="1358">
        <v>2019</v>
      </c>
      <c r="E432" s="1358">
        <v>2021</v>
      </c>
      <c r="F432" s="1358" t="s">
        <v>357</v>
      </c>
      <c r="G432" s="1358" t="s">
        <v>36</v>
      </c>
      <c r="H432" s="1358">
        <f>+H387</f>
        <v>0</v>
      </c>
      <c r="I432" s="1358">
        <v>0</v>
      </c>
      <c r="J432" s="1358">
        <v>0</v>
      </c>
    </row>
    <row r="433" spans="1:10" ht="14.25" customHeight="1" x14ac:dyDescent="0.25">
      <c r="A433" s="2053" t="s">
        <v>646</v>
      </c>
      <c r="B433" s="2054"/>
      <c r="C433" s="2054"/>
      <c r="D433" s="2054"/>
      <c r="E433" s="2054"/>
      <c r="F433" s="2054"/>
      <c r="G433" s="2055"/>
      <c r="H433" s="1338">
        <f>SUM(H368+H396+H403+H410)</f>
        <v>18940</v>
      </c>
      <c r="I433" s="1338">
        <f>SUM(I368+I396+I403+I410)</f>
        <v>25250</v>
      </c>
      <c r="J433" s="1338">
        <f>SUM(J368+J396+J403+J410)</f>
        <v>25250</v>
      </c>
    </row>
    <row r="434" spans="1:10" ht="14.25" customHeight="1" x14ac:dyDescent="0.25">
      <c r="A434" s="2053" t="s">
        <v>1038</v>
      </c>
      <c r="B434" s="2054"/>
      <c r="C434" s="2054"/>
      <c r="D434" s="2054"/>
      <c r="E434" s="2054"/>
      <c r="F434" s="2054"/>
      <c r="G434" s="2054"/>
      <c r="H434" s="1337">
        <f>SUM(H370+H397+H404+H413)</f>
        <v>18940</v>
      </c>
      <c r="I434" s="1337">
        <f>SUM(I370+I397+I404+I413)</f>
        <v>25250</v>
      </c>
      <c r="J434" s="1337">
        <f>SUM(J370+J397+J404+J413)</f>
        <v>25250</v>
      </c>
    </row>
    <row r="435" spans="1:10" ht="14.25" customHeight="1" x14ac:dyDescent="0.25">
      <c r="A435" s="2050" t="s">
        <v>647</v>
      </c>
      <c r="B435" s="2051"/>
      <c r="C435" s="2051"/>
      <c r="D435" s="2051"/>
      <c r="E435" s="2051"/>
      <c r="F435" s="2051"/>
      <c r="G435" s="2052"/>
      <c r="H435" s="1406">
        <f>H433+H434</f>
        <v>37880</v>
      </c>
      <c r="I435" s="1406">
        <f>I433+I434</f>
        <v>50500</v>
      </c>
      <c r="J435" s="1406">
        <f>J433+J434</f>
        <v>50500</v>
      </c>
    </row>
    <row r="436" spans="1:10" ht="15" customHeight="1" x14ac:dyDescent="0.25">
      <c r="A436" s="1329" t="s">
        <v>472</v>
      </c>
      <c r="B436" s="1329"/>
      <c r="C436" s="1330"/>
      <c r="D436" s="1330"/>
      <c r="E436" s="1330"/>
      <c r="F436" s="1330"/>
      <c r="G436" s="1330"/>
      <c r="H436" s="1330"/>
      <c r="I436" s="1330"/>
      <c r="J436" s="1336"/>
    </row>
    <row r="437" spans="1:10" ht="15" customHeight="1" x14ac:dyDescent="0.25">
      <c r="A437" s="1331" t="s">
        <v>1014</v>
      </c>
      <c r="B437" s="1332"/>
      <c r="C437" s="1332"/>
      <c r="D437" s="1332"/>
      <c r="E437" s="1332"/>
      <c r="F437" s="1332"/>
      <c r="G437" s="1332"/>
      <c r="H437" s="1249"/>
      <c r="I437" s="1332"/>
      <c r="J437" s="1333"/>
    </row>
    <row r="438" spans="1:10" ht="48" customHeight="1" x14ac:dyDescent="0.25">
      <c r="A438" s="1299" t="s">
        <v>412</v>
      </c>
      <c r="B438" s="1508" t="s">
        <v>1108</v>
      </c>
      <c r="C438" s="2027" t="s">
        <v>518</v>
      </c>
      <c r="D438" s="2026">
        <v>2016</v>
      </c>
      <c r="E438" s="2026">
        <v>2018</v>
      </c>
      <c r="F438" s="2027" t="s">
        <v>357</v>
      </c>
      <c r="G438" s="2027" t="s">
        <v>36</v>
      </c>
      <c r="H438" s="2030">
        <v>25167</v>
      </c>
      <c r="I438" s="2030">
        <v>26500</v>
      </c>
      <c r="J438" s="2030">
        <v>34900</v>
      </c>
    </row>
    <row r="439" spans="1:10" ht="30" customHeight="1" x14ac:dyDescent="0.25">
      <c r="A439" s="1299" t="s">
        <v>413</v>
      </c>
      <c r="B439" s="1508" t="s">
        <v>1009</v>
      </c>
      <c r="C439" s="2028"/>
      <c r="D439" s="2026"/>
      <c r="E439" s="2026"/>
      <c r="F439" s="2028"/>
      <c r="G439" s="2028"/>
      <c r="H439" s="2030"/>
      <c r="I439" s="2030"/>
      <c r="J439" s="2030"/>
    </row>
    <row r="440" spans="1:10" ht="16.5" customHeight="1" x14ac:dyDescent="0.25">
      <c r="A440" s="1299" t="s">
        <v>414</v>
      </c>
      <c r="B440" s="1511" t="s">
        <v>1084</v>
      </c>
      <c r="C440" s="2028"/>
      <c r="D440" s="2026"/>
      <c r="E440" s="2026"/>
      <c r="F440" s="2028"/>
      <c r="G440" s="2028"/>
      <c r="H440" s="2031">
        <v>45050</v>
      </c>
      <c r="I440" s="2031">
        <v>20200</v>
      </c>
      <c r="J440" s="2031">
        <v>20200</v>
      </c>
    </row>
    <row r="441" spans="1:10" ht="46.5" customHeight="1" x14ac:dyDescent="0.25">
      <c r="A441" s="1311" t="s">
        <v>415</v>
      </c>
      <c r="B441" s="1459" t="s">
        <v>1114</v>
      </c>
      <c r="C441" s="2028"/>
      <c r="D441" s="2026"/>
      <c r="E441" s="2026"/>
      <c r="F441" s="2028"/>
      <c r="G441" s="2028"/>
      <c r="H441" s="2032"/>
      <c r="I441" s="2032"/>
      <c r="J441" s="2032"/>
    </row>
    <row r="442" spans="1:10" ht="31.2" x14ac:dyDescent="0.25">
      <c r="A442" s="1463" t="s">
        <v>853</v>
      </c>
      <c r="B442" s="1372" t="s">
        <v>1013</v>
      </c>
      <c r="C442" s="2028"/>
      <c r="D442" s="2027">
        <v>2019</v>
      </c>
      <c r="E442" s="2027">
        <v>2021</v>
      </c>
      <c r="F442" s="2028"/>
      <c r="G442" s="2028"/>
      <c r="H442" s="2031">
        <v>0</v>
      </c>
      <c r="I442" s="2031">
        <v>0</v>
      </c>
      <c r="J442" s="2031">
        <v>0</v>
      </c>
    </row>
    <row r="443" spans="1:10" ht="31.2" x14ac:dyDescent="0.25">
      <c r="A443" s="1436" t="s">
        <v>854</v>
      </c>
      <c r="B443" s="1372" t="s">
        <v>1115</v>
      </c>
      <c r="C443" s="2028"/>
      <c r="D443" s="2028"/>
      <c r="E443" s="2028"/>
      <c r="F443" s="2028"/>
      <c r="G443" s="2028"/>
      <c r="H443" s="2066"/>
      <c r="I443" s="2066"/>
      <c r="J443" s="2066"/>
    </row>
    <row r="444" spans="1:10" ht="31.2" x14ac:dyDescent="0.25">
      <c r="A444" s="1436" t="s">
        <v>855</v>
      </c>
      <c r="B444" s="1512" t="s">
        <v>1091</v>
      </c>
      <c r="C444" s="2028"/>
      <c r="D444" s="2028"/>
      <c r="E444" s="2028"/>
      <c r="F444" s="2028"/>
      <c r="G444" s="2028"/>
      <c r="H444" s="2066"/>
      <c r="I444" s="2066"/>
      <c r="J444" s="2066"/>
    </row>
    <row r="445" spans="1:10" ht="15.6" x14ac:dyDescent="0.25">
      <c r="A445" s="1436" t="s">
        <v>856</v>
      </c>
      <c r="B445" s="1459" t="s">
        <v>1090</v>
      </c>
      <c r="C445" s="2029"/>
      <c r="D445" s="2029"/>
      <c r="E445" s="2029"/>
      <c r="F445" s="2029"/>
      <c r="G445" s="2029"/>
      <c r="H445" s="2032"/>
      <c r="I445" s="2032"/>
      <c r="J445" s="2032"/>
    </row>
    <row r="446" spans="1:10" ht="13.8" x14ac:dyDescent="0.25">
      <c r="A446" s="2033" t="s">
        <v>644</v>
      </c>
      <c r="B446" s="2034"/>
      <c r="C446" s="2034"/>
      <c r="D446" s="2034"/>
      <c r="E446" s="2034"/>
      <c r="F446" s="2034"/>
      <c r="G446" s="2035"/>
      <c r="H446" s="1414">
        <f>H438+H440</f>
        <v>70217</v>
      </c>
      <c r="I446" s="1414">
        <f>I438+I440</f>
        <v>46700</v>
      </c>
      <c r="J446" s="1414">
        <f>J438+J440</f>
        <v>55100</v>
      </c>
    </row>
    <row r="447" spans="1:10" ht="13.8" x14ac:dyDescent="0.25">
      <c r="A447" s="1331" t="s">
        <v>1015</v>
      </c>
      <c r="B447" s="1332"/>
      <c r="C447" s="1332"/>
      <c r="D447" s="1332"/>
      <c r="E447" s="1332"/>
      <c r="F447" s="1332"/>
      <c r="G447" s="1332"/>
      <c r="H447" s="1249"/>
      <c r="I447" s="1332"/>
      <c r="J447" s="1333"/>
    </row>
    <row r="448" spans="1:10" ht="15" customHeight="1" x14ac:dyDescent="0.25">
      <c r="A448" s="1513" t="s">
        <v>416</v>
      </c>
      <c r="B448" s="1451" t="s">
        <v>1109</v>
      </c>
      <c r="C448" s="2027" t="s">
        <v>489</v>
      </c>
      <c r="D448" s="2027">
        <v>2016</v>
      </c>
      <c r="E448" s="2027">
        <v>2018</v>
      </c>
      <c r="F448" s="2027" t="s">
        <v>357</v>
      </c>
      <c r="G448" s="2027" t="s">
        <v>36</v>
      </c>
      <c r="H448" s="1483">
        <v>840</v>
      </c>
      <c r="I448" s="1483">
        <v>0</v>
      </c>
      <c r="J448" s="1483">
        <v>0</v>
      </c>
    </row>
    <row r="449" spans="1:10" ht="14.25" customHeight="1" x14ac:dyDescent="0.25">
      <c r="A449" s="1514" t="s">
        <v>540</v>
      </c>
      <c r="B449" s="1452" t="s">
        <v>1092</v>
      </c>
      <c r="C449" s="2028"/>
      <c r="D449" s="2028"/>
      <c r="E449" s="2028"/>
      <c r="F449" s="2028"/>
      <c r="G449" s="2028"/>
      <c r="H449" s="2026">
        <v>3000</v>
      </c>
      <c r="I449" s="2026">
        <v>0</v>
      </c>
      <c r="J449" s="2026">
        <v>0</v>
      </c>
    </row>
    <row r="450" spans="1:10" ht="19.5" customHeight="1" x14ac:dyDescent="0.25">
      <c r="A450" s="1514" t="s">
        <v>541</v>
      </c>
      <c r="B450" s="1452" t="s">
        <v>858</v>
      </c>
      <c r="C450" s="2028"/>
      <c r="D450" s="2028"/>
      <c r="E450" s="2028"/>
      <c r="F450" s="2028"/>
      <c r="G450" s="2028"/>
      <c r="H450" s="2026"/>
      <c r="I450" s="2026"/>
      <c r="J450" s="2026"/>
    </row>
    <row r="451" spans="1:10" ht="20.25" customHeight="1" x14ac:dyDescent="0.25">
      <c r="A451" s="1515" t="s">
        <v>861</v>
      </c>
      <c r="B451" s="1452" t="s">
        <v>859</v>
      </c>
      <c r="C451" s="2028"/>
      <c r="D451" s="2028"/>
      <c r="E451" s="2028"/>
      <c r="F451" s="2028"/>
      <c r="G451" s="2028"/>
      <c r="H451" s="2026"/>
      <c r="I451" s="2026"/>
      <c r="J451" s="2026"/>
    </row>
    <row r="452" spans="1:10" ht="16.5" customHeight="1" x14ac:dyDescent="0.25">
      <c r="A452" s="1515" t="s">
        <v>862</v>
      </c>
      <c r="B452" s="1452" t="s">
        <v>860</v>
      </c>
      <c r="C452" s="2028"/>
      <c r="D452" s="2026">
        <v>2019</v>
      </c>
      <c r="E452" s="2026">
        <v>2021</v>
      </c>
      <c r="F452" s="2028"/>
      <c r="G452" s="2028"/>
      <c r="H452" s="2027">
        <v>0</v>
      </c>
      <c r="I452" s="2027">
        <v>0</v>
      </c>
      <c r="J452" s="2027">
        <v>0</v>
      </c>
    </row>
    <row r="453" spans="1:10" ht="15.75" customHeight="1" x14ac:dyDescent="0.25">
      <c r="A453" s="1515" t="s">
        <v>863</v>
      </c>
      <c r="B453" s="1450" t="s">
        <v>1110</v>
      </c>
      <c r="C453" s="2028"/>
      <c r="D453" s="2026"/>
      <c r="E453" s="2026"/>
      <c r="F453" s="2028"/>
      <c r="G453" s="2028"/>
      <c r="H453" s="2028"/>
      <c r="I453" s="2028"/>
      <c r="J453" s="2028"/>
    </row>
    <row r="454" spans="1:10" ht="19.5" customHeight="1" x14ac:dyDescent="0.25">
      <c r="A454" s="1515" t="s">
        <v>864</v>
      </c>
      <c r="B454" s="1451" t="s">
        <v>1116</v>
      </c>
      <c r="C454" s="2029"/>
      <c r="D454" s="2026"/>
      <c r="E454" s="2026"/>
      <c r="F454" s="2029"/>
      <c r="G454" s="2029"/>
      <c r="H454" s="2029"/>
      <c r="I454" s="2029"/>
      <c r="J454" s="2029"/>
    </row>
    <row r="455" spans="1:10" ht="16.5" customHeight="1" x14ac:dyDescent="0.25">
      <c r="A455" s="2033" t="s">
        <v>644</v>
      </c>
      <c r="B455" s="2034"/>
      <c r="C455" s="2034"/>
      <c r="D455" s="2034"/>
      <c r="E455" s="2034"/>
      <c r="F455" s="2034"/>
      <c r="G455" s="2035"/>
      <c r="H455" s="1414">
        <f>H448+H449</f>
        <v>3840</v>
      </c>
      <c r="I455" s="1414">
        <f>I448+I449</f>
        <v>0</v>
      </c>
      <c r="J455" s="1414">
        <f>J448+J449</f>
        <v>0</v>
      </c>
    </row>
    <row r="456" spans="1:10" ht="13.8" x14ac:dyDescent="0.25">
      <c r="A456" s="1331" t="s">
        <v>1016</v>
      </c>
      <c r="B456" s="1332"/>
      <c r="C456" s="1332"/>
      <c r="D456" s="1332"/>
      <c r="E456" s="1332"/>
      <c r="F456" s="1332"/>
      <c r="G456" s="1332"/>
      <c r="H456" s="1249"/>
      <c r="I456" s="1332"/>
      <c r="J456" s="1333"/>
    </row>
    <row r="457" spans="1:10" ht="20.25" customHeight="1" x14ac:dyDescent="0.25">
      <c r="A457" s="1311" t="s">
        <v>417</v>
      </c>
      <c r="B457" s="1451" t="s">
        <v>1109</v>
      </c>
      <c r="C457" s="2026" t="s">
        <v>430</v>
      </c>
      <c r="D457" s="2027">
        <v>2016</v>
      </c>
      <c r="E457" s="2027">
        <v>2018</v>
      </c>
      <c r="F457" s="2026" t="s">
        <v>357</v>
      </c>
      <c r="G457" s="2026" t="s">
        <v>36</v>
      </c>
      <c r="H457" s="1482">
        <v>0</v>
      </c>
      <c r="I457" s="1483">
        <v>8400</v>
      </c>
      <c r="J457" s="1483">
        <v>0</v>
      </c>
    </row>
    <row r="458" spans="1:10" ht="51" hidden="1" customHeight="1" x14ac:dyDescent="0.25">
      <c r="A458" s="1311" t="s">
        <v>418</v>
      </c>
      <c r="B458" s="1451" t="s">
        <v>601</v>
      </c>
      <c r="C458" s="2026"/>
      <c r="D458" s="2028"/>
      <c r="E458" s="2028"/>
      <c r="F458" s="2026"/>
      <c r="G458" s="2026"/>
      <c r="H458" s="1506"/>
      <c r="I458" s="1507"/>
      <c r="J458" s="1507"/>
    </row>
    <row r="459" spans="1:10" ht="50.25" hidden="1" customHeight="1" x14ac:dyDescent="0.25">
      <c r="A459" s="1426" t="s">
        <v>542</v>
      </c>
      <c r="B459" s="1326"/>
      <c r="C459" s="2026"/>
      <c r="D459" s="2028"/>
      <c r="E459" s="2028"/>
      <c r="F459" s="2026"/>
      <c r="G459" s="2026"/>
      <c r="H459" s="1506"/>
      <c r="I459" s="1507"/>
      <c r="J459" s="1507"/>
    </row>
    <row r="460" spans="1:10" ht="17.25" customHeight="1" x14ac:dyDescent="0.25">
      <c r="A460" s="1449" t="s">
        <v>418</v>
      </c>
      <c r="B460" s="1452" t="s">
        <v>857</v>
      </c>
      <c r="C460" s="2026"/>
      <c r="D460" s="2028"/>
      <c r="E460" s="2028"/>
      <c r="F460" s="2026"/>
      <c r="G460" s="2026"/>
      <c r="H460" s="2093">
        <v>0</v>
      </c>
      <c r="I460" s="2093">
        <v>14700</v>
      </c>
      <c r="J460" s="2093">
        <v>14700</v>
      </c>
    </row>
    <row r="461" spans="1:10" ht="15" customHeight="1" x14ac:dyDescent="0.25">
      <c r="A461" s="1449" t="s">
        <v>865</v>
      </c>
      <c r="B461" s="1452" t="s">
        <v>858</v>
      </c>
      <c r="C461" s="2026"/>
      <c r="D461" s="2028"/>
      <c r="E461" s="2028"/>
      <c r="F461" s="2026"/>
      <c r="G461" s="2026"/>
      <c r="H461" s="2093"/>
      <c r="I461" s="2093"/>
      <c r="J461" s="2093"/>
    </row>
    <row r="462" spans="1:10" ht="15" customHeight="1" x14ac:dyDescent="0.25">
      <c r="A462" s="1449" t="s">
        <v>866</v>
      </c>
      <c r="B462" s="1452" t="s">
        <v>859</v>
      </c>
      <c r="C462" s="2026"/>
      <c r="D462" s="2028"/>
      <c r="E462" s="2028"/>
      <c r="F462" s="2026"/>
      <c r="G462" s="2026"/>
      <c r="H462" s="2093"/>
      <c r="I462" s="2093"/>
      <c r="J462" s="2093"/>
    </row>
    <row r="463" spans="1:10" ht="16.5" customHeight="1" x14ac:dyDescent="0.25">
      <c r="A463" s="1449" t="s">
        <v>867</v>
      </c>
      <c r="B463" s="1452" t="s">
        <v>860</v>
      </c>
      <c r="C463" s="2026"/>
      <c r="D463" s="2093">
        <v>2019</v>
      </c>
      <c r="E463" s="2093">
        <v>2021</v>
      </c>
      <c r="F463" s="2026"/>
      <c r="G463" s="2026"/>
      <c r="H463" s="2098">
        <v>0</v>
      </c>
      <c r="I463" s="2098">
        <v>0</v>
      </c>
      <c r="J463" s="2098">
        <v>0</v>
      </c>
    </row>
    <row r="464" spans="1:10" ht="13.5" customHeight="1" x14ac:dyDescent="0.25">
      <c r="A464" s="1449" t="s">
        <v>868</v>
      </c>
      <c r="B464" s="1450" t="s">
        <v>1111</v>
      </c>
      <c r="C464" s="2026"/>
      <c r="D464" s="2093"/>
      <c r="E464" s="2093"/>
      <c r="F464" s="2026"/>
      <c r="G464" s="2026"/>
      <c r="H464" s="2099"/>
      <c r="I464" s="2099"/>
      <c r="J464" s="2099"/>
    </row>
    <row r="465" spans="1:227" ht="14.25" customHeight="1" x14ac:dyDescent="0.25">
      <c r="A465" s="1449" t="s">
        <v>869</v>
      </c>
      <c r="B465" s="1451" t="s">
        <v>1116</v>
      </c>
      <c r="C465" s="2026"/>
      <c r="D465" s="2093"/>
      <c r="E465" s="2093"/>
      <c r="F465" s="2026"/>
      <c r="G465" s="2026"/>
      <c r="H465" s="2100"/>
      <c r="I465" s="2100"/>
      <c r="J465" s="2100"/>
    </row>
    <row r="466" spans="1:227" ht="18.75" customHeight="1" x14ac:dyDescent="0.25">
      <c r="A466" s="2033" t="s">
        <v>644</v>
      </c>
      <c r="B466" s="2034"/>
      <c r="C466" s="2034"/>
      <c r="D466" s="2034"/>
      <c r="E466" s="2034"/>
      <c r="F466" s="2034"/>
      <c r="G466" s="2035"/>
      <c r="H466" s="1414">
        <f>SUM(H457:H464)</f>
        <v>0</v>
      </c>
      <c r="I466" s="1414">
        <f>SUM(I457:I464)</f>
        <v>23100</v>
      </c>
      <c r="J466" s="1414">
        <f>SUM(J457:J464)</f>
        <v>14700</v>
      </c>
    </row>
    <row r="467" spans="1:227" ht="18.75" customHeight="1" x14ac:dyDescent="0.25">
      <c r="A467" s="2036" t="s">
        <v>542</v>
      </c>
      <c r="B467" s="2037"/>
      <c r="C467" s="2037"/>
      <c r="D467" s="2037"/>
      <c r="E467" s="2037"/>
      <c r="F467" s="2037"/>
      <c r="G467" s="2037"/>
      <c r="H467" s="2037"/>
      <c r="I467" s="2037"/>
      <c r="J467" s="2038"/>
    </row>
    <row r="468" spans="1:227" ht="13.8" x14ac:dyDescent="0.25">
      <c r="A468" s="1303" t="s">
        <v>477</v>
      </c>
      <c r="B468" s="1312" t="s">
        <v>1111</v>
      </c>
      <c r="C468" s="2042" t="s">
        <v>435</v>
      </c>
      <c r="D468" s="2047">
        <v>2016</v>
      </c>
      <c r="E468" s="2071">
        <v>2018</v>
      </c>
      <c r="F468" s="2042" t="s">
        <v>357</v>
      </c>
      <c r="G468" s="2047" t="s">
        <v>36</v>
      </c>
      <c r="H468" s="2030">
        <v>500</v>
      </c>
      <c r="I468" s="2030">
        <v>500</v>
      </c>
      <c r="J468" s="2030">
        <v>500</v>
      </c>
    </row>
    <row r="469" spans="1:227" ht="13.8" x14ac:dyDescent="0.25">
      <c r="A469" s="1303" t="s">
        <v>543</v>
      </c>
      <c r="B469" s="1250" t="s">
        <v>1112</v>
      </c>
      <c r="C469" s="2049"/>
      <c r="D469" s="2061"/>
      <c r="E469" s="2069"/>
      <c r="F469" s="2049"/>
      <c r="G469" s="2061"/>
      <c r="H469" s="2030"/>
      <c r="I469" s="2030"/>
      <c r="J469" s="2030"/>
    </row>
    <row r="470" spans="1:227" s="1263" customFormat="1" ht="13.8" x14ac:dyDescent="0.25">
      <c r="A470" s="1303" t="s">
        <v>544</v>
      </c>
      <c r="B470" s="1250" t="s">
        <v>1117</v>
      </c>
      <c r="C470" s="2049"/>
      <c r="D470" s="2061"/>
      <c r="E470" s="2069"/>
      <c r="F470" s="2049"/>
      <c r="G470" s="2061"/>
      <c r="H470" s="2030"/>
      <c r="I470" s="2030"/>
      <c r="J470" s="2030"/>
    </row>
    <row r="471" spans="1:227" s="1263" customFormat="1" ht="15.6" x14ac:dyDescent="0.25">
      <c r="A471" s="1370" t="s">
        <v>871</v>
      </c>
      <c r="B471" s="1437" t="s">
        <v>870</v>
      </c>
      <c r="C471" s="2043"/>
      <c r="D471" s="2048"/>
      <c r="E471" s="2070"/>
      <c r="F471" s="2043"/>
      <c r="G471" s="2048"/>
      <c r="H471" s="1442">
        <v>500</v>
      </c>
      <c r="I471" s="1442">
        <v>500</v>
      </c>
      <c r="J471" s="1442">
        <v>500</v>
      </c>
    </row>
    <row r="472" spans="1:227" s="1263" customFormat="1" ht="13.8" x14ac:dyDescent="0.25">
      <c r="A472" s="2033" t="s">
        <v>644</v>
      </c>
      <c r="B472" s="2034"/>
      <c r="C472" s="2034"/>
      <c r="D472" s="2034"/>
      <c r="E472" s="2034"/>
      <c r="F472" s="2034"/>
      <c r="G472" s="2035"/>
      <c r="H472" s="1414">
        <f>H468+H471</f>
        <v>1000</v>
      </c>
      <c r="I472" s="1414">
        <f>I468+I471</f>
        <v>1000</v>
      </c>
      <c r="J472" s="1414">
        <f>J468+J471</f>
        <v>1000</v>
      </c>
    </row>
    <row r="473" spans="1:227" s="1263" customFormat="1" ht="13.8" x14ac:dyDescent="0.25">
      <c r="A473" s="2036" t="s">
        <v>547</v>
      </c>
      <c r="B473" s="2037"/>
      <c r="C473" s="2037"/>
      <c r="D473" s="2037"/>
      <c r="E473" s="2037"/>
      <c r="F473" s="2037"/>
      <c r="G473" s="2037"/>
      <c r="H473" s="2037"/>
      <c r="I473" s="2037"/>
      <c r="J473" s="2038"/>
    </row>
    <row r="474" spans="1:227" s="1263" customFormat="1" ht="33.75" customHeight="1" x14ac:dyDescent="0.25">
      <c r="A474" s="1311" t="s">
        <v>873</v>
      </c>
      <c r="B474" s="1320" t="s">
        <v>872</v>
      </c>
      <c r="C474" s="2027" t="s">
        <v>516</v>
      </c>
      <c r="D474" s="2027">
        <v>2019</v>
      </c>
      <c r="E474" s="2027">
        <v>2021</v>
      </c>
      <c r="F474" s="2027" t="s">
        <v>357</v>
      </c>
      <c r="G474" s="2027" t="s">
        <v>36</v>
      </c>
      <c r="H474" s="2027">
        <v>0</v>
      </c>
      <c r="I474" s="2027">
        <v>0</v>
      </c>
      <c r="J474" s="2027">
        <v>0</v>
      </c>
    </row>
    <row r="475" spans="1:227" s="1263" customFormat="1" ht="15" customHeight="1" x14ac:dyDescent="0.25">
      <c r="A475" s="1345" t="s">
        <v>874</v>
      </c>
      <c r="B475" s="1321" t="s">
        <v>624</v>
      </c>
      <c r="C475" s="2028"/>
      <c r="D475" s="2028"/>
      <c r="E475" s="2028"/>
      <c r="F475" s="2028"/>
      <c r="G475" s="2028"/>
      <c r="H475" s="2028"/>
      <c r="I475" s="2028"/>
      <c r="J475" s="2028"/>
    </row>
    <row r="476" spans="1:227" s="1263" customFormat="1" ht="15" customHeight="1" x14ac:dyDescent="0.25">
      <c r="A476" s="1345" t="s">
        <v>875</v>
      </c>
      <c r="B476" s="1321" t="s">
        <v>876</v>
      </c>
      <c r="C476" s="2029"/>
      <c r="D476" s="2029"/>
      <c r="E476" s="2029"/>
      <c r="F476" s="2029"/>
      <c r="G476" s="2029"/>
      <c r="H476" s="2029"/>
      <c r="I476" s="2029"/>
      <c r="J476" s="2029"/>
    </row>
    <row r="477" spans="1:227" ht="15" customHeight="1" x14ac:dyDescent="0.25">
      <c r="A477" s="2036" t="s">
        <v>548</v>
      </c>
      <c r="B477" s="2037"/>
      <c r="C477" s="2037"/>
      <c r="D477" s="2037"/>
      <c r="E477" s="2037"/>
      <c r="F477" s="2037"/>
      <c r="G477" s="2037"/>
      <c r="H477" s="2037"/>
      <c r="I477" s="2037"/>
      <c r="J477" s="2038"/>
    </row>
    <row r="478" spans="1:227" ht="27.6" x14ac:dyDescent="0.25">
      <c r="A478" s="1300"/>
      <c r="B478" s="1252"/>
      <c r="C478" s="1325" t="s">
        <v>432</v>
      </c>
      <c r="D478" s="1322">
        <v>2019</v>
      </c>
      <c r="E478" s="1322">
        <v>2021</v>
      </c>
      <c r="F478" s="1322" t="s">
        <v>357</v>
      </c>
      <c r="G478" s="1322" t="s">
        <v>36</v>
      </c>
      <c r="H478" s="1322">
        <v>0</v>
      </c>
      <c r="I478" s="1322">
        <v>0</v>
      </c>
      <c r="J478" s="1322">
        <v>0</v>
      </c>
    </row>
    <row r="479" spans="1:227" ht="16.5" customHeight="1" x14ac:dyDescent="0.25">
      <c r="A479" s="2036" t="s">
        <v>546</v>
      </c>
      <c r="B479" s="2037"/>
      <c r="C479" s="2037"/>
      <c r="D479" s="2037"/>
      <c r="E479" s="2037"/>
      <c r="F479" s="2037"/>
      <c r="G479" s="2037"/>
      <c r="H479" s="2037"/>
      <c r="I479" s="2037"/>
      <c r="J479" s="2038"/>
    </row>
    <row r="480" spans="1:227" ht="20.25" customHeight="1" x14ac:dyDescent="0.25">
      <c r="A480" s="1301" t="s">
        <v>877</v>
      </c>
      <c r="B480" s="1312" t="s">
        <v>870</v>
      </c>
      <c r="C480" s="2047" t="s">
        <v>517</v>
      </c>
      <c r="D480" s="2047">
        <v>2019</v>
      </c>
      <c r="E480" s="2047">
        <v>2021</v>
      </c>
      <c r="F480" s="2047" t="s">
        <v>357</v>
      </c>
      <c r="G480" s="2047" t="s">
        <v>36</v>
      </c>
      <c r="H480" s="2047">
        <v>0</v>
      </c>
      <c r="I480" s="2047">
        <v>0</v>
      </c>
      <c r="J480" s="2047">
        <v>0</v>
      </c>
      <c r="HS480" s="1293"/>
    </row>
    <row r="481" spans="1:227" ht="18.75" customHeight="1" x14ac:dyDescent="0.25">
      <c r="A481" s="1300" t="s">
        <v>878</v>
      </c>
      <c r="B481" s="1264" t="s">
        <v>876</v>
      </c>
      <c r="C481" s="2048"/>
      <c r="D481" s="2048"/>
      <c r="E481" s="2048"/>
      <c r="F481" s="2048"/>
      <c r="G481" s="2048"/>
      <c r="H481" s="2048"/>
      <c r="I481" s="2048"/>
      <c r="J481" s="2048"/>
      <c r="HS481" s="1293"/>
    </row>
    <row r="482" spans="1:227" ht="13.8" x14ac:dyDescent="0.25">
      <c r="A482" s="2036" t="s">
        <v>545</v>
      </c>
      <c r="B482" s="2037"/>
      <c r="C482" s="2037"/>
      <c r="D482" s="2037"/>
      <c r="E482" s="2037"/>
      <c r="F482" s="2037"/>
      <c r="G482" s="2037"/>
      <c r="H482" s="2037"/>
      <c r="I482" s="2037"/>
      <c r="J482" s="2038"/>
    </row>
    <row r="483" spans="1:227" ht="27.6" x14ac:dyDescent="0.25">
      <c r="A483" s="1303"/>
      <c r="B483" s="1264"/>
      <c r="C483" s="1324" t="s">
        <v>434</v>
      </c>
      <c r="D483" s="1324">
        <v>2019</v>
      </c>
      <c r="E483" s="1323">
        <v>2021</v>
      </c>
      <c r="F483" s="1324" t="s">
        <v>357</v>
      </c>
      <c r="G483" s="1324" t="s">
        <v>36</v>
      </c>
      <c r="H483" s="1324">
        <v>0</v>
      </c>
      <c r="I483" s="1324">
        <v>0</v>
      </c>
      <c r="J483" s="1324">
        <v>0</v>
      </c>
      <c r="HS483" s="1293"/>
    </row>
    <row r="484" spans="1:227" ht="14.25" customHeight="1" x14ac:dyDescent="0.25">
      <c r="A484" s="2053" t="s">
        <v>646</v>
      </c>
      <c r="B484" s="2054"/>
      <c r="C484" s="2054"/>
      <c r="D484" s="2054"/>
      <c r="E484" s="2054"/>
      <c r="F484" s="2054"/>
      <c r="G484" s="2055"/>
      <c r="H484" s="1337">
        <f>SUM(H438+H448+H457+H468)</f>
        <v>26507</v>
      </c>
      <c r="I484" s="1337">
        <f>SUM(I438+I448+I457+I468)</f>
        <v>35400</v>
      </c>
      <c r="J484" s="1337">
        <f>SUM(J438+J448+J457+J468)</f>
        <v>35400</v>
      </c>
      <c r="HS484" s="1293"/>
    </row>
    <row r="485" spans="1:227" ht="14.25" customHeight="1" x14ac:dyDescent="0.25">
      <c r="A485" s="2053" t="s">
        <v>1038</v>
      </c>
      <c r="B485" s="2054"/>
      <c r="C485" s="2054"/>
      <c r="D485" s="2054"/>
      <c r="E485" s="2054"/>
      <c r="F485" s="2054"/>
      <c r="G485" s="2054"/>
      <c r="H485" s="1337">
        <f>SUM(H440+H449+H460+H471)</f>
        <v>48550</v>
      </c>
      <c r="I485" s="1337">
        <f>SUM(I440+I449+I460+I471)</f>
        <v>35400</v>
      </c>
      <c r="J485" s="1337">
        <f>SUM(J440+J449+J460+J471)</f>
        <v>35400</v>
      </c>
      <c r="HS485" s="1293"/>
    </row>
    <row r="486" spans="1:227" ht="15" customHeight="1" x14ac:dyDescent="0.25">
      <c r="A486" s="2050" t="s">
        <v>647</v>
      </c>
      <c r="B486" s="2051"/>
      <c r="C486" s="2051"/>
      <c r="D486" s="2051"/>
      <c r="E486" s="2051"/>
      <c r="F486" s="2051"/>
      <c r="G486" s="2052"/>
      <c r="H486" s="1406">
        <f>H484+H485</f>
        <v>75057</v>
      </c>
      <c r="I486" s="1406">
        <f>I484+I485</f>
        <v>70800</v>
      </c>
      <c r="J486" s="1406">
        <f>J484+J485</f>
        <v>70800</v>
      </c>
      <c r="HS486" s="1293"/>
    </row>
    <row r="487" spans="1:227" ht="16.5" customHeight="1" x14ac:dyDescent="0.25">
      <c r="A487" s="2108" t="s">
        <v>473</v>
      </c>
      <c r="B487" s="2109"/>
      <c r="C487" s="2109"/>
      <c r="D487" s="2109"/>
      <c r="E487" s="2109"/>
      <c r="F487" s="2109"/>
      <c r="G487" s="2109"/>
      <c r="H487" s="2109"/>
      <c r="I487" s="2109"/>
      <c r="J487" s="2110"/>
      <c r="HS487" s="1293"/>
    </row>
    <row r="488" spans="1:227" ht="18" customHeight="1" x14ac:dyDescent="0.25">
      <c r="A488" s="2036" t="s">
        <v>1024</v>
      </c>
      <c r="B488" s="2037"/>
      <c r="C488" s="2037"/>
      <c r="D488" s="2037"/>
      <c r="E488" s="2037"/>
      <c r="F488" s="2037"/>
      <c r="G488" s="2037"/>
      <c r="H488" s="2037"/>
      <c r="I488" s="2037"/>
      <c r="J488" s="2038"/>
      <c r="HS488" s="1293"/>
    </row>
    <row r="489" spans="1:227" ht="30" hidden="1" customHeight="1" x14ac:dyDescent="0.25">
      <c r="A489" s="1308" t="s">
        <v>457</v>
      </c>
      <c r="B489" s="1360" t="s">
        <v>625</v>
      </c>
      <c r="C489" s="2031" t="s">
        <v>426</v>
      </c>
      <c r="D489" s="2071">
        <v>2016</v>
      </c>
      <c r="E489" s="2071">
        <v>2018</v>
      </c>
      <c r="F489" s="2047" t="s">
        <v>357</v>
      </c>
      <c r="G489" s="2071" t="s">
        <v>36</v>
      </c>
      <c r="H489" s="1499">
        <v>74450</v>
      </c>
      <c r="I489" s="1499">
        <v>83700</v>
      </c>
      <c r="J489" s="1499">
        <v>83700</v>
      </c>
    </row>
    <row r="490" spans="1:227" ht="15" hidden="1" customHeight="1" x14ac:dyDescent="0.25">
      <c r="A490" s="1309" t="s">
        <v>458</v>
      </c>
      <c r="B490" s="1380" t="s">
        <v>612</v>
      </c>
      <c r="C490" s="2066"/>
      <c r="D490" s="2069"/>
      <c r="E490" s="2069"/>
      <c r="F490" s="2061"/>
      <c r="G490" s="2069"/>
      <c r="H490" s="1495"/>
      <c r="I490" s="1495"/>
      <c r="J490" s="1495"/>
    </row>
    <row r="491" spans="1:227" ht="48" hidden="1" customHeight="1" x14ac:dyDescent="0.25">
      <c r="A491" s="1301" t="s">
        <v>459</v>
      </c>
      <c r="B491" s="1360" t="s">
        <v>613</v>
      </c>
      <c r="C491" s="2066"/>
      <c r="D491" s="2069"/>
      <c r="E491" s="2069"/>
      <c r="F491" s="2061"/>
      <c r="G491" s="2069"/>
      <c r="H491" s="1495"/>
      <c r="I491" s="1495"/>
      <c r="J491" s="1495"/>
    </row>
    <row r="492" spans="1:227" ht="33" hidden="1" customHeight="1" x14ac:dyDescent="0.25">
      <c r="A492" s="1309" t="s">
        <v>460</v>
      </c>
      <c r="B492" s="1362" t="s">
        <v>614</v>
      </c>
      <c r="C492" s="2066"/>
      <c r="D492" s="2069"/>
      <c r="E492" s="2069"/>
      <c r="F492" s="2061"/>
      <c r="G492" s="2069"/>
      <c r="H492" s="1495"/>
      <c r="I492" s="1495"/>
      <c r="J492" s="1495"/>
    </row>
    <row r="493" spans="1:227" ht="33" hidden="1" customHeight="1" x14ac:dyDescent="0.25">
      <c r="A493" s="1308" t="s">
        <v>461</v>
      </c>
      <c r="B493" s="1362" t="s">
        <v>615</v>
      </c>
      <c r="C493" s="2066"/>
      <c r="D493" s="2069"/>
      <c r="E493" s="2069"/>
      <c r="F493" s="2061"/>
      <c r="G493" s="2069"/>
      <c r="H493" s="1495"/>
      <c r="I493" s="1495"/>
      <c r="J493" s="1495"/>
    </row>
    <row r="494" spans="1:227" ht="47.25" hidden="1" customHeight="1" x14ac:dyDescent="0.25">
      <c r="A494" s="1308" t="s">
        <v>462</v>
      </c>
      <c r="B494" s="1363" t="s">
        <v>616</v>
      </c>
      <c r="C494" s="2066"/>
      <c r="D494" s="2069"/>
      <c r="E494" s="2069"/>
      <c r="F494" s="2061"/>
      <c r="G494" s="2069"/>
      <c r="H494" s="1495"/>
      <c r="I494" s="1495"/>
      <c r="J494" s="1495"/>
    </row>
    <row r="495" spans="1:227" ht="51" hidden="1" customHeight="1" x14ac:dyDescent="0.25">
      <c r="A495" s="1308" t="s">
        <v>463</v>
      </c>
      <c r="B495" s="1364" t="s">
        <v>464</v>
      </c>
      <c r="C495" s="2066"/>
      <c r="D495" s="2069"/>
      <c r="E495" s="2069"/>
      <c r="F495" s="2061"/>
      <c r="G495" s="2069"/>
      <c r="H495" s="1495"/>
      <c r="I495" s="1495"/>
      <c r="J495" s="1495"/>
    </row>
    <row r="496" spans="1:227" ht="15" hidden="1" customHeight="1" x14ac:dyDescent="0.25">
      <c r="B496" s="1361"/>
      <c r="C496" s="2066"/>
      <c r="D496" s="2069"/>
      <c r="E496" s="2069"/>
      <c r="F496" s="2061"/>
      <c r="G496" s="2069"/>
      <c r="H496" s="1495"/>
      <c r="I496" s="1495"/>
      <c r="J496" s="1495"/>
    </row>
    <row r="497" spans="1:226" ht="15" hidden="1" customHeight="1" x14ac:dyDescent="0.25">
      <c r="B497" s="1361"/>
      <c r="C497" s="2066"/>
      <c r="D497" s="2069"/>
      <c r="E497" s="2069"/>
      <c r="F497" s="2061"/>
      <c r="G497" s="2069"/>
      <c r="H497" s="1495"/>
      <c r="I497" s="1495"/>
      <c r="J497" s="1495"/>
    </row>
    <row r="498" spans="1:226" ht="15" hidden="1" customHeight="1" x14ac:dyDescent="0.25">
      <c r="A498" s="1270"/>
      <c r="B498" s="1361"/>
      <c r="C498" s="2066"/>
      <c r="D498" s="2069"/>
      <c r="E498" s="2069"/>
      <c r="F498" s="2061"/>
      <c r="G498" s="2069"/>
      <c r="H498" s="1495"/>
      <c r="I498" s="1495"/>
      <c r="J498" s="1495"/>
      <c r="K498" s="1366">
        <f t="shared" ref="K498:BV498" si="12">+K487</f>
        <v>0</v>
      </c>
      <c r="L498" s="1283">
        <f t="shared" si="12"/>
        <v>0</v>
      </c>
      <c r="M498" s="1283">
        <f t="shared" si="12"/>
        <v>0</v>
      </c>
      <c r="N498" s="1283">
        <f t="shared" si="12"/>
        <v>0</v>
      </c>
      <c r="O498" s="1283">
        <f t="shared" si="12"/>
        <v>0</v>
      </c>
      <c r="P498" s="1283">
        <f t="shared" si="12"/>
        <v>0</v>
      </c>
      <c r="Q498" s="1283">
        <f t="shared" si="12"/>
        <v>0</v>
      </c>
      <c r="R498" s="1283">
        <f t="shared" si="12"/>
        <v>0</v>
      </c>
      <c r="S498" s="1283">
        <f t="shared" si="12"/>
        <v>0</v>
      </c>
      <c r="T498" s="1283">
        <f t="shared" si="12"/>
        <v>0</v>
      </c>
      <c r="U498" s="1283">
        <f t="shared" si="12"/>
        <v>0</v>
      </c>
      <c r="V498" s="1283">
        <f t="shared" si="12"/>
        <v>0</v>
      </c>
      <c r="W498" s="1283">
        <f t="shared" si="12"/>
        <v>0</v>
      </c>
      <c r="X498" s="1283">
        <f t="shared" si="12"/>
        <v>0</v>
      </c>
      <c r="Y498" s="1283">
        <f t="shared" si="12"/>
        <v>0</v>
      </c>
      <c r="Z498" s="1283">
        <f t="shared" si="12"/>
        <v>0</v>
      </c>
      <c r="AA498" s="1283">
        <f t="shared" si="12"/>
        <v>0</v>
      </c>
      <c r="AB498" s="1283">
        <f t="shared" si="12"/>
        <v>0</v>
      </c>
      <c r="AC498" s="1283">
        <f t="shared" si="12"/>
        <v>0</v>
      </c>
      <c r="AD498" s="1283">
        <f t="shared" si="12"/>
        <v>0</v>
      </c>
      <c r="AE498" s="1283">
        <f t="shared" si="12"/>
        <v>0</v>
      </c>
      <c r="AF498" s="1283">
        <f t="shared" si="12"/>
        <v>0</v>
      </c>
      <c r="AG498" s="1283">
        <f t="shared" si="12"/>
        <v>0</v>
      </c>
      <c r="AH498" s="1283">
        <f t="shared" si="12"/>
        <v>0</v>
      </c>
      <c r="AI498" s="1283">
        <f t="shared" si="12"/>
        <v>0</v>
      </c>
      <c r="AJ498" s="1283">
        <f t="shared" si="12"/>
        <v>0</v>
      </c>
      <c r="AK498" s="1283">
        <f t="shared" si="12"/>
        <v>0</v>
      </c>
      <c r="AL498" s="1283">
        <f t="shared" si="12"/>
        <v>0</v>
      </c>
      <c r="AM498" s="1283">
        <f t="shared" si="12"/>
        <v>0</v>
      </c>
      <c r="AN498" s="1283">
        <f t="shared" si="12"/>
        <v>0</v>
      </c>
      <c r="AO498" s="1283">
        <f t="shared" si="12"/>
        <v>0</v>
      </c>
      <c r="AP498" s="1283">
        <f t="shared" si="12"/>
        <v>0</v>
      </c>
      <c r="AQ498" s="1283">
        <f t="shared" si="12"/>
        <v>0</v>
      </c>
      <c r="AR498" s="1283">
        <f t="shared" si="12"/>
        <v>0</v>
      </c>
      <c r="AS498" s="1283">
        <f t="shared" si="12"/>
        <v>0</v>
      </c>
      <c r="AT498" s="1283">
        <f t="shared" si="12"/>
        <v>0</v>
      </c>
      <c r="AU498" s="1283">
        <f t="shared" si="12"/>
        <v>0</v>
      </c>
      <c r="AV498" s="1283">
        <f t="shared" si="12"/>
        <v>0</v>
      </c>
      <c r="AW498" s="1283">
        <f t="shared" si="12"/>
        <v>0</v>
      </c>
      <c r="AX498" s="1283">
        <f t="shared" si="12"/>
        <v>0</v>
      </c>
      <c r="AY498" s="1283">
        <f t="shared" si="12"/>
        <v>0</v>
      </c>
      <c r="AZ498" s="1283">
        <f t="shared" si="12"/>
        <v>0</v>
      </c>
      <c r="BA498" s="1283">
        <f t="shared" si="12"/>
        <v>0</v>
      </c>
      <c r="BB498" s="1283">
        <f t="shared" si="12"/>
        <v>0</v>
      </c>
      <c r="BC498" s="1283">
        <f t="shared" si="12"/>
        <v>0</v>
      </c>
      <c r="BD498" s="1283">
        <f t="shared" si="12"/>
        <v>0</v>
      </c>
      <c r="BE498" s="1283">
        <f t="shared" si="12"/>
        <v>0</v>
      </c>
      <c r="BF498" s="1283">
        <f t="shared" si="12"/>
        <v>0</v>
      </c>
      <c r="BG498" s="1283">
        <f t="shared" si="12"/>
        <v>0</v>
      </c>
      <c r="BH498" s="1283">
        <f t="shared" si="12"/>
        <v>0</v>
      </c>
      <c r="BI498" s="1283">
        <f t="shared" si="12"/>
        <v>0</v>
      </c>
      <c r="BJ498" s="1283">
        <f t="shared" si="12"/>
        <v>0</v>
      </c>
      <c r="BK498" s="1283">
        <f t="shared" si="12"/>
        <v>0</v>
      </c>
      <c r="BL498" s="1283">
        <f t="shared" si="12"/>
        <v>0</v>
      </c>
      <c r="BM498" s="1283">
        <f t="shared" si="12"/>
        <v>0</v>
      </c>
      <c r="BN498" s="1283">
        <f t="shared" si="12"/>
        <v>0</v>
      </c>
      <c r="BO498" s="1283">
        <f t="shared" si="12"/>
        <v>0</v>
      </c>
      <c r="BP498" s="1283">
        <f t="shared" si="12"/>
        <v>0</v>
      </c>
      <c r="BQ498" s="1283">
        <f t="shared" si="12"/>
        <v>0</v>
      </c>
      <c r="BR498" s="1283">
        <f t="shared" si="12"/>
        <v>0</v>
      </c>
      <c r="BS498" s="1283">
        <f t="shared" si="12"/>
        <v>0</v>
      </c>
      <c r="BT498" s="1283">
        <f t="shared" si="12"/>
        <v>0</v>
      </c>
      <c r="BU498" s="1283">
        <f t="shared" si="12"/>
        <v>0</v>
      </c>
      <c r="BV498" s="1283">
        <f t="shared" si="12"/>
        <v>0</v>
      </c>
      <c r="BW498" s="1283">
        <f t="shared" ref="BW498:EH498" si="13">+BW487</f>
        <v>0</v>
      </c>
      <c r="BX498" s="1283">
        <f t="shared" si="13"/>
        <v>0</v>
      </c>
      <c r="BY498" s="1283">
        <f t="shared" si="13"/>
        <v>0</v>
      </c>
      <c r="BZ498" s="1283">
        <f t="shared" si="13"/>
        <v>0</v>
      </c>
      <c r="CA498" s="1283">
        <f t="shared" si="13"/>
        <v>0</v>
      </c>
      <c r="CB498" s="1283">
        <f t="shared" si="13"/>
        <v>0</v>
      </c>
      <c r="CC498" s="1283">
        <f t="shared" si="13"/>
        <v>0</v>
      </c>
      <c r="CD498" s="1283">
        <f t="shared" si="13"/>
        <v>0</v>
      </c>
      <c r="CE498" s="1283">
        <f t="shared" si="13"/>
        <v>0</v>
      </c>
      <c r="CF498" s="1283">
        <f t="shared" si="13"/>
        <v>0</v>
      </c>
      <c r="CG498" s="1283">
        <f t="shared" si="13"/>
        <v>0</v>
      </c>
      <c r="CH498" s="1283">
        <f t="shared" si="13"/>
        <v>0</v>
      </c>
      <c r="CI498" s="1283">
        <f t="shared" si="13"/>
        <v>0</v>
      </c>
      <c r="CJ498" s="1283">
        <f t="shared" si="13"/>
        <v>0</v>
      </c>
      <c r="CK498" s="1283">
        <f t="shared" si="13"/>
        <v>0</v>
      </c>
      <c r="CL498" s="1283">
        <f t="shared" si="13"/>
        <v>0</v>
      </c>
      <c r="CM498" s="1283">
        <f t="shared" si="13"/>
        <v>0</v>
      </c>
      <c r="CN498" s="1283">
        <f t="shared" si="13"/>
        <v>0</v>
      </c>
      <c r="CO498" s="1283">
        <f t="shared" si="13"/>
        <v>0</v>
      </c>
      <c r="CP498" s="1283">
        <f t="shared" si="13"/>
        <v>0</v>
      </c>
      <c r="CQ498" s="1283">
        <f t="shared" si="13"/>
        <v>0</v>
      </c>
      <c r="CR498" s="1283">
        <f t="shared" si="13"/>
        <v>0</v>
      </c>
      <c r="CS498" s="1283">
        <f t="shared" si="13"/>
        <v>0</v>
      </c>
      <c r="CT498" s="1283">
        <f t="shared" si="13"/>
        <v>0</v>
      </c>
      <c r="CU498" s="1283">
        <f t="shared" si="13"/>
        <v>0</v>
      </c>
      <c r="CV498" s="1283">
        <f t="shared" si="13"/>
        <v>0</v>
      </c>
      <c r="CW498" s="1283">
        <f t="shared" si="13"/>
        <v>0</v>
      </c>
      <c r="CX498" s="1283">
        <f t="shared" si="13"/>
        <v>0</v>
      </c>
      <c r="CY498" s="1283">
        <f t="shared" si="13"/>
        <v>0</v>
      </c>
      <c r="CZ498" s="1283">
        <f t="shared" si="13"/>
        <v>0</v>
      </c>
      <c r="DA498" s="1283">
        <f t="shared" si="13"/>
        <v>0</v>
      </c>
      <c r="DB498" s="1283">
        <f t="shared" si="13"/>
        <v>0</v>
      </c>
      <c r="DC498" s="1283">
        <f t="shared" si="13"/>
        <v>0</v>
      </c>
      <c r="DD498" s="1283">
        <f t="shared" si="13"/>
        <v>0</v>
      </c>
      <c r="DE498" s="1283">
        <f t="shared" si="13"/>
        <v>0</v>
      </c>
      <c r="DF498" s="1283">
        <f t="shared" si="13"/>
        <v>0</v>
      </c>
      <c r="DG498" s="1283">
        <f t="shared" si="13"/>
        <v>0</v>
      </c>
      <c r="DH498" s="1283">
        <f t="shared" si="13"/>
        <v>0</v>
      </c>
      <c r="DI498" s="1283">
        <f t="shared" si="13"/>
        <v>0</v>
      </c>
      <c r="DJ498" s="1283">
        <f t="shared" si="13"/>
        <v>0</v>
      </c>
      <c r="DK498" s="1283">
        <f t="shared" si="13"/>
        <v>0</v>
      </c>
      <c r="DL498" s="1283">
        <f t="shared" si="13"/>
        <v>0</v>
      </c>
      <c r="DM498" s="1283">
        <f t="shared" si="13"/>
        <v>0</v>
      </c>
      <c r="DN498" s="1283">
        <f t="shared" si="13"/>
        <v>0</v>
      </c>
      <c r="DO498" s="1283">
        <f t="shared" si="13"/>
        <v>0</v>
      </c>
      <c r="DP498" s="1283">
        <f t="shared" si="13"/>
        <v>0</v>
      </c>
      <c r="DQ498" s="1283">
        <f t="shared" si="13"/>
        <v>0</v>
      </c>
      <c r="DR498" s="1283">
        <f t="shared" si="13"/>
        <v>0</v>
      </c>
      <c r="DS498" s="1283">
        <f t="shared" si="13"/>
        <v>0</v>
      </c>
      <c r="DT498" s="1283">
        <f t="shared" si="13"/>
        <v>0</v>
      </c>
      <c r="DU498" s="1283">
        <f t="shared" si="13"/>
        <v>0</v>
      </c>
      <c r="DV498" s="1283">
        <f t="shared" si="13"/>
        <v>0</v>
      </c>
      <c r="DW498" s="1283">
        <f t="shared" si="13"/>
        <v>0</v>
      </c>
      <c r="DX498" s="1283">
        <f t="shared" si="13"/>
        <v>0</v>
      </c>
      <c r="DY498" s="1283">
        <f t="shared" si="13"/>
        <v>0</v>
      </c>
      <c r="DZ498" s="1283">
        <f t="shared" si="13"/>
        <v>0</v>
      </c>
      <c r="EA498" s="1283">
        <f t="shared" si="13"/>
        <v>0</v>
      </c>
      <c r="EB498" s="1283">
        <f t="shared" si="13"/>
        <v>0</v>
      </c>
      <c r="EC498" s="1283">
        <f t="shared" si="13"/>
        <v>0</v>
      </c>
      <c r="ED498" s="1283">
        <f t="shared" si="13"/>
        <v>0</v>
      </c>
      <c r="EE498" s="1283">
        <f t="shared" si="13"/>
        <v>0</v>
      </c>
      <c r="EF498" s="1283">
        <f t="shared" si="13"/>
        <v>0</v>
      </c>
      <c r="EG498" s="1283">
        <f t="shared" si="13"/>
        <v>0</v>
      </c>
      <c r="EH498" s="1283">
        <f t="shared" si="13"/>
        <v>0</v>
      </c>
      <c r="EI498" s="1283">
        <f t="shared" ref="EI498:GT498" si="14">+EI487</f>
        <v>0</v>
      </c>
      <c r="EJ498" s="1283">
        <f t="shared" si="14"/>
        <v>0</v>
      </c>
      <c r="EK498" s="1283">
        <f t="shared" si="14"/>
        <v>0</v>
      </c>
      <c r="EL498" s="1283">
        <f t="shared" si="14"/>
        <v>0</v>
      </c>
      <c r="EM498" s="1283">
        <f t="shared" si="14"/>
        <v>0</v>
      </c>
      <c r="EN498" s="1283">
        <f t="shared" si="14"/>
        <v>0</v>
      </c>
      <c r="EO498" s="1283">
        <f t="shared" si="14"/>
        <v>0</v>
      </c>
      <c r="EP498" s="1283">
        <f t="shared" si="14"/>
        <v>0</v>
      </c>
      <c r="EQ498" s="1283">
        <f t="shared" si="14"/>
        <v>0</v>
      </c>
      <c r="ER498" s="1283">
        <f t="shared" si="14"/>
        <v>0</v>
      </c>
      <c r="ES498" s="1283">
        <f t="shared" si="14"/>
        <v>0</v>
      </c>
      <c r="ET498" s="1283">
        <f t="shared" si="14"/>
        <v>0</v>
      </c>
      <c r="EU498" s="1283">
        <f t="shared" si="14"/>
        <v>0</v>
      </c>
      <c r="EV498" s="1283">
        <f t="shared" si="14"/>
        <v>0</v>
      </c>
      <c r="EW498" s="1283">
        <f t="shared" si="14"/>
        <v>0</v>
      </c>
      <c r="EX498" s="1283">
        <f t="shared" si="14"/>
        <v>0</v>
      </c>
      <c r="EY498" s="1283">
        <f t="shared" si="14"/>
        <v>0</v>
      </c>
      <c r="EZ498" s="1283">
        <f t="shared" si="14"/>
        <v>0</v>
      </c>
      <c r="FA498" s="1283">
        <f t="shared" si="14"/>
        <v>0</v>
      </c>
      <c r="FB498" s="1283">
        <f t="shared" si="14"/>
        <v>0</v>
      </c>
      <c r="FC498" s="1283">
        <f t="shared" si="14"/>
        <v>0</v>
      </c>
      <c r="FD498" s="1283">
        <f t="shared" si="14"/>
        <v>0</v>
      </c>
      <c r="FE498" s="1283">
        <f t="shared" si="14"/>
        <v>0</v>
      </c>
      <c r="FF498" s="1283">
        <f t="shared" si="14"/>
        <v>0</v>
      </c>
      <c r="FG498" s="1283">
        <f t="shared" si="14"/>
        <v>0</v>
      </c>
      <c r="FH498" s="1283">
        <f t="shared" si="14"/>
        <v>0</v>
      </c>
      <c r="FI498" s="1283">
        <f t="shared" si="14"/>
        <v>0</v>
      </c>
      <c r="FJ498" s="1283">
        <f t="shared" si="14"/>
        <v>0</v>
      </c>
      <c r="FK498" s="1283">
        <f t="shared" si="14"/>
        <v>0</v>
      </c>
      <c r="FL498" s="1283">
        <f t="shared" si="14"/>
        <v>0</v>
      </c>
      <c r="FM498" s="1283">
        <f t="shared" si="14"/>
        <v>0</v>
      </c>
      <c r="FN498" s="1283">
        <f t="shared" si="14"/>
        <v>0</v>
      </c>
      <c r="FO498" s="1283">
        <f t="shared" si="14"/>
        <v>0</v>
      </c>
      <c r="FP498" s="1283">
        <f t="shared" si="14"/>
        <v>0</v>
      </c>
      <c r="FQ498" s="1283">
        <f t="shared" si="14"/>
        <v>0</v>
      </c>
      <c r="FR498" s="1283">
        <f t="shared" si="14"/>
        <v>0</v>
      </c>
      <c r="FS498" s="1283">
        <f t="shared" si="14"/>
        <v>0</v>
      </c>
      <c r="FT498" s="1283">
        <f t="shared" si="14"/>
        <v>0</v>
      </c>
      <c r="FU498" s="1283">
        <f t="shared" si="14"/>
        <v>0</v>
      </c>
      <c r="FV498" s="1283">
        <f t="shared" si="14"/>
        <v>0</v>
      </c>
      <c r="FW498" s="1283">
        <f t="shared" si="14"/>
        <v>0</v>
      </c>
      <c r="FX498" s="1283">
        <f t="shared" si="14"/>
        <v>0</v>
      </c>
      <c r="FY498" s="1283">
        <f t="shared" si="14"/>
        <v>0</v>
      </c>
      <c r="FZ498" s="1283">
        <f t="shared" si="14"/>
        <v>0</v>
      </c>
      <c r="GA498" s="1283">
        <f t="shared" si="14"/>
        <v>0</v>
      </c>
      <c r="GB498" s="1283">
        <f t="shared" si="14"/>
        <v>0</v>
      </c>
      <c r="GC498" s="1283">
        <f t="shared" si="14"/>
        <v>0</v>
      </c>
      <c r="GD498" s="1283">
        <f t="shared" si="14"/>
        <v>0</v>
      </c>
      <c r="GE498" s="1283">
        <f t="shared" si="14"/>
        <v>0</v>
      </c>
      <c r="GF498" s="1283">
        <f t="shared" si="14"/>
        <v>0</v>
      </c>
      <c r="GG498" s="1283">
        <f t="shared" si="14"/>
        <v>0</v>
      </c>
      <c r="GH498" s="1283">
        <f t="shared" si="14"/>
        <v>0</v>
      </c>
      <c r="GI498" s="1283">
        <f t="shared" si="14"/>
        <v>0</v>
      </c>
      <c r="GJ498" s="1283">
        <f t="shared" si="14"/>
        <v>0</v>
      </c>
      <c r="GK498" s="1283">
        <f t="shared" si="14"/>
        <v>0</v>
      </c>
      <c r="GL498" s="1283">
        <f t="shared" si="14"/>
        <v>0</v>
      </c>
      <c r="GM498" s="1283">
        <f t="shared" si="14"/>
        <v>0</v>
      </c>
      <c r="GN498" s="1283">
        <f t="shared" si="14"/>
        <v>0</v>
      </c>
      <c r="GO498" s="1283">
        <f t="shared" si="14"/>
        <v>0</v>
      </c>
      <c r="GP498" s="1283">
        <f t="shared" si="14"/>
        <v>0</v>
      </c>
      <c r="GQ498" s="1283">
        <f t="shared" si="14"/>
        <v>0</v>
      </c>
      <c r="GR498" s="1283">
        <f t="shared" si="14"/>
        <v>0</v>
      </c>
      <c r="GS498" s="1283">
        <f t="shared" si="14"/>
        <v>0</v>
      </c>
      <c r="GT498" s="1283">
        <f t="shared" si="14"/>
        <v>0</v>
      </c>
      <c r="GU498" s="1283">
        <f t="shared" ref="GU498:HP498" si="15">+GU487</f>
        <v>0</v>
      </c>
      <c r="GV498" s="1283">
        <f t="shared" si="15"/>
        <v>0</v>
      </c>
      <c r="GW498" s="1283">
        <f t="shared" si="15"/>
        <v>0</v>
      </c>
      <c r="GX498" s="1283">
        <f t="shared" si="15"/>
        <v>0</v>
      </c>
      <c r="GY498" s="1283">
        <f t="shared" si="15"/>
        <v>0</v>
      </c>
      <c r="GZ498" s="1283">
        <f t="shared" si="15"/>
        <v>0</v>
      </c>
      <c r="HA498" s="1283">
        <f t="shared" si="15"/>
        <v>0</v>
      </c>
      <c r="HB498" s="1283">
        <f t="shared" si="15"/>
        <v>0</v>
      </c>
      <c r="HC498" s="1283">
        <f t="shared" si="15"/>
        <v>0</v>
      </c>
      <c r="HD498" s="1283">
        <f t="shared" si="15"/>
        <v>0</v>
      </c>
      <c r="HE498" s="1283">
        <f t="shared" si="15"/>
        <v>0</v>
      </c>
      <c r="HF498" s="1283">
        <f t="shared" si="15"/>
        <v>0</v>
      </c>
      <c r="HG498" s="1283">
        <f t="shared" si="15"/>
        <v>0</v>
      </c>
      <c r="HH498" s="1283">
        <f t="shared" si="15"/>
        <v>0</v>
      </c>
      <c r="HI498" s="1283">
        <f t="shared" si="15"/>
        <v>0</v>
      </c>
      <c r="HJ498" s="1283">
        <f t="shared" si="15"/>
        <v>0</v>
      </c>
      <c r="HK498" s="1283">
        <f t="shared" si="15"/>
        <v>0</v>
      </c>
      <c r="HL498" s="1283">
        <f t="shared" si="15"/>
        <v>0</v>
      </c>
      <c r="HM498" s="1283">
        <f t="shared" si="15"/>
        <v>0</v>
      </c>
      <c r="HN498" s="1283">
        <f t="shared" si="15"/>
        <v>0</v>
      </c>
      <c r="HO498" s="1283">
        <f t="shared" si="15"/>
        <v>0</v>
      </c>
      <c r="HP498" s="1283">
        <f t="shared" si="15"/>
        <v>0</v>
      </c>
      <c r="HQ498" s="1394"/>
      <c r="HR498" s="1394"/>
    </row>
    <row r="499" spans="1:226" ht="15" hidden="1" customHeight="1" x14ac:dyDescent="0.25">
      <c r="A499" s="1270"/>
      <c r="C499" s="2066"/>
      <c r="D499" s="2069"/>
      <c r="E499" s="2069"/>
      <c r="F499" s="2061"/>
      <c r="G499" s="2069"/>
      <c r="H499" s="1495"/>
      <c r="I499" s="1495"/>
      <c r="J499" s="1495"/>
    </row>
    <row r="500" spans="1:226" ht="15" hidden="1" customHeight="1" x14ac:dyDescent="0.25">
      <c r="A500" s="1270"/>
      <c r="C500" s="2066"/>
      <c r="D500" s="2069"/>
      <c r="E500" s="2069"/>
      <c r="F500" s="2061"/>
      <c r="G500" s="2069"/>
      <c r="H500" s="1495"/>
      <c r="I500" s="1495"/>
      <c r="J500" s="1495"/>
    </row>
    <row r="501" spans="1:226" ht="15" hidden="1" customHeight="1" x14ac:dyDescent="0.25">
      <c r="A501" s="1455"/>
      <c r="C501" s="2066"/>
      <c r="D501" s="2069"/>
      <c r="E501" s="2069"/>
      <c r="F501" s="2061"/>
      <c r="G501" s="2069"/>
      <c r="H501" s="1495"/>
      <c r="I501" s="1495"/>
      <c r="J501" s="1495"/>
    </row>
    <row r="502" spans="1:226" ht="45.75" customHeight="1" x14ac:dyDescent="0.25">
      <c r="A502" s="1308" t="s">
        <v>457</v>
      </c>
      <c r="B502" s="1516" t="s">
        <v>1017</v>
      </c>
      <c r="C502" s="2066"/>
      <c r="D502" s="2069"/>
      <c r="E502" s="2069"/>
      <c r="F502" s="2061"/>
      <c r="G502" s="2069"/>
      <c r="H502" s="2057">
        <v>68866</v>
      </c>
      <c r="I502" s="2057">
        <v>80340</v>
      </c>
      <c r="J502" s="2057">
        <v>80340</v>
      </c>
    </row>
    <row r="503" spans="1:226" ht="50.25" customHeight="1" x14ac:dyDescent="0.25">
      <c r="A503" s="1309" t="s">
        <v>458</v>
      </c>
      <c r="B503" s="1456" t="s">
        <v>1018</v>
      </c>
      <c r="C503" s="2066"/>
      <c r="D503" s="2069"/>
      <c r="E503" s="2069"/>
      <c r="F503" s="2061"/>
      <c r="G503" s="2069"/>
      <c r="H503" s="2057"/>
      <c r="I503" s="2057"/>
      <c r="J503" s="2057"/>
    </row>
    <row r="504" spans="1:226" ht="32.25" customHeight="1" x14ac:dyDescent="0.25">
      <c r="A504" s="1301" t="s">
        <v>459</v>
      </c>
      <c r="B504" s="1400" t="s">
        <v>1051</v>
      </c>
      <c r="C504" s="2066"/>
      <c r="D504" s="2069"/>
      <c r="E504" s="2069"/>
      <c r="F504" s="2061"/>
      <c r="G504" s="2069"/>
      <c r="H504" s="2057">
        <v>47950</v>
      </c>
      <c r="I504" s="2057">
        <v>51100</v>
      </c>
      <c r="J504" s="2057">
        <v>51100</v>
      </c>
    </row>
    <row r="505" spans="1:226" ht="15" customHeight="1" x14ac:dyDescent="0.25">
      <c r="A505" s="1309" t="s">
        <v>460</v>
      </c>
      <c r="B505" s="1400" t="s">
        <v>881</v>
      </c>
      <c r="C505" s="2066"/>
      <c r="D505" s="2069"/>
      <c r="E505" s="2069"/>
      <c r="F505" s="2061"/>
      <c r="G505" s="2069"/>
      <c r="H505" s="2057"/>
      <c r="I505" s="2057"/>
      <c r="J505" s="2057"/>
    </row>
    <row r="506" spans="1:226" ht="18.75" customHeight="1" x14ac:dyDescent="0.25">
      <c r="A506" s="1308" t="s">
        <v>461</v>
      </c>
      <c r="B506" s="1360" t="s">
        <v>1019</v>
      </c>
      <c r="C506" s="2066"/>
      <c r="D506" s="2069"/>
      <c r="E506" s="2069"/>
      <c r="F506" s="2061"/>
      <c r="G506" s="2069"/>
      <c r="H506" s="2057"/>
      <c r="I506" s="2057"/>
      <c r="J506" s="2057"/>
    </row>
    <row r="507" spans="1:226" ht="18.75" customHeight="1" x14ac:dyDescent="0.25">
      <c r="A507" s="1308" t="s">
        <v>462</v>
      </c>
      <c r="B507" s="1362" t="s">
        <v>1020</v>
      </c>
      <c r="C507" s="2066"/>
      <c r="D507" s="2069"/>
      <c r="E507" s="2069"/>
      <c r="F507" s="2061"/>
      <c r="G507" s="2069"/>
      <c r="H507" s="2057"/>
      <c r="I507" s="2057"/>
      <c r="J507" s="2057"/>
    </row>
    <row r="508" spans="1:226" ht="33" customHeight="1" x14ac:dyDescent="0.25">
      <c r="A508" s="1308" t="s">
        <v>463</v>
      </c>
      <c r="B508" s="1363" t="s">
        <v>1022</v>
      </c>
      <c r="C508" s="2066"/>
      <c r="D508" s="2069"/>
      <c r="E508" s="2069"/>
      <c r="F508" s="2061"/>
      <c r="G508" s="2069"/>
      <c r="H508" s="2057"/>
      <c r="I508" s="2057"/>
      <c r="J508" s="2057"/>
    </row>
    <row r="509" spans="1:226" ht="32.25" customHeight="1" x14ac:dyDescent="0.25">
      <c r="A509" s="1308" t="s">
        <v>879</v>
      </c>
      <c r="B509" s="1364" t="s">
        <v>1023</v>
      </c>
      <c r="C509" s="2066"/>
      <c r="D509" s="2069"/>
      <c r="E509" s="2069"/>
      <c r="F509" s="2061"/>
      <c r="G509" s="2069"/>
      <c r="H509" s="2057"/>
      <c r="I509" s="2057"/>
      <c r="J509" s="2057"/>
    </row>
    <row r="510" spans="1:226" ht="63" customHeight="1" x14ac:dyDescent="0.25">
      <c r="A510" s="1308" t="s">
        <v>880</v>
      </c>
      <c r="B510" s="1362" t="s">
        <v>1021</v>
      </c>
      <c r="C510" s="2032"/>
      <c r="D510" s="2070"/>
      <c r="E510" s="2070"/>
      <c r="F510" s="2048"/>
      <c r="G510" s="2070"/>
      <c r="H510" s="1487">
        <v>0</v>
      </c>
      <c r="I510" s="1487">
        <v>0</v>
      </c>
      <c r="J510" s="1487">
        <v>0</v>
      </c>
    </row>
    <row r="511" spans="1:226" ht="13.5" customHeight="1" x14ac:dyDescent="0.25">
      <c r="A511" s="2033" t="s">
        <v>644</v>
      </c>
      <c r="B511" s="2034"/>
      <c r="C511" s="2034"/>
      <c r="D511" s="2034"/>
      <c r="E511" s="2034"/>
      <c r="F511" s="2034"/>
      <c r="G511" s="2035"/>
      <c r="H511" s="1414">
        <f>H489+H509</f>
        <v>74450</v>
      </c>
      <c r="I511" s="1414">
        <f>I489+I509</f>
        <v>83700</v>
      </c>
      <c r="J511" s="1414">
        <f>J489+J509</f>
        <v>83700</v>
      </c>
    </row>
    <row r="512" spans="1:226" ht="14.25" customHeight="1" x14ac:dyDescent="0.25">
      <c r="A512" s="1439" t="s">
        <v>1028</v>
      </c>
      <c r="B512" s="1440"/>
      <c r="C512" s="1440"/>
      <c r="D512" s="1440"/>
      <c r="E512" s="1440"/>
      <c r="F512" s="1440"/>
      <c r="G512" s="1440"/>
      <c r="H512" s="1249"/>
      <c r="I512" s="1440"/>
      <c r="J512" s="1441"/>
    </row>
    <row r="513" spans="1:10" ht="29.25" customHeight="1" x14ac:dyDescent="0.25">
      <c r="A513" s="1308" t="s">
        <v>465</v>
      </c>
      <c r="B513" s="1271" t="s">
        <v>1025</v>
      </c>
      <c r="C513" s="2117" t="s">
        <v>428</v>
      </c>
      <c r="D513" s="2027">
        <v>2016</v>
      </c>
      <c r="E513" s="2027">
        <v>2018</v>
      </c>
      <c r="F513" s="2126" t="s">
        <v>357</v>
      </c>
      <c r="G513" s="2126" t="s">
        <v>36</v>
      </c>
      <c r="H513" s="2126">
        <v>6384</v>
      </c>
      <c r="I513" s="2126">
        <v>0</v>
      </c>
      <c r="J513" s="2126">
        <v>0</v>
      </c>
    </row>
    <row r="514" spans="1:10" ht="17.25" customHeight="1" x14ac:dyDescent="0.25">
      <c r="A514" s="1308" t="s">
        <v>549</v>
      </c>
      <c r="B514" s="1271" t="s">
        <v>1026</v>
      </c>
      <c r="C514" s="2118"/>
      <c r="D514" s="2028"/>
      <c r="E514" s="2028"/>
      <c r="F514" s="2127"/>
      <c r="G514" s="2127"/>
      <c r="H514" s="2127"/>
      <c r="I514" s="2127"/>
      <c r="J514" s="2127"/>
    </row>
    <row r="515" spans="1:10" ht="15.75" customHeight="1" x14ac:dyDescent="0.25">
      <c r="A515" s="1308" t="s">
        <v>550</v>
      </c>
      <c r="B515" s="1271" t="s">
        <v>1027</v>
      </c>
      <c r="C515" s="2118"/>
      <c r="D515" s="2028"/>
      <c r="E515" s="2028"/>
      <c r="F515" s="2127"/>
      <c r="G515" s="2127"/>
      <c r="H515" s="2128"/>
      <c r="I515" s="2128"/>
      <c r="J515" s="2128"/>
    </row>
    <row r="516" spans="1:10" ht="17.25" customHeight="1" x14ac:dyDescent="0.25">
      <c r="A516" s="1449" t="s">
        <v>886</v>
      </c>
      <c r="B516" s="1419" t="s">
        <v>882</v>
      </c>
      <c r="C516" s="2118"/>
      <c r="D516" s="2028"/>
      <c r="E516" s="2028"/>
      <c r="F516" s="2127"/>
      <c r="G516" s="2127"/>
      <c r="H516" s="2126">
        <v>27300</v>
      </c>
      <c r="I516" s="2126">
        <v>0</v>
      </c>
      <c r="J516" s="2126">
        <v>0</v>
      </c>
    </row>
    <row r="517" spans="1:10" ht="41.4" x14ac:dyDescent="0.25">
      <c r="A517" s="1449" t="s">
        <v>887</v>
      </c>
      <c r="B517" s="1419" t="s">
        <v>883</v>
      </c>
      <c r="C517" s="2118"/>
      <c r="D517" s="2028"/>
      <c r="E517" s="2028"/>
      <c r="F517" s="2127"/>
      <c r="G517" s="2127"/>
      <c r="H517" s="2127"/>
      <c r="I517" s="2127"/>
      <c r="J517" s="2127"/>
    </row>
    <row r="518" spans="1:10" ht="15" customHeight="1" x14ac:dyDescent="0.25">
      <c r="A518" s="1449" t="s">
        <v>888</v>
      </c>
      <c r="B518" s="1419" t="s">
        <v>884</v>
      </c>
      <c r="C518" s="2118"/>
      <c r="D518" s="2028"/>
      <c r="E518" s="2028"/>
      <c r="F518" s="2127"/>
      <c r="G518" s="2127"/>
      <c r="H518" s="2127"/>
      <c r="I518" s="2127"/>
      <c r="J518" s="2127"/>
    </row>
    <row r="519" spans="1:10" ht="15" customHeight="1" x14ac:dyDescent="0.25">
      <c r="A519" s="1449" t="s">
        <v>889</v>
      </c>
      <c r="B519" s="1419" t="s">
        <v>885</v>
      </c>
      <c r="C519" s="2118"/>
      <c r="D519" s="2028"/>
      <c r="E519" s="2028"/>
      <c r="F519" s="2127"/>
      <c r="G519" s="2127"/>
      <c r="H519" s="2127"/>
      <c r="I519" s="2127"/>
      <c r="J519" s="2127"/>
    </row>
    <row r="520" spans="1:10" ht="13.5" customHeight="1" x14ac:dyDescent="0.25">
      <c r="A520" s="1368" t="s">
        <v>890</v>
      </c>
      <c r="B520" s="1419" t="s">
        <v>957</v>
      </c>
      <c r="C520" s="2118"/>
      <c r="D520" s="2028"/>
      <c r="E520" s="2028"/>
      <c r="F520" s="2127"/>
      <c r="G520" s="2127"/>
      <c r="H520" s="2127"/>
      <c r="I520" s="2127"/>
      <c r="J520" s="2127"/>
    </row>
    <row r="521" spans="1:10" ht="29.25" customHeight="1" x14ac:dyDescent="0.25">
      <c r="A521" s="1368" t="s">
        <v>891</v>
      </c>
      <c r="B521" s="1419" t="s">
        <v>958</v>
      </c>
      <c r="C521" s="2119"/>
      <c r="D521" s="2029"/>
      <c r="E521" s="2029"/>
      <c r="F521" s="2128"/>
      <c r="G521" s="2128"/>
      <c r="H521" s="2128"/>
      <c r="I521" s="2128"/>
      <c r="J521" s="2128"/>
    </row>
    <row r="522" spans="1:10" ht="13.5" customHeight="1" x14ac:dyDescent="0.25">
      <c r="A522" s="2033" t="s">
        <v>644</v>
      </c>
      <c r="B522" s="2034"/>
      <c r="C522" s="2034"/>
      <c r="D522" s="2034"/>
      <c r="E522" s="2034"/>
      <c r="F522" s="2034"/>
      <c r="G522" s="2035"/>
      <c r="H522" s="1414">
        <f>H513+H516</f>
        <v>33684</v>
      </c>
      <c r="I522" s="1414">
        <f>I513+I516</f>
        <v>0</v>
      </c>
      <c r="J522" s="1414">
        <f>J513+J516</f>
        <v>0</v>
      </c>
    </row>
    <row r="523" spans="1:10" ht="15.75" customHeight="1" x14ac:dyDescent="0.25">
      <c r="A523" s="1315" t="s">
        <v>1029</v>
      </c>
      <c r="B523" s="1316"/>
      <c r="C523" s="1316"/>
      <c r="D523" s="1316"/>
      <c r="E523" s="1316"/>
      <c r="F523" s="1316"/>
      <c r="G523" s="1316"/>
      <c r="H523" s="1249"/>
      <c r="I523" s="1316"/>
      <c r="J523" s="1328"/>
    </row>
    <row r="524" spans="1:10" ht="15" customHeight="1" x14ac:dyDescent="0.25">
      <c r="A524" s="1310" t="s">
        <v>551</v>
      </c>
      <c r="B524" s="1271" t="s">
        <v>1025</v>
      </c>
      <c r="C524" s="2027" t="s">
        <v>430</v>
      </c>
      <c r="D524" s="2123">
        <v>2016</v>
      </c>
      <c r="E524" s="2123">
        <v>2018</v>
      </c>
      <c r="F524" s="2130" t="s">
        <v>357</v>
      </c>
      <c r="G524" s="2130" t="s">
        <v>36</v>
      </c>
      <c r="H524" s="2123">
        <v>0</v>
      </c>
      <c r="I524" s="2123">
        <v>20160</v>
      </c>
      <c r="J524" s="2123">
        <v>20160</v>
      </c>
    </row>
    <row r="525" spans="1:10" ht="21" customHeight="1" x14ac:dyDescent="0.25">
      <c r="A525" s="1310" t="s">
        <v>552</v>
      </c>
      <c r="B525" s="1271" t="s">
        <v>1027</v>
      </c>
      <c r="C525" s="2028"/>
      <c r="D525" s="2124"/>
      <c r="E525" s="2124"/>
      <c r="F525" s="2131"/>
      <c r="G525" s="2131"/>
      <c r="H525" s="2125"/>
      <c r="I525" s="2125"/>
      <c r="J525" s="2125"/>
    </row>
    <row r="526" spans="1:10" ht="15" customHeight="1" x14ac:dyDescent="0.25">
      <c r="A526" s="1310" t="s">
        <v>892</v>
      </c>
      <c r="B526" s="1419" t="s">
        <v>882</v>
      </c>
      <c r="C526" s="2028"/>
      <c r="D526" s="2124"/>
      <c r="E526" s="2124"/>
      <c r="F526" s="2131"/>
      <c r="G526" s="2131"/>
      <c r="H526" s="2123">
        <v>0</v>
      </c>
      <c r="I526" s="2123">
        <v>49400</v>
      </c>
      <c r="J526" s="2123">
        <v>49400</v>
      </c>
    </row>
    <row r="527" spans="1:10" ht="41.4" x14ac:dyDescent="0.25">
      <c r="A527" s="1310" t="s">
        <v>893</v>
      </c>
      <c r="B527" s="1419" t="s">
        <v>883</v>
      </c>
      <c r="C527" s="2028"/>
      <c r="D527" s="2124"/>
      <c r="E527" s="2124"/>
      <c r="F527" s="2131"/>
      <c r="G527" s="2131"/>
      <c r="H527" s="2124"/>
      <c r="I527" s="2124"/>
      <c r="J527" s="2124"/>
    </row>
    <row r="528" spans="1:10" ht="15" customHeight="1" x14ac:dyDescent="0.25">
      <c r="A528" s="1310" t="s">
        <v>894</v>
      </c>
      <c r="B528" s="1419" t="s">
        <v>884</v>
      </c>
      <c r="C528" s="2028"/>
      <c r="D528" s="2124"/>
      <c r="E528" s="2124"/>
      <c r="F528" s="2131"/>
      <c r="G528" s="2131"/>
      <c r="H528" s="2124"/>
      <c r="I528" s="2124"/>
      <c r="J528" s="2124"/>
    </row>
    <row r="529" spans="1:10" ht="15" customHeight="1" x14ac:dyDescent="0.25">
      <c r="A529" s="1310" t="s">
        <v>895</v>
      </c>
      <c r="B529" s="1419" t="s">
        <v>885</v>
      </c>
      <c r="C529" s="2028"/>
      <c r="D529" s="2124"/>
      <c r="E529" s="2124"/>
      <c r="F529" s="2131"/>
      <c r="G529" s="2131"/>
      <c r="H529" s="2124"/>
      <c r="I529" s="2124"/>
      <c r="J529" s="2124"/>
    </row>
    <row r="530" spans="1:10" ht="15" customHeight="1" x14ac:dyDescent="0.25">
      <c r="A530" s="1310" t="s">
        <v>896</v>
      </c>
      <c r="B530" s="1419" t="s">
        <v>957</v>
      </c>
      <c r="C530" s="2028"/>
      <c r="D530" s="2125"/>
      <c r="E530" s="2125"/>
      <c r="F530" s="2131"/>
      <c r="G530" s="2131"/>
      <c r="H530" s="2125"/>
      <c r="I530" s="2125"/>
      <c r="J530" s="2125"/>
    </row>
    <row r="531" spans="1:10" ht="27.6" x14ac:dyDescent="0.25">
      <c r="A531" s="1310" t="s">
        <v>897</v>
      </c>
      <c r="B531" s="1419" t="s">
        <v>958</v>
      </c>
      <c r="C531" s="2028"/>
      <c r="D531" s="2123">
        <v>2019</v>
      </c>
      <c r="E531" s="2123">
        <v>2021</v>
      </c>
      <c r="F531" s="2131"/>
      <c r="G531" s="2131"/>
      <c r="H531" s="2123">
        <v>0</v>
      </c>
      <c r="I531" s="2123">
        <v>0</v>
      </c>
      <c r="J531" s="2123">
        <v>0</v>
      </c>
    </row>
    <row r="532" spans="1:10" ht="20.25" customHeight="1" x14ac:dyDescent="0.25">
      <c r="A532" s="1310" t="s">
        <v>898</v>
      </c>
      <c r="B532" s="1271" t="s">
        <v>1026</v>
      </c>
      <c r="C532" s="2029"/>
      <c r="D532" s="2125"/>
      <c r="E532" s="2125"/>
      <c r="F532" s="2132"/>
      <c r="G532" s="2132"/>
      <c r="H532" s="2125"/>
      <c r="I532" s="2125"/>
      <c r="J532" s="2125"/>
    </row>
    <row r="533" spans="1:10" ht="13.8" x14ac:dyDescent="0.25">
      <c r="A533" s="2033" t="s">
        <v>644</v>
      </c>
      <c r="B533" s="2034"/>
      <c r="C533" s="2034"/>
      <c r="D533" s="2034"/>
      <c r="E533" s="2034"/>
      <c r="F533" s="2034"/>
      <c r="G533" s="2035"/>
      <c r="H533" s="1414">
        <f>H524+H526+H531</f>
        <v>0</v>
      </c>
      <c r="I533" s="1414">
        <f>I524+I526+I531</f>
        <v>69560</v>
      </c>
      <c r="J533" s="1414">
        <f>J524+J526+J531</f>
        <v>69560</v>
      </c>
    </row>
    <row r="534" spans="1:10" ht="13.8" x14ac:dyDescent="0.25">
      <c r="A534" s="2036" t="s">
        <v>553</v>
      </c>
      <c r="B534" s="2037"/>
      <c r="C534" s="2037"/>
      <c r="D534" s="2037"/>
      <c r="E534" s="2037"/>
      <c r="F534" s="2037"/>
      <c r="G534" s="2037"/>
      <c r="H534" s="2037"/>
      <c r="I534" s="2037"/>
      <c r="J534" s="2038"/>
    </row>
    <row r="535" spans="1:10" ht="13.8" x14ac:dyDescent="0.25">
      <c r="A535" s="1302" t="s">
        <v>554</v>
      </c>
      <c r="B535" s="1271" t="s">
        <v>602</v>
      </c>
      <c r="C535" s="2042" t="s">
        <v>435</v>
      </c>
      <c r="D535" s="2047">
        <v>2016</v>
      </c>
      <c r="E535" s="2047">
        <v>2018</v>
      </c>
      <c r="F535" s="2047" t="s">
        <v>357</v>
      </c>
      <c r="G535" s="2062" t="s">
        <v>36</v>
      </c>
      <c r="H535" s="2044">
        <v>500</v>
      </c>
      <c r="I535" s="2044">
        <v>500</v>
      </c>
      <c r="J535" s="2044">
        <v>500</v>
      </c>
    </row>
    <row r="536" spans="1:10" ht="18.75" customHeight="1" x14ac:dyDescent="0.25">
      <c r="A536" s="1300" t="s">
        <v>555</v>
      </c>
      <c r="B536" s="1271" t="s">
        <v>603</v>
      </c>
      <c r="C536" s="2049"/>
      <c r="D536" s="2061"/>
      <c r="E536" s="2061"/>
      <c r="F536" s="2061"/>
      <c r="G536" s="2063"/>
      <c r="H536" s="2045"/>
      <c r="I536" s="2045"/>
      <c r="J536" s="2045"/>
    </row>
    <row r="537" spans="1:10" ht="19.5" customHeight="1" x14ac:dyDescent="0.25">
      <c r="A537" s="1404" t="s">
        <v>556</v>
      </c>
      <c r="B537" s="1457" t="s">
        <v>604</v>
      </c>
      <c r="C537" s="2049"/>
      <c r="D537" s="2061"/>
      <c r="E537" s="2061"/>
      <c r="F537" s="2061"/>
      <c r="G537" s="2063"/>
      <c r="H537" s="2045"/>
      <c r="I537" s="2045"/>
      <c r="J537" s="2045"/>
    </row>
    <row r="538" spans="1:10" ht="16.5" customHeight="1" x14ac:dyDescent="0.25">
      <c r="A538" s="1303" t="s">
        <v>904</v>
      </c>
      <c r="B538" s="1419" t="s">
        <v>899</v>
      </c>
      <c r="C538" s="2049"/>
      <c r="D538" s="2061"/>
      <c r="E538" s="2061"/>
      <c r="F538" s="2061"/>
      <c r="G538" s="2063"/>
      <c r="H538" s="2044">
        <v>500</v>
      </c>
      <c r="I538" s="2044">
        <v>500</v>
      </c>
      <c r="J538" s="2044">
        <v>500</v>
      </c>
    </row>
    <row r="539" spans="1:10" ht="15.75" customHeight="1" x14ac:dyDescent="0.25">
      <c r="A539" s="1303" t="s">
        <v>905</v>
      </c>
      <c r="B539" s="1419" t="s">
        <v>900</v>
      </c>
      <c r="C539" s="2049"/>
      <c r="D539" s="2061"/>
      <c r="E539" s="2061"/>
      <c r="F539" s="2061"/>
      <c r="G539" s="2063"/>
      <c r="H539" s="2045"/>
      <c r="I539" s="2045"/>
      <c r="J539" s="2045"/>
    </row>
    <row r="540" spans="1:10" ht="18" customHeight="1" x14ac:dyDescent="0.25">
      <c r="A540" s="1303" t="s">
        <v>906</v>
      </c>
      <c r="B540" s="1458" t="s">
        <v>626</v>
      </c>
      <c r="C540" s="2049"/>
      <c r="D540" s="2061"/>
      <c r="E540" s="2061"/>
      <c r="F540" s="2061"/>
      <c r="G540" s="2063"/>
      <c r="H540" s="2045"/>
      <c r="I540" s="2045"/>
      <c r="J540" s="2045"/>
    </row>
    <row r="541" spans="1:10" ht="18.75" customHeight="1" x14ac:dyDescent="0.25">
      <c r="A541" s="1303" t="s">
        <v>907</v>
      </c>
      <c r="B541" s="1419" t="s">
        <v>627</v>
      </c>
      <c r="C541" s="2049"/>
      <c r="D541" s="2061"/>
      <c r="E541" s="2061"/>
      <c r="F541" s="2061"/>
      <c r="G541" s="2063"/>
      <c r="H541" s="2045"/>
      <c r="I541" s="2045"/>
      <c r="J541" s="2045"/>
    </row>
    <row r="542" spans="1:10" ht="19.5" customHeight="1" x14ac:dyDescent="0.25">
      <c r="A542" s="1303" t="s">
        <v>908</v>
      </c>
      <c r="B542" s="1419" t="s">
        <v>1043</v>
      </c>
      <c r="C542" s="2049"/>
      <c r="D542" s="2061"/>
      <c r="E542" s="2061"/>
      <c r="F542" s="2061"/>
      <c r="G542" s="2063"/>
      <c r="H542" s="2045"/>
      <c r="I542" s="2045"/>
      <c r="J542" s="2045"/>
    </row>
    <row r="543" spans="1:10" ht="18" customHeight="1" x14ac:dyDescent="0.25">
      <c r="A543" s="1303" t="s">
        <v>909</v>
      </c>
      <c r="B543" s="1419" t="s">
        <v>901</v>
      </c>
      <c r="C543" s="2049"/>
      <c r="D543" s="2061"/>
      <c r="E543" s="2061"/>
      <c r="F543" s="2061"/>
      <c r="G543" s="2063"/>
      <c r="H543" s="2045"/>
      <c r="I543" s="2045"/>
      <c r="J543" s="2045"/>
    </row>
    <row r="544" spans="1:10" ht="17.25" customHeight="1" x14ac:dyDescent="0.25">
      <c r="A544" s="1303" t="s">
        <v>910</v>
      </c>
      <c r="B544" s="1419" t="s">
        <v>902</v>
      </c>
      <c r="C544" s="2049"/>
      <c r="D544" s="2061"/>
      <c r="E544" s="2061"/>
      <c r="F544" s="2061"/>
      <c r="G544" s="2063"/>
      <c r="H544" s="2045"/>
      <c r="I544" s="2045"/>
      <c r="J544" s="2045"/>
    </row>
    <row r="545" spans="1:226" ht="18" customHeight="1" x14ac:dyDescent="0.25">
      <c r="A545" s="1303" t="s">
        <v>911</v>
      </c>
      <c r="B545" s="1419" t="s">
        <v>903</v>
      </c>
      <c r="C545" s="2043"/>
      <c r="D545" s="2048"/>
      <c r="E545" s="2048"/>
      <c r="F545" s="2048"/>
      <c r="G545" s="2064"/>
      <c r="H545" s="2046"/>
      <c r="I545" s="2046"/>
      <c r="J545" s="2046"/>
    </row>
    <row r="546" spans="1:226" ht="16.5" customHeight="1" x14ac:dyDescent="0.25">
      <c r="A546" s="2033" t="s">
        <v>644</v>
      </c>
      <c r="B546" s="2034"/>
      <c r="C546" s="2034"/>
      <c r="D546" s="2034"/>
      <c r="E546" s="2034"/>
      <c r="F546" s="2034"/>
      <c r="G546" s="2035"/>
      <c r="H546" s="1414">
        <f>H535+H538</f>
        <v>1000</v>
      </c>
      <c r="I546" s="1414">
        <f>I535+I538</f>
        <v>1000</v>
      </c>
      <c r="J546" s="1414">
        <f>J535+J538</f>
        <v>1000</v>
      </c>
    </row>
    <row r="547" spans="1:226" ht="13.8" x14ac:dyDescent="0.25">
      <c r="A547" s="2036" t="s">
        <v>557</v>
      </c>
      <c r="B547" s="2037"/>
      <c r="C547" s="2037"/>
      <c r="D547" s="2037"/>
      <c r="E547" s="2037"/>
      <c r="F547" s="2037"/>
      <c r="G547" s="2037"/>
      <c r="H547" s="2037"/>
      <c r="I547" s="2037"/>
      <c r="J547" s="2038"/>
    </row>
    <row r="548" spans="1:226" ht="14.25" hidden="1" customHeight="1" x14ac:dyDescent="0.25">
      <c r="A548" s="1311"/>
      <c r="B548" s="1312"/>
      <c r="C548" s="1342" t="s">
        <v>431</v>
      </c>
      <c r="D548" s="1314">
        <v>2016</v>
      </c>
      <c r="E548" s="1314">
        <v>2018</v>
      </c>
      <c r="F548" s="1314" t="s">
        <v>357</v>
      </c>
      <c r="G548" s="1314" t="s">
        <v>36</v>
      </c>
      <c r="H548" s="1314">
        <v>0</v>
      </c>
      <c r="I548" s="1314">
        <v>0</v>
      </c>
      <c r="J548" s="1314">
        <v>0</v>
      </c>
    </row>
    <row r="549" spans="1:226" ht="14.25" hidden="1" customHeight="1" x14ac:dyDescent="0.25">
      <c r="A549" s="2036" t="s">
        <v>558</v>
      </c>
      <c r="B549" s="2037"/>
      <c r="C549" s="2037"/>
      <c r="D549" s="2037"/>
      <c r="E549" s="2037"/>
      <c r="F549" s="2037"/>
      <c r="G549" s="2037"/>
      <c r="H549" s="2037"/>
      <c r="I549" s="2037"/>
      <c r="J549" s="2038"/>
    </row>
    <row r="550" spans="1:226" ht="27.6" hidden="1" x14ac:dyDescent="0.25">
      <c r="A550" s="1299"/>
      <c r="B550" s="1312"/>
      <c r="C550" s="1325" t="s">
        <v>432</v>
      </c>
      <c r="D550" s="1325">
        <v>2016</v>
      </c>
      <c r="E550" s="1325">
        <v>2018</v>
      </c>
      <c r="F550" s="1325" t="s">
        <v>357</v>
      </c>
      <c r="G550" s="1325" t="s">
        <v>36</v>
      </c>
      <c r="H550" s="1325">
        <v>0</v>
      </c>
      <c r="I550" s="1325">
        <v>0</v>
      </c>
      <c r="J550" s="1325">
        <v>0</v>
      </c>
    </row>
    <row r="551" spans="1:226" ht="13.8" hidden="1" x14ac:dyDescent="0.25">
      <c r="A551" s="2036" t="s">
        <v>559</v>
      </c>
      <c r="B551" s="2037"/>
      <c r="C551" s="2037"/>
      <c r="D551" s="2037"/>
      <c r="E551" s="2037"/>
      <c r="F551" s="2037"/>
      <c r="G551" s="2037"/>
      <c r="H551" s="2037"/>
      <c r="I551" s="2037"/>
      <c r="J551" s="2038"/>
    </row>
    <row r="552" spans="1:226" ht="27.6" hidden="1" x14ac:dyDescent="0.25">
      <c r="A552" s="1300"/>
      <c r="B552" s="1253"/>
      <c r="C552" s="1323" t="s">
        <v>433</v>
      </c>
      <c r="D552" s="1325">
        <v>2016</v>
      </c>
      <c r="E552" s="1325">
        <v>2018</v>
      </c>
      <c r="F552" s="1325" t="s">
        <v>357</v>
      </c>
      <c r="G552" s="1325" t="s">
        <v>36</v>
      </c>
      <c r="H552" s="1325">
        <v>0</v>
      </c>
      <c r="I552" s="1325">
        <v>0</v>
      </c>
      <c r="J552" s="1325">
        <v>0</v>
      </c>
      <c r="K552" s="1263"/>
    </row>
    <row r="553" spans="1:226" ht="13.8" hidden="1" x14ac:dyDescent="0.25">
      <c r="A553" s="2036" t="s">
        <v>560</v>
      </c>
      <c r="B553" s="2037"/>
      <c r="C553" s="2037"/>
      <c r="D553" s="2037"/>
      <c r="E553" s="2037"/>
      <c r="F553" s="2037"/>
      <c r="G553" s="2037"/>
      <c r="H553" s="2037"/>
      <c r="I553" s="2037"/>
      <c r="J553" s="2038"/>
    </row>
    <row r="554" spans="1:226" ht="27.6" hidden="1" x14ac:dyDescent="0.25">
      <c r="A554" s="1300"/>
      <c r="B554" s="1252"/>
      <c r="C554" s="1252" t="s">
        <v>434</v>
      </c>
      <c r="D554" s="1325">
        <v>2016</v>
      </c>
      <c r="E554" s="1325">
        <v>2018</v>
      </c>
      <c r="F554" s="1325" t="s">
        <v>357</v>
      </c>
      <c r="G554" s="1325" t="s">
        <v>36</v>
      </c>
      <c r="H554" s="1325">
        <v>0</v>
      </c>
      <c r="I554" s="1325">
        <v>0</v>
      </c>
      <c r="J554" s="1325">
        <v>0</v>
      </c>
    </row>
    <row r="555" spans="1:226" ht="45.75" hidden="1" customHeight="1" x14ac:dyDescent="0.25">
      <c r="A555" s="2036" t="s">
        <v>367</v>
      </c>
      <c r="B555" s="2037"/>
      <c r="C555" s="2037"/>
      <c r="D555" s="2037"/>
      <c r="E555" s="2037"/>
      <c r="F555" s="2037"/>
      <c r="G555" s="2037"/>
      <c r="H555" s="2037"/>
      <c r="I555" s="2037"/>
      <c r="J555" s="2037"/>
    </row>
    <row r="556" spans="1:226" ht="45.75" hidden="1" customHeight="1" x14ac:dyDescent="0.25">
      <c r="A556" s="1270" t="s">
        <v>368</v>
      </c>
      <c r="B556" s="1271" t="s">
        <v>369</v>
      </c>
      <c r="C556" s="1271"/>
      <c r="D556" s="1251">
        <v>2016</v>
      </c>
      <c r="E556" s="1251">
        <v>2016</v>
      </c>
      <c r="F556" s="1271" t="s">
        <v>361</v>
      </c>
      <c r="G556" s="1273" t="s">
        <v>36</v>
      </c>
      <c r="H556" s="1251"/>
      <c r="I556" s="1251"/>
      <c r="J556" s="1251"/>
    </row>
    <row r="557" spans="1:226" ht="45.75" hidden="1" customHeight="1" x14ac:dyDescent="0.25">
      <c r="A557" s="1270" t="s">
        <v>370</v>
      </c>
      <c r="B557" s="1271" t="s">
        <v>371</v>
      </c>
      <c r="C557" s="1271"/>
      <c r="D557" s="1251">
        <v>2016</v>
      </c>
      <c r="E557" s="1251">
        <v>2016</v>
      </c>
      <c r="F557" s="1271" t="s">
        <v>361</v>
      </c>
      <c r="G557" s="1273" t="s">
        <v>36</v>
      </c>
      <c r="H557" s="1251"/>
      <c r="I557" s="1251"/>
      <c r="J557" s="1251"/>
    </row>
    <row r="558" spans="1:226" ht="15" hidden="1" customHeight="1" x14ac:dyDescent="0.25">
      <c r="A558" s="1270" t="s">
        <v>372</v>
      </c>
      <c r="B558" s="1271" t="s">
        <v>373</v>
      </c>
      <c r="C558" s="1271"/>
      <c r="D558" s="1251">
        <v>2016</v>
      </c>
      <c r="E558" s="1251">
        <v>2018</v>
      </c>
      <c r="F558" s="1271" t="s">
        <v>361</v>
      </c>
      <c r="G558" s="1273" t="s">
        <v>36</v>
      </c>
      <c r="H558" s="1251"/>
      <c r="I558" s="1251"/>
      <c r="J558" s="1251"/>
    </row>
    <row r="559" spans="1:226" ht="15" hidden="1" customHeight="1" x14ac:dyDescent="0.25">
      <c r="A559" s="1270" t="s">
        <v>374</v>
      </c>
      <c r="B559" s="1271" t="s">
        <v>375</v>
      </c>
      <c r="C559" s="1271"/>
      <c r="D559" s="1251">
        <v>2016</v>
      </c>
      <c r="E559" s="1251">
        <v>2019</v>
      </c>
      <c r="F559" s="1271" t="s">
        <v>361</v>
      </c>
      <c r="G559" s="1273" t="s">
        <v>36</v>
      </c>
      <c r="H559" s="1251"/>
      <c r="I559" s="1251"/>
      <c r="J559" s="1251"/>
    </row>
    <row r="560" spans="1:226" ht="27.6" hidden="1" x14ac:dyDescent="0.25">
      <c r="A560" s="1270" t="s">
        <v>376</v>
      </c>
      <c r="B560" s="1271" t="s">
        <v>377</v>
      </c>
      <c r="C560" s="1271"/>
      <c r="D560" s="1251">
        <v>2016</v>
      </c>
      <c r="E560" s="1251">
        <v>2019</v>
      </c>
      <c r="F560" s="1271" t="s">
        <v>361</v>
      </c>
      <c r="G560" s="1273" t="s">
        <v>36</v>
      </c>
      <c r="H560" s="1251"/>
      <c r="I560" s="1251"/>
      <c r="J560" s="1251"/>
      <c r="K560" s="1283">
        <f t="shared" ref="K560:BV560" si="16">+K548</f>
        <v>0</v>
      </c>
      <c r="L560" s="1283">
        <f t="shared" si="16"/>
        <v>0</v>
      </c>
      <c r="M560" s="1283">
        <f t="shared" si="16"/>
        <v>0</v>
      </c>
      <c r="N560" s="1283">
        <f t="shared" si="16"/>
        <v>0</v>
      </c>
      <c r="O560" s="1283">
        <f t="shared" si="16"/>
        <v>0</v>
      </c>
      <c r="P560" s="1283">
        <f t="shared" si="16"/>
        <v>0</v>
      </c>
      <c r="Q560" s="1283">
        <f t="shared" si="16"/>
        <v>0</v>
      </c>
      <c r="R560" s="1283">
        <f t="shared" si="16"/>
        <v>0</v>
      </c>
      <c r="S560" s="1283">
        <f t="shared" si="16"/>
        <v>0</v>
      </c>
      <c r="T560" s="1283">
        <f t="shared" si="16"/>
        <v>0</v>
      </c>
      <c r="U560" s="1283">
        <f t="shared" si="16"/>
        <v>0</v>
      </c>
      <c r="V560" s="1283">
        <f t="shared" si="16"/>
        <v>0</v>
      </c>
      <c r="W560" s="1283">
        <f t="shared" si="16"/>
        <v>0</v>
      </c>
      <c r="X560" s="1283">
        <f t="shared" si="16"/>
        <v>0</v>
      </c>
      <c r="Y560" s="1283">
        <f t="shared" si="16"/>
        <v>0</v>
      </c>
      <c r="Z560" s="1283">
        <f t="shared" si="16"/>
        <v>0</v>
      </c>
      <c r="AA560" s="1283">
        <f t="shared" si="16"/>
        <v>0</v>
      </c>
      <c r="AB560" s="1283">
        <f t="shared" si="16"/>
        <v>0</v>
      </c>
      <c r="AC560" s="1283">
        <f t="shared" si="16"/>
        <v>0</v>
      </c>
      <c r="AD560" s="1283">
        <f t="shared" si="16"/>
        <v>0</v>
      </c>
      <c r="AE560" s="1283">
        <f t="shared" si="16"/>
        <v>0</v>
      </c>
      <c r="AF560" s="1283">
        <f t="shared" si="16"/>
        <v>0</v>
      </c>
      <c r="AG560" s="1283">
        <f t="shared" si="16"/>
        <v>0</v>
      </c>
      <c r="AH560" s="1283">
        <f t="shared" si="16"/>
        <v>0</v>
      </c>
      <c r="AI560" s="1283">
        <f t="shared" si="16"/>
        <v>0</v>
      </c>
      <c r="AJ560" s="1283">
        <f t="shared" si="16"/>
        <v>0</v>
      </c>
      <c r="AK560" s="1283">
        <f t="shared" si="16"/>
        <v>0</v>
      </c>
      <c r="AL560" s="1283">
        <f t="shared" si="16"/>
        <v>0</v>
      </c>
      <c r="AM560" s="1283">
        <f t="shared" si="16"/>
        <v>0</v>
      </c>
      <c r="AN560" s="1283">
        <f t="shared" si="16"/>
        <v>0</v>
      </c>
      <c r="AO560" s="1283">
        <f t="shared" si="16"/>
        <v>0</v>
      </c>
      <c r="AP560" s="1283">
        <f t="shared" si="16"/>
        <v>0</v>
      </c>
      <c r="AQ560" s="1283">
        <f t="shared" si="16"/>
        <v>0</v>
      </c>
      <c r="AR560" s="1283">
        <f t="shared" si="16"/>
        <v>0</v>
      </c>
      <c r="AS560" s="1283">
        <f t="shared" si="16"/>
        <v>0</v>
      </c>
      <c r="AT560" s="1283">
        <f t="shared" si="16"/>
        <v>0</v>
      </c>
      <c r="AU560" s="1283">
        <f t="shared" si="16"/>
        <v>0</v>
      </c>
      <c r="AV560" s="1283">
        <f t="shared" si="16"/>
        <v>0</v>
      </c>
      <c r="AW560" s="1283">
        <f t="shared" si="16"/>
        <v>0</v>
      </c>
      <c r="AX560" s="1283">
        <f t="shared" si="16"/>
        <v>0</v>
      </c>
      <c r="AY560" s="1283">
        <f t="shared" si="16"/>
        <v>0</v>
      </c>
      <c r="AZ560" s="1283">
        <f t="shared" si="16"/>
        <v>0</v>
      </c>
      <c r="BA560" s="1283">
        <f t="shared" si="16"/>
        <v>0</v>
      </c>
      <c r="BB560" s="1283">
        <f t="shared" si="16"/>
        <v>0</v>
      </c>
      <c r="BC560" s="1283">
        <f t="shared" si="16"/>
        <v>0</v>
      </c>
      <c r="BD560" s="1283">
        <f t="shared" si="16"/>
        <v>0</v>
      </c>
      <c r="BE560" s="1283">
        <f t="shared" si="16"/>
        <v>0</v>
      </c>
      <c r="BF560" s="1283">
        <f t="shared" si="16"/>
        <v>0</v>
      </c>
      <c r="BG560" s="1283">
        <f t="shared" si="16"/>
        <v>0</v>
      </c>
      <c r="BH560" s="1283">
        <f t="shared" si="16"/>
        <v>0</v>
      </c>
      <c r="BI560" s="1283">
        <f t="shared" si="16"/>
        <v>0</v>
      </c>
      <c r="BJ560" s="1283">
        <f t="shared" si="16"/>
        <v>0</v>
      </c>
      <c r="BK560" s="1283">
        <f t="shared" si="16"/>
        <v>0</v>
      </c>
      <c r="BL560" s="1283">
        <f t="shared" si="16"/>
        <v>0</v>
      </c>
      <c r="BM560" s="1283">
        <f t="shared" si="16"/>
        <v>0</v>
      </c>
      <c r="BN560" s="1283">
        <f t="shared" si="16"/>
        <v>0</v>
      </c>
      <c r="BO560" s="1283">
        <f t="shared" si="16"/>
        <v>0</v>
      </c>
      <c r="BP560" s="1283">
        <f t="shared" si="16"/>
        <v>0</v>
      </c>
      <c r="BQ560" s="1283">
        <f t="shared" si="16"/>
        <v>0</v>
      </c>
      <c r="BR560" s="1283">
        <f t="shared" si="16"/>
        <v>0</v>
      </c>
      <c r="BS560" s="1283">
        <f t="shared" si="16"/>
        <v>0</v>
      </c>
      <c r="BT560" s="1283">
        <f t="shared" si="16"/>
        <v>0</v>
      </c>
      <c r="BU560" s="1283">
        <f t="shared" si="16"/>
        <v>0</v>
      </c>
      <c r="BV560" s="1283">
        <f t="shared" si="16"/>
        <v>0</v>
      </c>
      <c r="BW560" s="1283">
        <f t="shared" ref="BW560:EH560" si="17">+BW548</f>
        <v>0</v>
      </c>
      <c r="BX560" s="1283">
        <f t="shared" si="17"/>
        <v>0</v>
      </c>
      <c r="BY560" s="1283">
        <f t="shared" si="17"/>
        <v>0</v>
      </c>
      <c r="BZ560" s="1283">
        <f t="shared" si="17"/>
        <v>0</v>
      </c>
      <c r="CA560" s="1283">
        <f t="shared" si="17"/>
        <v>0</v>
      </c>
      <c r="CB560" s="1283">
        <f t="shared" si="17"/>
        <v>0</v>
      </c>
      <c r="CC560" s="1283">
        <f t="shared" si="17"/>
        <v>0</v>
      </c>
      <c r="CD560" s="1283">
        <f t="shared" si="17"/>
        <v>0</v>
      </c>
      <c r="CE560" s="1283">
        <f t="shared" si="17"/>
        <v>0</v>
      </c>
      <c r="CF560" s="1283">
        <f t="shared" si="17"/>
        <v>0</v>
      </c>
      <c r="CG560" s="1283">
        <f t="shared" si="17"/>
        <v>0</v>
      </c>
      <c r="CH560" s="1283">
        <f t="shared" si="17"/>
        <v>0</v>
      </c>
      <c r="CI560" s="1283">
        <f t="shared" si="17"/>
        <v>0</v>
      </c>
      <c r="CJ560" s="1283">
        <f t="shared" si="17"/>
        <v>0</v>
      </c>
      <c r="CK560" s="1283">
        <f t="shared" si="17"/>
        <v>0</v>
      </c>
      <c r="CL560" s="1283">
        <f t="shared" si="17"/>
        <v>0</v>
      </c>
      <c r="CM560" s="1283">
        <f t="shared" si="17"/>
        <v>0</v>
      </c>
      <c r="CN560" s="1283">
        <f t="shared" si="17"/>
        <v>0</v>
      </c>
      <c r="CO560" s="1283">
        <f t="shared" si="17"/>
        <v>0</v>
      </c>
      <c r="CP560" s="1283">
        <f t="shared" si="17"/>
        <v>0</v>
      </c>
      <c r="CQ560" s="1283">
        <f t="shared" si="17"/>
        <v>0</v>
      </c>
      <c r="CR560" s="1283">
        <f t="shared" si="17"/>
        <v>0</v>
      </c>
      <c r="CS560" s="1283">
        <f t="shared" si="17"/>
        <v>0</v>
      </c>
      <c r="CT560" s="1283">
        <f t="shared" si="17"/>
        <v>0</v>
      </c>
      <c r="CU560" s="1283">
        <f t="shared" si="17"/>
        <v>0</v>
      </c>
      <c r="CV560" s="1283">
        <f t="shared" si="17"/>
        <v>0</v>
      </c>
      <c r="CW560" s="1283">
        <f t="shared" si="17"/>
        <v>0</v>
      </c>
      <c r="CX560" s="1283">
        <f t="shared" si="17"/>
        <v>0</v>
      </c>
      <c r="CY560" s="1283">
        <f t="shared" si="17"/>
        <v>0</v>
      </c>
      <c r="CZ560" s="1283">
        <f t="shared" si="17"/>
        <v>0</v>
      </c>
      <c r="DA560" s="1283">
        <f t="shared" si="17"/>
        <v>0</v>
      </c>
      <c r="DB560" s="1283">
        <f t="shared" si="17"/>
        <v>0</v>
      </c>
      <c r="DC560" s="1283">
        <f t="shared" si="17"/>
        <v>0</v>
      </c>
      <c r="DD560" s="1283">
        <f t="shared" si="17"/>
        <v>0</v>
      </c>
      <c r="DE560" s="1283">
        <f t="shared" si="17"/>
        <v>0</v>
      </c>
      <c r="DF560" s="1283">
        <f t="shared" si="17"/>
        <v>0</v>
      </c>
      <c r="DG560" s="1283">
        <f t="shared" si="17"/>
        <v>0</v>
      </c>
      <c r="DH560" s="1283">
        <f t="shared" si="17"/>
        <v>0</v>
      </c>
      <c r="DI560" s="1283">
        <f t="shared" si="17"/>
        <v>0</v>
      </c>
      <c r="DJ560" s="1283">
        <f t="shared" si="17"/>
        <v>0</v>
      </c>
      <c r="DK560" s="1283">
        <f t="shared" si="17"/>
        <v>0</v>
      </c>
      <c r="DL560" s="1283">
        <f t="shared" si="17"/>
        <v>0</v>
      </c>
      <c r="DM560" s="1283">
        <f t="shared" si="17"/>
        <v>0</v>
      </c>
      <c r="DN560" s="1283">
        <f t="shared" si="17"/>
        <v>0</v>
      </c>
      <c r="DO560" s="1283">
        <f t="shared" si="17"/>
        <v>0</v>
      </c>
      <c r="DP560" s="1283">
        <f t="shared" si="17"/>
        <v>0</v>
      </c>
      <c r="DQ560" s="1283">
        <f t="shared" si="17"/>
        <v>0</v>
      </c>
      <c r="DR560" s="1283">
        <f t="shared" si="17"/>
        <v>0</v>
      </c>
      <c r="DS560" s="1283">
        <f t="shared" si="17"/>
        <v>0</v>
      </c>
      <c r="DT560" s="1283">
        <f t="shared" si="17"/>
        <v>0</v>
      </c>
      <c r="DU560" s="1283">
        <f t="shared" si="17"/>
        <v>0</v>
      </c>
      <c r="DV560" s="1283">
        <f t="shared" si="17"/>
        <v>0</v>
      </c>
      <c r="DW560" s="1283">
        <f t="shared" si="17"/>
        <v>0</v>
      </c>
      <c r="DX560" s="1283">
        <f t="shared" si="17"/>
        <v>0</v>
      </c>
      <c r="DY560" s="1283">
        <f t="shared" si="17"/>
        <v>0</v>
      </c>
      <c r="DZ560" s="1283">
        <f t="shared" si="17"/>
        <v>0</v>
      </c>
      <c r="EA560" s="1283">
        <f t="shared" si="17"/>
        <v>0</v>
      </c>
      <c r="EB560" s="1283">
        <f t="shared" si="17"/>
        <v>0</v>
      </c>
      <c r="EC560" s="1283">
        <f t="shared" si="17"/>
        <v>0</v>
      </c>
      <c r="ED560" s="1283">
        <f t="shared" si="17"/>
        <v>0</v>
      </c>
      <c r="EE560" s="1283">
        <f t="shared" si="17"/>
        <v>0</v>
      </c>
      <c r="EF560" s="1283">
        <f t="shared" si="17"/>
        <v>0</v>
      </c>
      <c r="EG560" s="1283">
        <f t="shared" si="17"/>
        <v>0</v>
      </c>
      <c r="EH560" s="1283">
        <f t="shared" si="17"/>
        <v>0</v>
      </c>
      <c r="EI560" s="1283">
        <f t="shared" ref="EI560:GT560" si="18">+EI548</f>
        <v>0</v>
      </c>
      <c r="EJ560" s="1283">
        <f t="shared" si="18"/>
        <v>0</v>
      </c>
      <c r="EK560" s="1283">
        <f t="shared" si="18"/>
        <v>0</v>
      </c>
      <c r="EL560" s="1283">
        <f t="shared" si="18"/>
        <v>0</v>
      </c>
      <c r="EM560" s="1283">
        <f t="shared" si="18"/>
        <v>0</v>
      </c>
      <c r="EN560" s="1283">
        <f t="shared" si="18"/>
        <v>0</v>
      </c>
      <c r="EO560" s="1283">
        <f t="shared" si="18"/>
        <v>0</v>
      </c>
      <c r="EP560" s="1283">
        <f t="shared" si="18"/>
        <v>0</v>
      </c>
      <c r="EQ560" s="1283">
        <f t="shared" si="18"/>
        <v>0</v>
      </c>
      <c r="ER560" s="1283">
        <f t="shared" si="18"/>
        <v>0</v>
      </c>
      <c r="ES560" s="1283">
        <f t="shared" si="18"/>
        <v>0</v>
      </c>
      <c r="ET560" s="1283">
        <f t="shared" si="18"/>
        <v>0</v>
      </c>
      <c r="EU560" s="1283">
        <f t="shared" si="18"/>
        <v>0</v>
      </c>
      <c r="EV560" s="1283">
        <f t="shared" si="18"/>
        <v>0</v>
      </c>
      <c r="EW560" s="1283">
        <f t="shared" si="18"/>
        <v>0</v>
      </c>
      <c r="EX560" s="1283">
        <f t="shared" si="18"/>
        <v>0</v>
      </c>
      <c r="EY560" s="1283">
        <f t="shared" si="18"/>
        <v>0</v>
      </c>
      <c r="EZ560" s="1283">
        <f t="shared" si="18"/>
        <v>0</v>
      </c>
      <c r="FA560" s="1283">
        <f t="shared" si="18"/>
        <v>0</v>
      </c>
      <c r="FB560" s="1283">
        <f t="shared" si="18"/>
        <v>0</v>
      </c>
      <c r="FC560" s="1283">
        <f t="shared" si="18"/>
        <v>0</v>
      </c>
      <c r="FD560" s="1283">
        <f t="shared" si="18"/>
        <v>0</v>
      </c>
      <c r="FE560" s="1283">
        <f t="shared" si="18"/>
        <v>0</v>
      </c>
      <c r="FF560" s="1283">
        <f t="shared" si="18"/>
        <v>0</v>
      </c>
      <c r="FG560" s="1283">
        <f t="shared" si="18"/>
        <v>0</v>
      </c>
      <c r="FH560" s="1283">
        <f t="shared" si="18"/>
        <v>0</v>
      </c>
      <c r="FI560" s="1283">
        <f t="shared" si="18"/>
        <v>0</v>
      </c>
      <c r="FJ560" s="1283">
        <f t="shared" si="18"/>
        <v>0</v>
      </c>
      <c r="FK560" s="1283">
        <f t="shared" si="18"/>
        <v>0</v>
      </c>
      <c r="FL560" s="1283">
        <f t="shared" si="18"/>
        <v>0</v>
      </c>
      <c r="FM560" s="1283">
        <f t="shared" si="18"/>
        <v>0</v>
      </c>
      <c r="FN560" s="1283">
        <f t="shared" si="18"/>
        <v>0</v>
      </c>
      <c r="FO560" s="1283">
        <f t="shared" si="18"/>
        <v>0</v>
      </c>
      <c r="FP560" s="1283">
        <f t="shared" si="18"/>
        <v>0</v>
      </c>
      <c r="FQ560" s="1283">
        <f t="shared" si="18"/>
        <v>0</v>
      </c>
      <c r="FR560" s="1283">
        <f t="shared" si="18"/>
        <v>0</v>
      </c>
      <c r="FS560" s="1283">
        <f t="shared" si="18"/>
        <v>0</v>
      </c>
      <c r="FT560" s="1283">
        <f t="shared" si="18"/>
        <v>0</v>
      </c>
      <c r="FU560" s="1283">
        <f t="shared" si="18"/>
        <v>0</v>
      </c>
      <c r="FV560" s="1283">
        <f t="shared" si="18"/>
        <v>0</v>
      </c>
      <c r="FW560" s="1283">
        <f t="shared" si="18"/>
        <v>0</v>
      </c>
      <c r="FX560" s="1283">
        <f t="shared" si="18"/>
        <v>0</v>
      </c>
      <c r="FY560" s="1283">
        <f t="shared" si="18"/>
        <v>0</v>
      </c>
      <c r="FZ560" s="1283">
        <f t="shared" si="18"/>
        <v>0</v>
      </c>
      <c r="GA560" s="1283">
        <f t="shared" si="18"/>
        <v>0</v>
      </c>
      <c r="GB560" s="1283">
        <f t="shared" si="18"/>
        <v>0</v>
      </c>
      <c r="GC560" s="1283">
        <f t="shared" si="18"/>
        <v>0</v>
      </c>
      <c r="GD560" s="1283">
        <f t="shared" si="18"/>
        <v>0</v>
      </c>
      <c r="GE560" s="1283">
        <f t="shared" si="18"/>
        <v>0</v>
      </c>
      <c r="GF560" s="1283">
        <f t="shared" si="18"/>
        <v>0</v>
      </c>
      <c r="GG560" s="1283">
        <f t="shared" si="18"/>
        <v>0</v>
      </c>
      <c r="GH560" s="1283">
        <f t="shared" si="18"/>
        <v>0</v>
      </c>
      <c r="GI560" s="1283">
        <f t="shared" si="18"/>
        <v>0</v>
      </c>
      <c r="GJ560" s="1283">
        <f t="shared" si="18"/>
        <v>0</v>
      </c>
      <c r="GK560" s="1283">
        <f t="shared" si="18"/>
        <v>0</v>
      </c>
      <c r="GL560" s="1283">
        <f t="shared" si="18"/>
        <v>0</v>
      </c>
      <c r="GM560" s="1283">
        <f t="shared" si="18"/>
        <v>0</v>
      </c>
      <c r="GN560" s="1283">
        <f t="shared" si="18"/>
        <v>0</v>
      </c>
      <c r="GO560" s="1283">
        <f t="shared" si="18"/>
        <v>0</v>
      </c>
      <c r="GP560" s="1283">
        <f t="shared" si="18"/>
        <v>0</v>
      </c>
      <c r="GQ560" s="1283">
        <f t="shared" si="18"/>
        <v>0</v>
      </c>
      <c r="GR560" s="1283">
        <f t="shared" si="18"/>
        <v>0</v>
      </c>
      <c r="GS560" s="1283">
        <f t="shared" si="18"/>
        <v>0</v>
      </c>
      <c r="GT560" s="1283">
        <f t="shared" si="18"/>
        <v>0</v>
      </c>
      <c r="GU560" s="1283">
        <f t="shared" ref="GU560:HP560" si="19">+GU548</f>
        <v>0</v>
      </c>
      <c r="GV560" s="1283">
        <f t="shared" si="19"/>
        <v>0</v>
      </c>
      <c r="GW560" s="1283">
        <f t="shared" si="19"/>
        <v>0</v>
      </c>
      <c r="GX560" s="1283">
        <f t="shared" si="19"/>
        <v>0</v>
      </c>
      <c r="GY560" s="1283">
        <f t="shared" si="19"/>
        <v>0</v>
      </c>
      <c r="GZ560" s="1283">
        <f t="shared" si="19"/>
        <v>0</v>
      </c>
      <c r="HA560" s="1283">
        <f t="shared" si="19"/>
        <v>0</v>
      </c>
      <c r="HB560" s="1283">
        <f t="shared" si="19"/>
        <v>0</v>
      </c>
      <c r="HC560" s="1283">
        <f t="shared" si="19"/>
        <v>0</v>
      </c>
      <c r="HD560" s="1283">
        <f t="shared" si="19"/>
        <v>0</v>
      </c>
      <c r="HE560" s="1283">
        <f t="shared" si="19"/>
        <v>0</v>
      </c>
      <c r="HF560" s="1283">
        <f t="shared" si="19"/>
        <v>0</v>
      </c>
      <c r="HG560" s="1283">
        <f t="shared" si="19"/>
        <v>0</v>
      </c>
      <c r="HH560" s="1283">
        <f t="shared" si="19"/>
        <v>0</v>
      </c>
      <c r="HI560" s="1283">
        <f t="shared" si="19"/>
        <v>0</v>
      </c>
      <c r="HJ560" s="1283">
        <f t="shared" si="19"/>
        <v>0</v>
      </c>
      <c r="HK560" s="1283">
        <f t="shared" si="19"/>
        <v>0</v>
      </c>
      <c r="HL560" s="1283">
        <f t="shared" si="19"/>
        <v>0</v>
      </c>
      <c r="HM560" s="1283">
        <f t="shared" si="19"/>
        <v>0</v>
      </c>
      <c r="HN560" s="1283">
        <f t="shared" si="19"/>
        <v>0</v>
      </c>
      <c r="HO560" s="1283">
        <f t="shared" si="19"/>
        <v>0</v>
      </c>
      <c r="HP560" s="1283">
        <f t="shared" si="19"/>
        <v>0</v>
      </c>
      <c r="HQ560" s="1394"/>
      <c r="HR560" s="1394"/>
    </row>
    <row r="561" spans="1:227" ht="27.6" hidden="1" x14ac:dyDescent="0.25">
      <c r="A561" s="1274" t="s">
        <v>378</v>
      </c>
      <c r="B561" s="1271" t="s">
        <v>379</v>
      </c>
      <c r="C561" s="1271"/>
      <c r="D561" s="1251">
        <v>2016</v>
      </c>
      <c r="E561" s="1251">
        <v>2019</v>
      </c>
      <c r="F561" s="1271" t="s">
        <v>361</v>
      </c>
      <c r="G561" s="1273" t="s">
        <v>36</v>
      </c>
      <c r="H561" s="1251"/>
      <c r="I561" s="1251"/>
      <c r="J561" s="1251"/>
    </row>
    <row r="562" spans="1:227" ht="27.6" x14ac:dyDescent="0.25">
      <c r="A562" s="1311" t="s">
        <v>912</v>
      </c>
      <c r="B562" s="1312" t="s">
        <v>1044</v>
      </c>
      <c r="C562" s="2027" t="s">
        <v>431</v>
      </c>
      <c r="D562" s="2027">
        <v>2019</v>
      </c>
      <c r="E562" s="2027">
        <v>2021</v>
      </c>
      <c r="F562" s="2027" t="s">
        <v>357</v>
      </c>
      <c r="G562" s="2126" t="s">
        <v>36</v>
      </c>
      <c r="H562" s="2027">
        <v>0</v>
      </c>
      <c r="I562" s="2027">
        <v>0</v>
      </c>
      <c r="J562" s="2027">
        <v>0</v>
      </c>
    </row>
    <row r="563" spans="1:227" ht="13.8" x14ac:dyDescent="0.25">
      <c r="A563" s="1299" t="s">
        <v>913</v>
      </c>
      <c r="B563" s="1250" t="s">
        <v>921</v>
      </c>
      <c r="C563" s="2028"/>
      <c r="D563" s="2028"/>
      <c r="E563" s="2028"/>
      <c r="F563" s="2028"/>
      <c r="G563" s="2127"/>
      <c r="H563" s="2028"/>
      <c r="I563" s="2028"/>
      <c r="J563" s="2028"/>
    </row>
    <row r="564" spans="1:227" ht="16.5" customHeight="1" x14ac:dyDescent="0.25">
      <c r="A564" s="1299" t="s">
        <v>914</v>
      </c>
      <c r="B564" s="1250" t="s">
        <v>922</v>
      </c>
      <c r="C564" s="2028"/>
      <c r="D564" s="2028"/>
      <c r="E564" s="2028"/>
      <c r="F564" s="2028"/>
      <c r="G564" s="2127"/>
      <c r="H564" s="2028"/>
      <c r="I564" s="2028"/>
      <c r="J564" s="2028"/>
      <c r="HS564" s="1263"/>
    </row>
    <row r="565" spans="1:227" ht="12.75" customHeight="1" x14ac:dyDescent="0.25">
      <c r="A565" s="1299" t="s">
        <v>915</v>
      </c>
      <c r="B565" s="1250" t="s">
        <v>923</v>
      </c>
      <c r="C565" s="2028"/>
      <c r="D565" s="2028"/>
      <c r="E565" s="2028"/>
      <c r="F565" s="2028"/>
      <c r="G565" s="2127"/>
      <c r="H565" s="2028"/>
      <c r="I565" s="2028"/>
      <c r="J565" s="2028"/>
    </row>
    <row r="566" spans="1:227" ht="18" customHeight="1" x14ac:dyDescent="0.25">
      <c r="A566" s="1299" t="s">
        <v>916</v>
      </c>
      <c r="B566" s="1250" t="s">
        <v>1046</v>
      </c>
      <c r="C566" s="2028"/>
      <c r="D566" s="2028"/>
      <c r="E566" s="2028"/>
      <c r="F566" s="2028"/>
      <c r="G566" s="2127"/>
      <c r="H566" s="2028"/>
      <c r="I566" s="2028"/>
      <c r="J566" s="2028"/>
    </row>
    <row r="567" spans="1:227" ht="13.8" x14ac:dyDescent="0.25">
      <c r="A567" s="1299" t="s">
        <v>917</v>
      </c>
      <c r="B567" s="1250" t="s">
        <v>1113</v>
      </c>
      <c r="C567" s="2028"/>
      <c r="D567" s="2028"/>
      <c r="E567" s="2028"/>
      <c r="F567" s="2028"/>
      <c r="G567" s="2127"/>
      <c r="H567" s="2028"/>
      <c r="I567" s="2028"/>
      <c r="J567" s="2028"/>
    </row>
    <row r="568" spans="1:227" ht="13.8" x14ac:dyDescent="0.25">
      <c r="A568" s="1299" t="s">
        <v>918</v>
      </c>
      <c r="B568" s="1250" t="s">
        <v>627</v>
      </c>
      <c r="C568" s="2028"/>
      <c r="D568" s="2028"/>
      <c r="E568" s="2028"/>
      <c r="F568" s="2028"/>
      <c r="G568" s="2127"/>
      <c r="H568" s="2028"/>
      <c r="I568" s="2028"/>
      <c r="J568" s="2028"/>
    </row>
    <row r="569" spans="1:227" ht="13.8" x14ac:dyDescent="0.25">
      <c r="A569" s="1299" t="s">
        <v>919</v>
      </c>
      <c r="B569" s="1250" t="s">
        <v>1047</v>
      </c>
      <c r="C569" s="2028"/>
      <c r="D569" s="2028"/>
      <c r="E569" s="2028"/>
      <c r="F569" s="2028"/>
      <c r="G569" s="2127"/>
      <c r="H569" s="2028"/>
      <c r="I569" s="2028"/>
      <c r="J569" s="2028"/>
    </row>
    <row r="570" spans="1:227" ht="41.4" x14ac:dyDescent="0.25">
      <c r="A570" s="1299" t="s">
        <v>920</v>
      </c>
      <c r="B570" s="1250" t="s">
        <v>924</v>
      </c>
      <c r="C570" s="2029"/>
      <c r="D570" s="2029"/>
      <c r="E570" s="2029"/>
      <c r="F570" s="2029"/>
      <c r="G570" s="2128"/>
      <c r="H570" s="2029"/>
      <c r="I570" s="2029"/>
      <c r="J570" s="2029"/>
    </row>
    <row r="571" spans="1:227" ht="13.8" x14ac:dyDescent="0.25">
      <c r="A571" s="2036" t="s">
        <v>558</v>
      </c>
      <c r="B571" s="2037"/>
      <c r="C571" s="2037"/>
      <c r="D571" s="2037"/>
      <c r="E571" s="2037"/>
      <c r="F571" s="2037"/>
      <c r="G571" s="2037"/>
      <c r="H571" s="2037"/>
      <c r="I571" s="2037"/>
      <c r="J571" s="2038"/>
    </row>
    <row r="572" spans="1:227" ht="27.6" x14ac:dyDescent="0.25">
      <c r="A572" s="1299"/>
      <c r="B572" s="1312"/>
      <c r="C572" s="1445" t="s">
        <v>432</v>
      </c>
      <c r="D572" s="1445">
        <v>2019</v>
      </c>
      <c r="E572" s="1445">
        <v>2021</v>
      </c>
      <c r="F572" s="1445" t="s">
        <v>357</v>
      </c>
      <c r="G572" s="1445" t="s">
        <v>36</v>
      </c>
      <c r="H572" s="1445">
        <v>0</v>
      </c>
      <c r="I572" s="1445">
        <v>0</v>
      </c>
      <c r="J572" s="1445">
        <v>0</v>
      </c>
    </row>
    <row r="573" spans="1:227" ht="13.8" x14ac:dyDescent="0.25">
      <c r="A573" s="2036" t="s">
        <v>559</v>
      </c>
      <c r="B573" s="2037"/>
      <c r="C573" s="2037"/>
      <c r="D573" s="2037"/>
      <c r="E573" s="2037"/>
      <c r="F573" s="2037"/>
      <c r="G573" s="2037"/>
      <c r="H573" s="2037"/>
      <c r="I573" s="2037"/>
      <c r="J573" s="2038"/>
    </row>
    <row r="574" spans="1:227" ht="13.8" x14ac:dyDescent="0.25">
      <c r="A574" s="1300" t="s">
        <v>925</v>
      </c>
      <c r="B574" s="1253" t="s">
        <v>926</v>
      </c>
      <c r="C574" s="2071" t="s">
        <v>433</v>
      </c>
      <c r="D574" s="2027">
        <v>2019</v>
      </c>
      <c r="E574" s="2027">
        <v>2021</v>
      </c>
      <c r="F574" s="2027" t="s">
        <v>357</v>
      </c>
      <c r="G574" s="2027" t="s">
        <v>36</v>
      </c>
      <c r="H574" s="2027">
        <v>0</v>
      </c>
      <c r="I574" s="2027">
        <v>0</v>
      </c>
      <c r="J574" s="2027">
        <v>0</v>
      </c>
    </row>
    <row r="575" spans="1:227" ht="13.8" x14ac:dyDescent="0.25">
      <c r="A575" s="1300" t="s">
        <v>927</v>
      </c>
      <c r="B575" s="1253" t="s">
        <v>928</v>
      </c>
      <c r="C575" s="2069"/>
      <c r="D575" s="2028"/>
      <c r="E575" s="2028"/>
      <c r="F575" s="2028"/>
      <c r="G575" s="2028"/>
      <c r="H575" s="2028"/>
      <c r="I575" s="2028"/>
      <c r="J575" s="2028"/>
    </row>
    <row r="576" spans="1:227" ht="13.8" x14ac:dyDescent="0.25">
      <c r="A576" s="1300" t="s">
        <v>929</v>
      </c>
      <c r="B576" s="1250" t="s">
        <v>1046</v>
      </c>
      <c r="C576" s="2069"/>
      <c r="D576" s="2028"/>
      <c r="E576" s="2028"/>
      <c r="F576" s="2028"/>
      <c r="G576" s="2028"/>
      <c r="H576" s="2028"/>
      <c r="I576" s="2028"/>
      <c r="J576" s="2028"/>
    </row>
    <row r="577" spans="1:10" ht="13.8" x14ac:dyDescent="0.25">
      <c r="A577" s="1413" t="s">
        <v>930</v>
      </c>
      <c r="B577" s="1271" t="s">
        <v>1045</v>
      </c>
      <c r="C577" s="2069"/>
      <c r="D577" s="2028"/>
      <c r="E577" s="2028"/>
      <c r="F577" s="2028"/>
      <c r="G577" s="2028"/>
      <c r="H577" s="2028"/>
      <c r="I577" s="2028"/>
      <c r="J577" s="2028"/>
    </row>
    <row r="578" spans="1:10" ht="27.6" x14ac:dyDescent="0.25">
      <c r="A578" s="1300" t="s">
        <v>931</v>
      </c>
      <c r="B578" s="1271" t="s">
        <v>932</v>
      </c>
      <c r="C578" s="2070"/>
      <c r="D578" s="2029"/>
      <c r="E578" s="2029"/>
      <c r="F578" s="2029"/>
      <c r="G578" s="2029"/>
      <c r="H578" s="2029"/>
      <c r="I578" s="2029"/>
      <c r="J578" s="2029"/>
    </row>
    <row r="579" spans="1:10" ht="13.8" x14ac:dyDescent="0.25">
      <c r="A579" s="2036" t="s">
        <v>560</v>
      </c>
      <c r="B579" s="2037"/>
      <c r="C579" s="2037"/>
      <c r="D579" s="2037"/>
      <c r="E579" s="2037"/>
      <c r="F579" s="2037"/>
      <c r="G579" s="2037"/>
      <c r="H579" s="2037"/>
      <c r="I579" s="2037"/>
      <c r="J579" s="2038"/>
    </row>
    <row r="580" spans="1:10" ht="27.6" x14ac:dyDescent="0.25">
      <c r="A580" s="1359"/>
      <c r="B580" s="1359"/>
      <c r="C580" s="1444" t="s">
        <v>434</v>
      </c>
      <c r="D580" s="1445">
        <v>2019</v>
      </c>
      <c r="E580" s="1445">
        <v>2021</v>
      </c>
      <c r="F580" s="1445" t="s">
        <v>357</v>
      </c>
      <c r="G580" s="1445" t="s">
        <v>36</v>
      </c>
      <c r="H580" s="1445">
        <v>0</v>
      </c>
      <c r="I580" s="1445">
        <v>0</v>
      </c>
      <c r="J580" s="1445">
        <v>0</v>
      </c>
    </row>
    <row r="581" spans="1:10" ht="13.8" x14ac:dyDescent="0.25">
      <c r="A581" s="2053" t="s">
        <v>646</v>
      </c>
      <c r="B581" s="2054"/>
      <c r="C581" s="2054"/>
      <c r="D581" s="2054"/>
      <c r="E581" s="2054"/>
      <c r="F581" s="2054"/>
      <c r="G581" s="2055"/>
      <c r="H581" s="1337">
        <f>SUM(H502+H513+H524+H535)</f>
        <v>75750</v>
      </c>
      <c r="I581" s="1337">
        <f>SUM(I502+I513+I524+I535)</f>
        <v>101000</v>
      </c>
      <c r="J581" s="1337">
        <f>SUM(J502+J513+J524+J535)</f>
        <v>101000</v>
      </c>
    </row>
    <row r="582" spans="1:10" ht="13.8" x14ac:dyDescent="0.25">
      <c r="A582" s="2053" t="s">
        <v>1038</v>
      </c>
      <c r="B582" s="2054"/>
      <c r="C582" s="2054"/>
      <c r="D582" s="2054"/>
      <c r="E582" s="2054"/>
      <c r="F582" s="2054"/>
      <c r="G582" s="2054"/>
      <c r="H582" s="1337">
        <f>SUM(H504+H516+H526+H538)</f>
        <v>75750</v>
      </c>
      <c r="I582" s="1337">
        <f>SUM(I504+I516+I526+I538)</f>
        <v>101000</v>
      </c>
      <c r="J582" s="1337">
        <f>SUM(J504+J516+J526+J538)</f>
        <v>101000</v>
      </c>
    </row>
    <row r="583" spans="1:10" ht="15" customHeight="1" x14ac:dyDescent="0.25">
      <c r="A583" s="2050" t="s">
        <v>647</v>
      </c>
      <c r="B583" s="2051"/>
      <c r="C583" s="2051"/>
      <c r="D583" s="2051"/>
      <c r="E583" s="2051"/>
      <c r="F583" s="2051"/>
      <c r="G583" s="2052"/>
      <c r="H583" s="1406">
        <f>H581+H582</f>
        <v>151500</v>
      </c>
      <c r="I583" s="1406">
        <f>I581+I582</f>
        <v>202000</v>
      </c>
      <c r="J583" s="1406">
        <f>J581+J582</f>
        <v>202000</v>
      </c>
    </row>
    <row r="584" spans="1:10" ht="13.8" x14ac:dyDescent="0.25">
      <c r="A584" s="1329" t="s">
        <v>474</v>
      </c>
      <c r="B584" s="1330"/>
      <c r="C584" s="1330"/>
      <c r="D584" s="1330"/>
      <c r="E584" s="1330"/>
      <c r="F584" s="1330"/>
      <c r="G584" s="1330"/>
      <c r="H584" s="1330"/>
      <c r="I584" s="1330"/>
      <c r="J584" s="1336"/>
    </row>
    <row r="585" spans="1:10" ht="13.8" x14ac:dyDescent="0.25">
      <c r="A585" s="1331" t="s">
        <v>1034</v>
      </c>
      <c r="B585" s="1332"/>
      <c r="C585" s="1332"/>
      <c r="D585" s="1332"/>
      <c r="E585" s="1332"/>
      <c r="F585" s="1332"/>
      <c r="G585" s="1332"/>
      <c r="H585" s="1249"/>
      <c r="I585" s="1332"/>
      <c r="J585" s="1333"/>
    </row>
    <row r="586" spans="1:10" ht="31.2" x14ac:dyDescent="0.25">
      <c r="A586" s="1299" t="s">
        <v>419</v>
      </c>
      <c r="B586" s="1508" t="s">
        <v>1030</v>
      </c>
      <c r="C586" s="2027" t="s">
        <v>518</v>
      </c>
      <c r="D586" s="2026">
        <v>2016</v>
      </c>
      <c r="E586" s="2026">
        <v>2018</v>
      </c>
      <c r="F586" s="2027" t="s">
        <v>357</v>
      </c>
      <c r="G586" s="2027" t="s">
        <v>36</v>
      </c>
      <c r="H586" s="2030">
        <v>32340</v>
      </c>
      <c r="I586" s="2030">
        <v>32350</v>
      </c>
      <c r="J586" s="2030">
        <v>44950</v>
      </c>
    </row>
    <row r="587" spans="1:10" ht="16.5" customHeight="1" x14ac:dyDescent="0.25">
      <c r="A587" s="1299" t="s">
        <v>420</v>
      </c>
      <c r="B587" s="1321" t="s">
        <v>1031</v>
      </c>
      <c r="C587" s="2028"/>
      <c r="D587" s="2026"/>
      <c r="E587" s="2026"/>
      <c r="F587" s="2028"/>
      <c r="G587" s="2028"/>
      <c r="H587" s="2030"/>
      <c r="I587" s="2030"/>
      <c r="J587" s="2030"/>
    </row>
    <row r="588" spans="1:10" ht="33" customHeight="1" x14ac:dyDescent="0.25">
      <c r="A588" s="1299" t="s">
        <v>421</v>
      </c>
      <c r="B588" s="1321" t="s">
        <v>1089</v>
      </c>
      <c r="C588" s="2028"/>
      <c r="D588" s="2026"/>
      <c r="E588" s="2026"/>
      <c r="F588" s="2028"/>
      <c r="G588" s="2028"/>
      <c r="H588" s="2030"/>
      <c r="I588" s="2030"/>
      <c r="J588" s="2030"/>
    </row>
    <row r="589" spans="1:10" ht="21.75" customHeight="1" x14ac:dyDescent="0.25">
      <c r="A589" s="1311" t="s">
        <v>422</v>
      </c>
      <c r="B589" s="1459" t="s">
        <v>938</v>
      </c>
      <c r="C589" s="2028"/>
      <c r="D589" s="2026"/>
      <c r="E589" s="2026"/>
      <c r="F589" s="2028"/>
      <c r="G589" s="2028"/>
      <c r="H589" s="2030">
        <v>17100</v>
      </c>
      <c r="I589" s="2030">
        <v>30000</v>
      </c>
      <c r="J589" s="2030">
        <v>30000</v>
      </c>
    </row>
    <row r="590" spans="1:10" ht="15.6" x14ac:dyDescent="0.25">
      <c r="A590" s="1463" t="s">
        <v>939</v>
      </c>
      <c r="B590" s="1459" t="s">
        <v>933</v>
      </c>
      <c r="C590" s="2028"/>
      <c r="D590" s="2026"/>
      <c r="E590" s="2026"/>
      <c r="F590" s="2028"/>
      <c r="G590" s="2028"/>
      <c r="H590" s="2030"/>
      <c r="I590" s="2030"/>
      <c r="J590" s="2030"/>
    </row>
    <row r="591" spans="1:10" ht="15.6" x14ac:dyDescent="0.25">
      <c r="A591" s="1463" t="s">
        <v>940</v>
      </c>
      <c r="B591" s="1459" t="s">
        <v>935</v>
      </c>
      <c r="C591" s="2028"/>
      <c r="D591" s="2026"/>
      <c r="E591" s="2026"/>
      <c r="F591" s="2028"/>
      <c r="G591" s="2028"/>
      <c r="H591" s="2030"/>
      <c r="I591" s="2030"/>
      <c r="J591" s="2030"/>
    </row>
    <row r="592" spans="1:10" ht="15.75" customHeight="1" x14ac:dyDescent="0.25">
      <c r="A592" s="1436" t="s">
        <v>941</v>
      </c>
      <c r="B592" s="1459" t="s">
        <v>934</v>
      </c>
      <c r="C592" s="2028"/>
      <c r="D592" s="2027">
        <v>2019</v>
      </c>
      <c r="E592" s="2027">
        <v>2021</v>
      </c>
      <c r="F592" s="2028"/>
      <c r="G592" s="2028"/>
      <c r="H592" s="2031">
        <v>0</v>
      </c>
      <c r="I592" s="2031">
        <v>0</v>
      </c>
      <c r="J592" s="2031">
        <v>0</v>
      </c>
    </row>
    <row r="593" spans="1:237" ht="15.75" customHeight="1" x14ac:dyDescent="0.25">
      <c r="A593" s="1436" t="s">
        <v>942</v>
      </c>
      <c r="B593" s="1459" t="s">
        <v>936</v>
      </c>
      <c r="C593" s="2028"/>
      <c r="D593" s="2028"/>
      <c r="E593" s="2028"/>
      <c r="F593" s="2028"/>
      <c r="G593" s="2028"/>
      <c r="H593" s="2066"/>
      <c r="I593" s="2066"/>
      <c r="J593" s="2066"/>
    </row>
    <row r="594" spans="1:237" ht="33" customHeight="1" x14ac:dyDescent="0.25">
      <c r="A594" s="1517" t="s">
        <v>944</v>
      </c>
      <c r="B594" s="1459" t="s">
        <v>937</v>
      </c>
      <c r="C594" s="2028"/>
      <c r="D594" s="2028"/>
      <c r="E594" s="2028"/>
      <c r="F594" s="2028"/>
      <c r="G594" s="2028"/>
      <c r="H594" s="2066"/>
      <c r="I594" s="2066"/>
      <c r="J594" s="2066"/>
    </row>
    <row r="595" spans="1:237" ht="75.75" customHeight="1" x14ac:dyDescent="0.25">
      <c r="A595" s="1518" t="s">
        <v>943</v>
      </c>
      <c r="B595" s="1372" t="s">
        <v>1032</v>
      </c>
      <c r="C595" s="2029"/>
      <c r="D595" s="2029"/>
      <c r="E595" s="2029"/>
      <c r="F595" s="2029"/>
      <c r="G595" s="2029"/>
      <c r="H595" s="2032"/>
      <c r="I595" s="2032"/>
      <c r="J595" s="2032"/>
    </row>
    <row r="596" spans="1:237" ht="12" customHeight="1" x14ac:dyDescent="0.25">
      <c r="A596" s="2033" t="s">
        <v>644</v>
      </c>
      <c r="B596" s="2034"/>
      <c r="C596" s="2034"/>
      <c r="D596" s="2034"/>
      <c r="E596" s="2034"/>
      <c r="F596" s="2034"/>
      <c r="G596" s="2035"/>
      <c r="H596" s="1414">
        <f>H586+H589</f>
        <v>49440</v>
      </c>
      <c r="I596" s="1414">
        <f>I586+I589</f>
        <v>62350</v>
      </c>
      <c r="J596" s="1414">
        <f>J586+J589</f>
        <v>74950</v>
      </c>
    </row>
    <row r="597" spans="1:237" ht="18" customHeight="1" x14ac:dyDescent="0.25">
      <c r="A597" s="1331" t="s">
        <v>1035</v>
      </c>
      <c r="B597" s="1332"/>
      <c r="C597" s="1332"/>
      <c r="D597" s="1332"/>
      <c r="E597" s="1332"/>
      <c r="F597" s="1332"/>
      <c r="G597" s="1332"/>
      <c r="H597" s="1249"/>
      <c r="I597" s="1332"/>
      <c r="J597" s="1333"/>
    </row>
    <row r="598" spans="1:237" ht="15.75" customHeight="1" x14ac:dyDescent="0.25">
      <c r="A598" s="1311" t="s">
        <v>423</v>
      </c>
      <c r="B598" s="1312" t="s">
        <v>1086</v>
      </c>
      <c r="C598" s="2027" t="s">
        <v>489</v>
      </c>
      <c r="D598" s="2026">
        <v>2016</v>
      </c>
      <c r="E598" s="2026">
        <v>2018</v>
      </c>
      <c r="F598" s="2027" t="s">
        <v>357</v>
      </c>
      <c r="G598" s="2027" t="s">
        <v>36</v>
      </c>
      <c r="H598" s="1483">
        <v>1260</v>
      </c>
      <c r="I598" s="1483">
        <v>0</v>
      </c>
      <c r="J598" s="1483">
        <v>0</v>
      </c>
    </row>
    <row r="599" spans="1:237" ht="15" customHeight="1" x14ac:dyDescent="0.25">
      <c r="A599" s="1299" t="s">
        <v>561</v>
      </c>
      <c r="B599" s="1400" t="s">
        <v>947</v>
      </c>
      <c r="C599" s="2028"/>
      <c r="D599" s="2026"/>
      <c r="E599" s="2026"/>
      <c r="F599" s="2028"/>
      <c r="G599" s="2028"/>
      <c r="H599" s="2027">
        <v>10500</v>
      </c>
      <c r="I599" s="2027">
        <v>0</v>
      </c>
      <c r="J599" s="2027">
        <v>0</v>
      </c>
    </row>
    <row r="600" spans="1:237" ht="41.4" x14ac:dyDescent="0.25">
      <c r="A600" s="1299" t="s">
        <v>562</v>
      </c>
      <c r="B600" s="1437" t="s">
        <v>948</v>
      </c>
      <c r="C600" s="2028"/>
      <c r="D600" s="2026"/>
      <c r="E600" s="2026"/>
      <c r="F600" s="2028"/>
      <c r="G600" s="2028"/>
      <c r="H600" s="2029"/>
      <c r="I600" s="2029"/>
      <c r="J600" s="2029"/>
    </row>
    <row r="601" spans="1:237" ht="18.75" customHeight="1" x14ac:dyDescent="0.25">
      <c r="A601" s="1436" t="s">
        <v>945</v>
      </c>
      <c r="B601" s="1250" t="s">
        <v>1033</v>
      </c>
      <c r="C601" s="2028"/>
      <c r="D601" s="2027">
        <v>2019</v>
      </c>
      <c r="E601" s="2027">
        <v>2021</v>
      </c>
      <c r="F601" s="2028"/>
      <c r="G601" s="2028"/>
      <c r="H601" s="2027">
        <v>0</v>
      </c>
      <c r="I601" s="2027">
        <v>0</v>
      </c>
      <c r="J601" s="2027">
        <v>0</v>
      </c>
      <c r="IC601" s="1369"/>
    </row>
    <row r="602" spans="1:237" ht="18" customHeight="1" x14ac:dyDescent="0.25">
      <c r="A602" s="1436" t="s">
        <v>946</v>
      </c>
      <c r="B602" s="1250" t="s">
        <v>1127</v>
      </c>
      <c r="C602" s="2029"/>
      <c r="D602" s="2029"/>
      <c r="E602" s="2029"/>
      <c r="F602" s="2029"/>
      <c r="G602" s="2029"/>
      <c r="H602" s="2029"/>
      <c r="I602" s="2029"/>
      <c r="J602" s="2029"/>
      <c r="IC602" s="1369"/>
    </row>
    <row r="603" spans="1:237" ht="13.5" customHeight="1" x14ac:dyDescent="0.25">
      <c r="A603" s="2033" t="s">
        <v>644</v>
      </c>
      <c r="B603" s="2034"/>
      <c r="C603" s="2034"/>
      <c r="D603" s="2034"/>
      <c r="E603" s="2034"/>
      <c r="F603" s="2034"/>
      <c r="G603" s="2035"/>
      <c r="H603" s="1414">
        <f>H598+H599</f>
        <v>11760</v>
      </c>
      <c r="I603" s="1414">
        <f>I598+I601</f>
        <v>0</v>
      </c>
      <c r="J603" s="1414">
        <f>J598+J601</f>
        <v>0</v>
      </c>
      <c r="IC603" s="1369"/>
    </row>
    <row r="604" spans="1:237" ht="15" customHeight="1" x14ac:dyDescent="0.25">
      <c r="A604" s="1331" t="s">
        <v>1036</v>
      </c>
      <c r="B604" s="1332"/>
      <c r="C604" s="1332"/>
      <c r="D604" s="1332"/>
      <c r="E604" s="1332"/>
      <c r="F604" s="1332"/>
      <c r="G604" s="1332"/>
      <c r="H604" s="1249"/>
      <c r="I604" s="1332"/>
      <c r="J604" s="1333"/>
    </row>
    <row r="605" spans="1:237" ht="15.75" customHeight="1" x14ac:dyDescent="0.25">
      <c r="A605" s="1311" t="s">
        <v>424</v>
      </c>
      <c r="B605" s="1312" t="s">
        <v>1085</v>
      </c>
      <c r="C605" s="2027" t="s">
        <v>430</v>
      </c>
      <c r="D605" s="2026">
        <v>2016</v>
      </c>
      <c r="E605" s="2026">
        <v>2018</v>
      </c>
      <c r="F605" s="2027" t="s">
        <v>357</v>
      </c>
      <c r="G605" s="2027" t="s">
        <v>36</v>
      </c>
      <c r="H605" s="1482">
        <v>0</v>
      </c>
      <c r="I605" s="1483">
        <v>12600</v>
      </c>
      <c r="J605" s="1483">
        <v>0</v>
      </c>
    </row>
    <row r="606" spans="1:237" ht="21" customHeight="1" x14ac:dyDescent="0.25">
      <c r="A606" s="1299" t="s">
        <v>563</v>
      </c>
      <c r="B606" s="1400" t="s">
        <v>947</v>
      </c>
      <c r="C606" s="2028"/>
      <c r="D606" s="2026"/>
      <c r="E606" s="2026"/>
      <c r="F606" s="2028"/>
      <c r="G606" s="2028"/>
      <c r="H606" s="2031">
        <v>0</v>
      </c>
      <c r="I606" s="2027">
        <v>14950</v>
      </c>
      <c r="J606" s="2027">
        <v>14950</v>
      </c>
    </row>
    <row r="607" spans="1:237" ht="42" customHeight="1" x14ac:dyDescent="0.25">
      <c r="A607" s="1299" t="s">
        <v>949</v>
      </c>
      <c r="B607" s="1437" t="s">
        <v>948</v>
      </c>
      <c r="C607" s="2028"/>
      <c r="D607" s="2026"/>
      <c r="E607" s="2026"/>
      <c r="F607" s="2028"/>
      <c r="G607" s="2028"/>
      <c r="H607" s="2066"/>
      <c r="I607" s="2028"/>
      <c r="J607" s="2028"/>
    </row>
    <row r="608" spans="1:237" ht="16.5" customHeight="1" x14ac:dyDescent="0.25">
      <c r="A608" s="1299" t="s">
        <v>950</v>
      </c>
      <c r="B608" s="1250" t="s">
        <v>1033</v>
      </c>
      <c r="C608" s="2028"/>
      <c r="D608" s="2027">
        <v>2019</v>
      </c>
      <c r="E608" s="2027">
        <v>2021</v>
      </c>
      <c r="F608" s="2028"/>
      <c r="G608" s="2028"/>
      <c r="H608" s="2030">
        <v>0</v>
      </c>
      <c r="I608" s="2026">
        <v>0</v>
      </c>
      <c r="J608" s="2026">
        <v>0</v>
      </c>
    </row>
    <row r="609" spans="1:10" ht="15.75" customHeight="1" x14ac:dyDescent="0.25">
      <c r="A609" s="1299" t="s">
        <v>951</v>
      </c>
      <c r="B609" s="1250" t="s">
        <v>1128</v>
      </c>
      <c r="C609" s="2029"/>
      <c r="D609" s="2029"/>
      <c r="E609" s="2029"/>
      <c r="F609" s="2029"/>
      <c r="G609" s="2029"/>
      <c r="H609" s="2030"/>
      <c r="I609" s="2026"/>
      <c r="J609" s="2026"/>
    </row>
    <row r="610" spans="1:10" ht="16.5" customHeight="1" x14ac:dyDescent="0.25">
      <c r="A610" s="2033" t="s">
        <v>644</v>
      </c>
      <c r="B610" s="2034"/>
      <c r="C610" s="2034"/>
      <c r="D610" s="2034"/>
      <c r="E610" s="2034"/>
      <c r="F610" s="2034"/>
      <c r="G610" s="2035"/>
      <c r="H610" s="1414">
        <f>H605+H606</f>
        <v>0</v>
      </c>
      <c r="I610" s="1414">
        <f>I605+I606</f>
        <v>27550</v>
      </c>
      <c r="J610" s="1414">
        <f>J605+J606</f>
        <v>14950</v>
      </c>
    </row>
    <row r="611" spans="1:10" ht="12.75" customHeight="1" x14ac:dyDescent="0.25">
      <c r="A611" s="2036" t="s">
        <v>564</v>
      </c>
      <c r="B611" s="2037"/>
      <c r="C611" s="2037"/>
      <c r="D611" s="2037"/>
      <c r="E611" s="2037"/>
      <c r="F611" s="2037"/>
      <c r="G611" s="2037"/>
      <c r="H611" s="2037"/>
      <c r="I611" s="2037"/>
      <c r="J611" s="2038"/>
    </row>
    <row r="612" spans="1:10" ht="15" customHeight="1" x14ac:dyDescent="0.25">
      <c r="A612" s="1303" t="s">
        <v>425</v>
      </c>
      <c r="B612" s="1450" t="s">
        <v>1087</v>
      </c>
      <c r="C612" s="2065" t="s">
        <v>435</v>
      </c>
      <c r="D612" s="2056">
        <v>2016</v>
      </c>
      <c r="E612" s="2057">
        <v>2018</v>
      </c>
      <c r="F612" s="2065" t="s">
        <v>357</v>
      </c>
      <c r="G612" s="2056" t="s">
        <v>36</v>
      </c>
      <c r="H612" s="2030">
        <v>500</v>
      </c>
      <c r="I612" s="2030">
        <v>500</v>
      </c>
      <c r="J612" s="2030">
        <v>500</v>
      </c>
    </row>
    <row r="613" spans="1:10" ht="15" customHeight="1" x14ac:dyDescent="0.25">
      <c r="A613" s="1303" t="s">
        <v>565</v>
      </c>
      <c r="B613" s="1451" t="s">
        <v>605</v>
      </c>
      <c r="C613" s="2065"/>
      <c r="D613" s="2056"/>
      <c r="E613" s="2057"/>
      <c r="F613" s="2065"/>
      <c r="G613" s="2056"/>
      <c r="H613" s="2030"/>
      <c r="I613" s="2030"/>
      <c r="J613" s="2030"/>
    </row>
    <row r="614" spans="1:10" ht="51" hidden="1" customHeight="1" x14ac:dyDescent="0.25">
      <c r="A614" s="1303" t="s">
        <v>566</v>
      </c>
      <c r="B614" s="1451" t="s">
        <v>606</v>
      </c>
      <c r="C614" s="2065"/>
      <c r="D614" s="2056"/>
      <c r="E614" s="2057"/>
      <c r="F614" s="2065"/>
      <c r="G614" s="2056"/>
      <c r="H614" s="2030"/>
      <c r="I614" s="2030"/>
      <c r="J614" s="2030"/>
    </row>
    <row r="615" spans="1:10" ht="50.25" hidden="1" customHeight="1" x14ac:dyDescent="0.25">
      <c r="A615" s="1426" t="s">
        <v>583</v>
      </c>
      <c r="B615" s="1326"/>
      <c r="C615" s="2065"/>
      <c r="D615" s="2056"/>
      <c r="E615" s="2057"/>
      <c r="F615" s="2065"/>
      <c r="G615" s="2056"/>
      <c r="H615" s="2030"/>
      <c r="I615" s="2030"/>
      <c r="J615" s="2030"/>
    </row>
    <row r="616" spans="1:10" ht="16.5" customHeight="1" x14ac:dyDescent="0.25">
      <c r="A616" s="1449" t="s">
        <v>566</v>
      </c>
      <c r="B616" s="1451" t="s">
        <v>1129</v>
      </c>
      <c r="C616" s="2065"/>
      <c r="D616" s="2056"/>
      <c r="E616" s="2057"/>
      <c r="F616" s="2065"/>
      <c r="G616" s="2056"/>
      <c r="H616" s="2030"/>
      <c r="I616" s="2030"/>
      <c r="J616" s="2030"/>
    </row>
    <row r="617" spans="1:10" ht="18" customHeight="1" x14ac:dyDescent="0.25">
      <c r="A617" s="1449" t="s">
        <v>952</v>
      </c>
      <c r="B617" s="1365" t="s">
        <v>628</v>
      </c>
      <c r="C617" s="2065"/>
      <c r="D617" s="2056"/>
      <c r="E617" s="2057"/>
      <c r="F617" s="2065"/>
      <c r="G617" s="2056"/>
      <c r="H617" s="1453">
        <v>500</v>
      </c>
      <c r="I617" s="1454">
        <v>500</v>
      </c>
      <c r="J617" s="1454">
        <v>500</v>
      </c>
    </row>
    <row r="618" spans="1:10" ht="15" customHeight="1" x14ac:dyDescent="0.25">
      <c r="A618" s="2033" t="s">
        <v>644</v>
      </c>
      <c r="B618" s="2034"/>
      <c r="C618" s="2034"/>
      <c r="D618" s="2034"/>
      <c r="E618" s="2034"/>
      <c r="F618" s="2034"/>
      <c r="G618" s="2035"/>
      <c r="H618" s="1414">
        <f>H612+H617</f>
        <v>1000</v>
      </c>
      <c r="I618" s="1414">
        <f>I612+I617</f>
        <v>1000</v>
      </c>
      <c r="J618" s="1414">
        <f>J612+J617</f>
        <v>1000</v>
      </c>
    </row>
    <row r="619" spans="1:10" ht="15" customHeight="1" x14ac:dyDescent="0.25">
      <c r="A619" s="2036" t="s">
        <v>583</v>
      </c>
      <c r="B619" s="2037"/>
      <c r="C619" s="2037"/>
      <c r="D619" s="2037"/>
      <c r="E619" s="2037"/>
      <c r="F619" s="2037"/>
      <c r="G619" s="2037"/>
      <c r="H619" s="2037"/>
      <c r="I619" s="2037"/>
      <c r="J619" s="2038"/>
    </row>
    <row r="620" spans="1:10" ht="46.5" customHeight="1" x14ac:dyDescent="0.25">
      <c r="A620" s="1303" t="s">
        <v>581</v>
      </c>
      <c r="B620" s="1318" t="s">
        <v>608</v>
      </c>
      <c r="C620" s="1324" t="s">
        <v>582</v>
      </c>
      <c r="D620" s="1355">
        <v>2016</v>
      </c>
      <c r="E620" s="1354">
        <v>2018</v>
      </c>
      <c r="F620" s="1324" t="s">
        <v>357</v>
      </c>
      <c r="G620" s="1355" t="s">
        <v>36</v>
      </c>
      <c r="H620" s="1351">
        <v>6000</v>
      </c>
      <c r="I620" s="1351">
        <v>0</v>
      </c>
      <c r="J620" s="1351">
        <v>0</v>
      </c>
    </row>
    <row r="621" spans="1:10" ht="15" customHeight="1" x14ac:dyDescent="0.25">
      <c r="A621" s="2033" t="s">
        <v>644</v>
      </c>
      <c r="B621" s="2034"/>
      <c r="C621" s="2034"/>
      <c r="D621" s="2034"/>
      <c r="E621" s="2034"/>
      <c r="F621" s="2034"/>
      <c r="G621" s="2035"/>
      <c r="H621" s="1414">
        <f>H615+H620</f>
        <v>6000</v>
      </c>
      <c r="I621" s="1414">
        <f>I615+I620</f>
        <v>0</v>
      </c>
      <c r="J621" s="1414">
        <f>J615+J620</f>
        <v>0</v>
      </c>
    </row>
    <row r="622" spans="1:10" ht="13.8" x14ac:dyDescent="0.25">
      <c r="A622" s="2036" t="s">
        <v>584</v>
      </c>
      <c r="B622" s="2037"/>
      <c r="C622" s="2037"/>
      <c r="D622" s="2037"/>
      <c r="E622" s="2037"/>
      <c r="F622" s="2037"/>
      <c r="G622" s="2037"/>
      <c r="H622" s="2037"/>
      <c r="I622" s="2037"/>
      <c r="J622" s="2038"/>
    </row>
    <row r="623" spans="1:10" s="1263" customFormat="1" ht="26.25" customHeight="1" x14ac:dyDescent="0.25">
      <c r="A623" s="1311" t="s">
        <v>953</v>
      </c>
      <c r="B623" s="1250" t="s">
        <v>628</v>
      </c>
      <c r="C623" s="1342" t="s">
        <v>567</v>
      </c>
      <c r="D623" s="1314">
        <v>2019</v>
      </c>
      <c r="E623" s="1314">
        <v>2021</v>
      </c>
      <c r="F623" s="1314" t="s">
        <v>357</v>
      </c>
      <c r="G623" s="1314" t="s">
        <v>36</v>
      </c>
      <c r="H623" s="1314">
        <v>0</v>
      </c>
      <c r="I623" s="1314">
        <v>0</v>
      </c>
      <c r="J623" s="1314">
        <v>0</v>
      </c>
    </row>
    <row r="624" spans="1:10" s="1263" customFormat="1" ht="13.8" x14ac:dyDescent="0.25">
      <c r="A624" s="2036" t="s">
        <v>585</v>
      </c>
      <c r="B624" s="2037"/>
      <c r="C624" s="2037"/>
      <c r="D624" s="2037"/>
      <c r="E624" s="2037"/>
      <c r="F624" s="2037"/>
      <c r="G624" s="2037"/>
      <c r="H624" s="2037"/>
      <c r="I624" s="2037"/>
      <c r="J624" s="2038"/>
    </row>
    <row r="625" spans="1:227" s="1263" customFormat="1" ht="34.5" customHeight="1" x14ac:dyDescent="0.25">
      <c r="A625" s="1300"/>
      <c r="B625" s="1253"/>
      <c r="C625" s="1253" t="s">
        <v>396</v>
      </c>
      <c r="D625" s="1254">
        <v>2019</v>
      </c>
      <c r="E625" s="1254">
        <v>2021</v>
      </c>
      <c r="F625" s="1256" t="s">
        <v>357</v>
      </c>
      <c r="G625" s="1254" t="s">
        <v>36</v>
      </c>
      <c r="H625" s="1254">
        <v>0</v>
      </c>
      <c r="I625" s="1254">
        <v>0</v>
      </c>
      <c r="J625" s="1254">
        <v>0</v>
      </c>
    </row>
    <row r="626" spans="1:227" ht="13.8" hidden="1" x14ac:dyDescent="0.25">
      <c r="A626" s="2036" t="s">
        <v>395</v>
      </c>
      <c r="B626" s="2037"/>
      <c r="C626" s="2037"/>
      <c r="D626" s="2037"/>
      <c r="E626" s="2037"/>
      <c r="F626" s="2037"/>
      <c r="G626" s="2037"/>
      <c r="H626" s="2037"/>
      <c r="I626" s="2037"/>
      <c r="J626" s="2038"/>
      <c r="HS626" s="1263"/>
    </row>
    <row r="627" spans="1:227" ht="47.25" hidden="1" customHeight="1" x14ac:dyDescent="0.25">
      <c r="A627" s="1300"/>
      <c r="B627" s="1252"/>
      <c r="C627" s="1322" t="s">
        <v>517</v>
      </c>
      <c r="D627" s="1256">
        <v>2016</v>
      </c>
      <c r="E627" s="1256">
        <v>2018</v>
      </c>
      <c r="F627" s="1256" t="s">
        <v>357</v>
      </c>
      <c r="G627" s="1256" t="s">
        <v>36</v>
      </c>
      <c r="H627" s="1256">
        <v>0</v>
      </c>
      <c r="I627" s="1256">
        <v>0</v>
      </c>
      <c r="J627" s="1256">
        <v>0</v>
      </c>
    </row>
    <row r="628" spans="1:227" ht="13.5" customHeight="1" x14ac:dyDescent="0.25">
      <c r="A628" s="2036" t="s">
        <v>586</v>
      </c>
      <c r="B628" s="2037"/>
      <c r="C628" s="2037"/>
      <c r="D628" s="2037"/>
      <c r="E628" s="2037"/>
      <c r="F628" s="2037"/>
      <c r="G628" s="2037"/>
      <c r="H628" s="2037"/>
      <c r="I628" s="2037"/>
      <c r="J628" s="2038"/>
    </row>
    <row r="629" spans="1:227" ht="27.6" x14ac:dyDescent="0.25">
      <c r="A629" s="1300" t="s">
        <v>954</v>
      </c>
      <c r="B629" s="1250" t="s">
        <v>628</v>
      </c>
      <c r="C629" s="1322" t="s">
        <v>517</v>
      </c>
      <c r="D629" s="1269">
        <v>2019</v>
      </c>
      <c r="E629" s="1254">
        <v>2021</v>
      </c>
      <c r="F629" s="1269" t="s">
        <v>357</v>
      </c>
      <c r="G629" s="1269" t="s">
        <v>36</v>
      </c>
      <c r="H629" s="1269">
        <v>0</v>
      </c>
      <c r="I629" s="1269">
        <v>0</v>
      </c>
      <c r="J629" s="1269">
        <v>0</v>
      </c>
    </row>
    <row r="630" spans="1:227" ht="13.8" x14ac:dyDescent="0.25">
      <c r="A630" s="2036" t="s">
        <v>587</v>
      </c>
      <c r="B630" s="2037"/>
      <c r="C630" s="2037"/>
      <c r="D630" s="2037"/>
      <c r="E630" s="2037"/>
      <c r="F630" s="2037"/>
      <c r="G630" s="2037"/>
      <c r="H630" s="2037"/>
      <c r="I630" s="2037"/>
      <c r="J630" s="2038"/>
    </row>
    <row r="631" spans="1:227" ht="27.6" x14ac:dyDescent="0.25">
      <c r="A631" s="1303"/>
      <c r="B631" s="1264"/>
      <c r="C631" s="1324" t="s">
        <v>434</v>
      </c>
      <c r="D631" s="1269">
        <v>2019</v>
      </c>
      <c r="E631" s="1254">
        <v>2021</v>
      </c>
      <c r="F631" s="1269" t="s">
        <v>357</v>
      </c>
      <c r="G631" s="1269" t="s">
        <v>36</v>
      </c>
      <c r="H631" s="1269">
        <v>0</v>
      </c>
      <c r="I631" s="1269">
        <v>0</v>
      </c>
      <c r="J631" s="1269">
        <v>0</v>
      </c>
    </row>
    <row r="632" spans="1:227" ht="13.8" x14ac:dyDescent="0.25">
      <c r="A632" s="2053" t="s">
        <v>646</v>
      </c>
      <c r="B632" s="2054"/>
      <c r="C632" s="2054"/>
      <c r="D632" s="2054"/>
      <c r="E632" s="2054"/>
      <c r="F632" s="2054"/>
      <c r="G632" s="2055"/>
      <c r="H632" s="1337">
        <f>SUM(H586+H598+H605+H612)</f>
        <v>34100</v>
      </c>
      <c r="I632" s="1337">
        <f>SUM(I586+I598+I605+I612)</f>
        <v>45450</v>
      </c>
      <c r="J632" s="1337">
        <f>SUM(J586+J598+J605+J612)</f>
        <v>45450</v>
      </c>
    </row>
    <row r="633" spans="1:227" ht="13.8" x14ac:dyDescent="0.25">
      <c r="A633" s="2053" t="s">
        <v>1038</v>
      </c>
      <c r="B633" s="2054"/>
      <c r="C633" s="2054"/>
      <c r="D633" s="2054"/>
      <c r="E633" s="2054"/>
      <c r="F633" s="2054"/>
      <c r="G633" s="2054"/>
      <c r="H633" s="1337">
        <f>SUM(H589+H599+H606+H617+H620)</f>
        <v>34100</v>
      </c>
      <c r="I633" s="1337">
        <f>I589+I601+I606+I617</f>
        <v>45450</v>
      </c>
      <c r="J633" s="1337">
        <f>J589+J601+J606+J617</f>
        <v>45450</v>
      </c>
    </row>
    <row r="634" spans="1:227" ht="13.8" x14ac:dyDescent="0.25">
      <c r="A634" s="2050" t="s">
        <v>647</v>
      </c>
      <c r="B634" s="2051"/>
      <c r="C634" s="2051"/>
      <c r="D634" s="2051"/>
      <c r="E634" s="2051"/>
      <c r="F634" s="2051"/>
      <c r="G634" s="2052"/>
      <c r="H634" s="1406">
        <f>H632+H633</f>
        <v>68200</v>
      </c>
      <c r="I634" s="1406">
        <f>I632+I633</f>
        <v>90900</v>
      </c>
      <c r="J634" s="1406">
        <f>J632+J633</f>
        <v>90900</v>
      </c>
    </row>
    <row r="635" spans="1:227" ht="13.8" x14ac:dyDescent="0.25">
      <c r="A635" s="2133" t="s">
        <v>955</v>
      </c>
      <c r="B635" s="2134"/>
      <c r="C635" s="2134"/>
      <c r="D635" s="2134"/>
      <c r="E635" s="2134"/>
      <c r="F635" s="2134"/>
      <c r="G635" s="2135"/>
      <c r="H635" s="1460">
        <f>H51+H107+H202+H275+H319+H363+H433+H484+H581+H632</f>
        <v>375000</v>
      </c>
      <c r="I635" s="1460">
        <f>I51+I107+I202+I275+I319+I363+I433+I484+I581+I632</f>
        <v>500000</v>
      </c>
      <c r="J635" s="1460">
        <f>J51+J107+J202+J275+J319+J363+J433+J484+J581+J632</f>
        <v>500000</v>
      </c>
    </row>
    <row r="636" spans="1:227" ht="13.8" x14ac:dyDescent="0.25">
      <c r="A636" s="2133" t="s">
        <v>1042</v>
      </c>
      <c r="B636" s="2134"/>
      <c r="C636" s="2134"/>
      <c r="D636" s="2134"/>
      <c r="E636" s="2134"/>
      <c r="F636" s="2134"/>
      <c r="G636" s="2135"/>
      <c r="H636" s="1460">
        <f>SUM(H52+H119+H211+H276+H320+H364+H434+H485+H582+H633)</f>
        <v>397043</v>
      </c>
      <c r="I636" s="1460">
        <f>SUM(I52+I119+I211+I276+I320+I364+I434+I485+I582+I633)</f>
        <v>500000</v>
      </c>
      <c r="J636" s="1460">
        <f>SUM(J52+J119+J211+J276+J320+J364+J434+J485+J582+J633)</f>
        <v>500000</v>
      </c>
    </row>
    <row r="637" spans="1:227" ht="13.8" x14ac:dyDescent="0.25">
      <c r="A637" s="2133" t="s">
        <v>956</v>
      </c>
      <c r="B637" s="2134"/>
      <c r="C637" s="2134"/>
      <c r="D637" s="2134"/>
      <c r="E637" s="2134"/>
      <c r="F637" s="2134"/>
      <c r="G637" s="2135"/>
      <c r="H637" s="1460">
        <f>H635+H636</f>
        <v>772043</v>
      </c>
      <c r="I637" s="1460">
        <f>I635+I636</f>
        <v>1000000</v>
      </c>
      <c r="J637" s="1460">
        <f>J635+J636</f>
        <v>1000000</v>
      </c>
    </row>
    <row r="638" spans="1:227" ht="13.8" x14ac:dyDescent="0.25">
      <c r="A638" s="1275" t="s">
        <v>607</v>
      </c>
      <c r="B638" s="1275"/>
      <c r="C638" s="1275"/>
      <c r="D638" s="1275"/>
    </row>
    <row r="639" spans="1:227" ht="13.8" x14ac:dyDescent="0.25">
      <c r="A639" s="1275" t="s">
        <v>609</v>
      </c>
      <c r="B639" s="1275"/>
      <c r="C639" s="1275"/>
      <c r="D639" s="1275"/>
    </row>
    <row r="640" spans="1:227" ht="13.8" x14ac:dyDescent="0.25">
      <c r="A640" s="1275" t="s">
        <v>610</v>
      </c>
      <c r="B640" s="1275"/>
      <c r="C640" s="1275"/>
      <c r="D640" s="1275"/>
      <c r="J640" s="1295"/>
    </row>
    <row r="641" spans="1:4" ht="13.8" x14ac:dyDescent="0.25">
      <c r="A641" s="1275" t="s">
        <v>611</v>
      </c>
      <c r="B641" s="1275"/>
      <c r="C641" s="1275"/>
      <c r="D641" s="1275"/>
    </row>
  </sheetData>
  <mergeCells count="714">
    <mergeCell ref="D463:D465"/>
    <mergeCell ref="E463:E465"/>
    <mergeCell ref="D403:D405"/>
    <mergeCell ref="E403:E405"/>
    <mergeCell ref="H608:H609"/>
    <mergeCell ref="I608:I609"/>
    <mergeCell ref="J608:J609"/>
    <mergeCell ref="H586:H588"/>
    <mergeCell ref="I586:I588"/>
    <mergeCell ref="J586:J588"/>
    <mergeCell ref="H589:H591"/>
    <mergeCell ref="I589:I591"/>
    <mergeCell ref="J589:J591"/>
    <mergeCell ref="H592:H595"/>
    <mergeCell ref="I592:I595"/>
    <mergeCell ref="J592:J595"/>
    <mergeCell ref="H606:H607"/>
    <mergeCell ref="I606:I607"/>
    <mergeCell ref="J606:J607"/>
    <mergeCell ref="H449:H451"/>
    <mergeCell ref="I449:I451"/>
    <mergeCell ref="J449:J451"/>
    <mergeCell ref="H452:H454"/>
    <mergeCell ref="H463:H465"/>
    <mergeCell ref="I463:I465"/>
    <mergeCell ref="J463:J465"/>
    <mergeCell ref="J440:J441"/>
    <mergeCell ref="D438:D441"/>
    <mergeCell ref="E438:E441"/>
    <mergeCell ref="A408:G408"/>
    <mergeCell ref="C403:C407"/>
    <mergeCell ref="A409:J409"/>
    <mergeCell ref="H460:H462"/>
    <mergeCell ref="I460:I462"/>
    <mergeCell ref="J460:J462"/>
    <mergeCell ref="D457:D462"/>
    <mergeCell ref="E457:E462"/>
    <mergeCell ref="A455:G455"/>
    <mergeCell ref="A429:J429"/>
    <mergeCell ref="A434:G434"/>
    <mergeCell ref="A435:G435"/>
    <mergeCell ref="A446:G446"/>
    <mergeCell ref="C438:C445"/>
    <mergeCell ref="F438:F445"/>
    <mergeCell ref="G438:G445"/>
    <mergeCell ref="H442:H445"/>
    <mergeCell ref="I442:I445"/>
    <mergeCell ref="J442:J445"/>
    <mergeCell ref="A350:J350"/>
    <mergeCell ref="A342:J342"/>
    <mergeCell ref="A367:J367"/>
    <mergeCell ref="A366:J366"/>
    <mergeCell ref="I452:I454"/>
    <mergeCell ref="J452:J454"/>
    <mergeCell ref="E372:E393"/>
    <mergeCell ref="H397:H398"/>
    <mergeCell ref="I397:I398"/>
    <mergeCell ref="J397:J398"/>
    <mergeCell ref="H404:H405"/>
    <mergeCell ref="I404:I405"/>
    <mergeCell ref="J404:J405"/>
    <mergeCell ref="H406:H407"/>
    <mergeCell ref="I406:I407"/>
    <mergeCell ref="J406:J407"/>
    <mergeCell ref="J399:J400"/>
    <mergeCell ref="F403:F407"/>
    <mergeCell ref="G403:G407"/>
    <mergeCell ref="G448:G454"/>
    <mergeCell ref="J424:J426"/>
    <mergeCell ref="A401:G401"/>
    <mergeCell ref="C396:C400"/>
    <mergeCell ref="D396:D400"/>
    <mergeCell ref="E280:E282"/>
    <mergeCell ref="D283:D292"/>
    <mergeCell ref="E283:E292"/>
    <mergeCell ref="H283:H292"/>
    <mergeCell ref="I283:I292"/>
    <mergeCell ref="J283:J292"/>
    <mergeCell ref="G280:G292"/>
    <mergeCell ref="A298:G298"/>
    <mergeCell ref="A303:G303"/>
    <mergeCell ref="D300:D302"/>
    <mergeCell ref="E300:E302"/>
    <mergeCell ref="H300:H302"/>
    <mergeCell ref="I300:I302"/>
    <mergeCell ref="J300:J302"/>
    <mergeCell ref="C300:C302"/>
    <mergeCell ref="F300:F302"/>
    <mergeCell ref="G300:G302"/>
    <mergeCell ref="I295:I297"/>
    <mergeCell ref="J295:J297"/>
    <mergeCell ref="A293:G293"/>
    <mergeCell ref="C295:C297"/>
    <mergeCell ref="D295:D297"/>
    <mergeCell ref="H149:H154"/>
    <mergeCell ref="I149:I154"/>
    <mergeCell ref="J149:J154"/>
    <mergeCell ref="H155:H156"/>
    <mergeCell ref="I155:I156"/>
    <mergeCell ref="J155:J156"/>
    <mergeCell ref="J161:J167"/>
    <mergeCell ref="H215:H216"/>
    <mergeCell ref="I215:I216"/>
    <mergeCell ref="J215:J216"/>
    <mergeCell ref="A182:J182"/>
    <mergeCell ref="A184:J184"/>
    <mergeCell ref="A169:J169"/>
    <mergeCell ref="A195:J195"/>
    <mergeCell ref="A157:G157"/>
    <mergeCell ref="H170:H172"/>
    <mergeCell ref="I170:I172"/>
    <mergeCell ref="J170:J172"/>
    <mergeCell ref="C170:C175"/>
    <mergeCell ref="D170:D175"/>
    <mergeCell ref="E170:E175"/>
    <mergeCell ref="F170:F175"/>
    <mergeCell ref="G170:G175"/>
    <mergeCell ref="H173:H175"/>
    <mergeCell ref="D148:D154"/>
    <mergeCell ref="E148:E154"/>
    <mergeCell ref="D155:D156"/>
    <mergeCell ref="E155:E156"/>
    <mergeCell ref="I10:I11"/>
    <mergeCell ref="J10:J11"/>
    <mergeCell ref="C10:C20"/>
    <mergeCell ref="F10:F20"/>
    <mergeCell ref="G10:G20"/>
    <mergeCell ref="D13:D20"/>
    <mergeCell ref="E13:E20"/>
    <mergeCell ref="H13:H20"/>
    <mergeCell ref="I13:I20"/>
    <mergeCell ref="J13:J20"/>
    <mergeCell ref="C148:C156"/>
    <mergeCell ref="F148:F156"/>
    <mergeCell ref="G148:G156"/>
    <mergeCell ref="I70:I73"/>
    <mergeCell ref="J70:J73"/>
    <mergeCell ref="I67:I69"/>
    <mergeCell ref="J67:J69"/>
    <mergeCell ref="H67:H69"/>
    <mergeCell ref="G37:G39"/>
    <mergeCell ref="A65:G65"/>
    <mergeCell ref="A619:J619"/>
    <mergeCell ref="A621:G621"/>
    <mergeCell ref="A632:G632"/>
    <mergeCell ref="A635:G635"/>
    <mergeCell ref="A636:G636"/>
    <mergeCell ref="A637:G637"/>
    <mergeCell ref="A618:G618"/>
    <mergeCell ref="C612:C617"/>
    <mergeCell ref="D612:D617"/>
    <mergeCell ref="E612:E617"/>
    <mergeCell ref="F612:F617"/>
    <mergeCell ref="G612:G617"/>
    <mergeCell ref="H612:H616"/>
    <mergeCell ref="I612:I616"/>
    <mergeCell ref="J612:J616"/>
    <mergeCell ref="A630:J630"/>
    <mergeCell ref="A633:G633"/>
    <mergeCell ref="A626:J626"/>
    <mergeCell ref="A624:J624"/>
    <mergeCell ref="A622:J622"/>
    <mergeCell ref="A634:G634"/>
    <mergeCell ref="A610:G610"/>
    <mergeCell ref="C605:C609"/>
    <mergeCell ref="F605:F609"/>
    <mergeCell ref="G605:G609"/>
    <mergeCell ref="D605:D607"/>
    <mergeCell ref="E605:E607"/>
    <mergeCell ref="D608:D609"/>
    <mergeCell ref="E608:E609"/>
    <mergeCell ref="A603:G603"/>
    <mergeCell ref="C598:C602"/>
    <mergeCell ref="F598:F602"/>
    <mergeCell ref="G598:G602"/>
    <mergeCell ref="H601:H602"/>
    <mergeCell ref="I601:I602"/>
    <mergeCell ref="J601:J602"/>
    <mergeCell ref="H599:H600"/>
    <mergeCell ref="I599:I600"/>
    <mergeCell ref="J599:J600"/>
    <mergeCell ref="D598:D600"/>
    <mergeCell ref="E598:E600"/>
    <mergeCell ref="D601:D602"/>
    <mergeCell ref="E601:E602"/>
    <mergeCell ref="C574:C578"/>
    <mergeCell ref="D574:D578"/>
    <mergeCell ref="E574:E578"/>
    <mergeCell ref="F574:F578"/>
    <mergeCell ref="G574:G578"/>
    <mergeCell ref="H574:H578"/>
    <mergeCell ref="I574:I578"/>
    <mergeCell ref="J574:J578"/>
    <mergeCell ref="A579:J579"/>
    <mergeCell ref="H526:H530"/>
    <mergeCell ref="I526:I530"/>
    <mergeCell ref="J526:J530"/>
    <mergeCell ref="D531:D532"/>
    <mergeCell ref="E531:E532"/>
    <mergeCell ref="H531:H532"/>
    <mergeCell ref="I531:I532"/>
    <mergeCell ref="J531:J532"/>
    <mergeCell ref="A546:G546"/>
    <mergeCell ref="C535:C545"/>
    <mergeCell ref="D535:D545"/>
    <mergeCell ref="E535:E545"/>
    <mergeCell ref="F535:F545"/>
    <mergeCell ref="G535:G545"/>
    <mergeCell ref="H538:H545"/>
    <mergeCell ref="I538:I545"/>
    <mergeCell ref="J538:J545"/>
    <mergeCell ref="I535:I537"/>
    <mergeCell ref="J535:J537"/>
    <mergeCell ref="A533:G533"/>
    <mergeCell ref="C524:C532"/>
    <mergeCell ref="F524:F532"/>
    <mergeCell ref="G524:G532"/>
    <mergeCell ref="D524:D530"/>
    <mergeCell ref="I502:I503"/>
    <mergeCell ref="A487:J487"/>
    <mergeCell ref="A488:J488"/>
    <mergeCell ref="J502:J503"/>
    <mergeCell ref="H504:H509"/>
    <mergeCell ref="I504:I509"/>
    <mergeCell ref="J504:J509"/>
    <mergeCell ref="A522:G522"/>
    <mergeCell ref="C513:C521"/>
    <mergeCell ref="D513:D521"/>
    <mergeCell ref="E513:E521"/>
    <mergeCell ref="F513:F521"/>
    <mergeCell ref="G513:G521"/>
    <mergeCell ref="H516:H521"/>
    <mergeCell ref="I516:I521"/>
    <mergeCell ref="J516:J521"/>
    <mergeCell ref="A467:J467"/>
    <mergeCell ref="A472:G472"/>
    <mergeCell ref="C468:C471"/>
    <mergeCell ref="D468:D471"/>
    <mergeCell ref="E468:E471"/>
    <mergeCell ref="F468:F471"/>
    <mergeCell ref="G468:G471"/>
    <mergeCell ref="C474:C476"/>
    <mergeCell ref="D474:D476"/>
    <mergeCell ref="E474:E476"/>
    <mergeCell ref="F474:F476"/>
    <mergeCell ref="G474:G476"/>
    <mergeCell ref="H474:H476"/>
    <mergeCell ref="I474:I476"/>
    <mergeCell ref="J474:J476"/>
    <mergeCell ref="D442:D445"/>
    <mergeCell ref="E442:E445"/>
    <mergeCell ref="A431:J431"/>
    <mergeCell ref="D448:D451"/>
    <mergeCell ref="E448:E451"/>
    <mergeCell ref="D452:D454"/>
    <mergeCell ref="E452:E454"/>
    <mergeCell ref="A433:G433"/>
    <mergeCell ref="H438:H439"/>
    <mergeCell ref="I438:I439"/>
    <mergeCell ref="J438:J439"/>
    <mergeCell ref="H440:H441"/>
    <mergeCell ref="I440:I441"/>
    <mergeCell ref="A308:G308"/>
    <mergeCell ref="A320:G320"/>
    <mergeCell ref="A321:G321"/>
    <mergeCell ref="A358:J358"/>
    <mergeCell ref="A349:G349"/>
    <mergeCell ref="C343:C348"/>
    <mergeCell ref="F343:F348"/>
    <mergeCell ref="G343:G348"/>
    <mergeCell ref="H346:H348"/>
    <mergeCell ref="I346:I348"/>
    <mergeCell ref="J346:J348"/>
    <mergeCell ref="D343:D348"/>
    <mergeCell ref="D324:D327"/>
    <mergeCell ref="E324:E327"/>
    <mergeCell ref="H324:H325"/>
    <mergeCell ref="I324:I325"/>
    <mergeCell ref="C324:C328"/>
    <mergeCell ref="F324:F328"/>
    <mergeCell ref="G324:G328"/>
    <mergeCell ref="J324:J325"/>
    <mergeCell ref="H326:H327"/>
    <mergeCell ref="G337:G340"/>
    <mergeCell ref="A329:G329"/>
    <mergeCell ref="G331:G334"/>
    <mergeCell ref="J413:J416"/>
    <mergeCell ref="I326:I327"/>
    <mergeCell ref="J326:J327"/>
    <mergeCell ref="H333:H334"/>
    <mergeCell ref="I333:I334"/>
    <mergeCell ref="J333:J334"/>
    <mergeCell ref="D331:D332"/>
    <mergeCell ref="E331:E332"/>
    <mergeCell ref="D333:D334"/>
    <mergeCell ref="E333:E334"/>
    <mergeCell ref="H339:H340"/>
    <mergeCell ref="I339:I340"/>
    <mergeCell ref="J339:J340"/>
    <mergeCell ref="D337:D338"/>
    <mergeCell ref="E337:E338"/>
    <mergeCell ref="D339:D340"/>
    <mergeCell ref="E339:E340"/>
    <mergeCell ref="H368:H369"/>
    <mergeCell ref="I368:I369"/>
    <mergeCell ref="J368:J369"/>
    <mergeCell ref="D368:D371"/>
    <mergeCell ref="E368:E371"/>
    <mergeCell ref="E343:E348"/>
    <mergeCell ref="A354:J354"/>
    <mergeCell ref="A364:G364"/>
    <mergeCell ref="A365:G365"/>
    <mergeCell ref="C410:C416"/>
    <mergeCell ref="D410:D416"/>
    <mergeCell ref="E410:E416"/>
    <mergeCell ref="F410:F416"/>
    <mergeCell ref="G410:G416"/>
    <mergeCell ref="H413:H416"/>
    <mergeCell ref="I413:I416"/>
    <mergeCell ref="E396:E400"/>
    <mergeCell ref="F396:F400"/>
    <mergeCell ref="G396:G400"/>
    <mergeCell ref="H399:H400"/>
    <mergeCell ref="D406:D407"/>
    <mergeCell ref="E406:E407"/>
    <mergeCell ref="A596:G596"/>
    <mergeCell ref="C586:C595"/>
    <mergeCell ref="G586:G595"/>
    <mergeCell ref="F586:F595"/>
    <mergeCell ref="D586:D591"/>
    <mergeCell ref="E586:E591"/>
    <mergeCell ref="D592:D595"/>
    <mergeCell ref="E592:E595"/>
    <mergeCell ref="H535:H537"/>
    <mergeCell ref="A553:J553"/>
    <mergeCell ref="A583:G583"/>
    <mergeCell ref="A555:J555"/>
    <mergeCell ref="C562:C570"/>
    <mergeCell ref="D562:D570"/>
    <mergeCell ref="E562:E570"/>
    <mergeCell ref="F562:F570"/>
    <mergeCell ref="G562:G570"/>
    <mergeCell ref="H562:H570"/>
    <mergeCell ref="I562:I570"/>
    <mergeCell ref="J562:J570"/>
    <mergeCell ref="A581:G581"/>
    <mergeCell ref="A582:G582"/>
    <mergeCell ref="A571:J571"/>
    <mergeCell ref="A573:J573"/>
    <mergeCell ref="A551:J551"/>
    <mergeCell ref="C480:C481"/>
    <mergeCell ref="D480:D481"/>
    <mergeCell ref="E480:E481"/>
    <mergeCell ref="F480:F481"/>
    <mergeCell ref="G480:G481"/>
    <mergeCell ref="H480:H481"/>
    <mergeCell ref="A482:J482"/>
    <mergeCell ref="A477:J477"/>
    <mergeCell ref="A479:J479"/>
    <mergeCell ref="H524:H525"/>
    <mergeCell ref="I524:I525"/>
    <mergeCell ref="J524:J525"/>
    <mergeCell ref="I480:I481"/>
    <mergeCell ref="J480:J481"/>
    <mergeCell ref="A485:G485"/>
    <mergeCell ref="A486:G486"/>
    <mergeCell ref="A511:G511"/>
    <mergeCell ref="C489:C510"/>
    <mergeCell ref="D489:D510"/>
    <mergeCell ref="E489:E510"/>
    <mergeCell ref="F489:F510"/>
    <mergeCell ref="G489:G510"/>
    <mergeCell ref="H502:H503"/>
    <mergeCell ref="E524:E530"/>
    <mergeCell ref="H468:H470"/>
    <mergeCell ref="I468:I470"/>
    <mergeCell ref="J468:J470"/>
    <mergeCell ref="A484:G484"/>
    <mergeCell ref="H513:H515"/>
    <mergeCell ref="I513:I515"/>
    <mergeCell ref="J513:J515"/>
    <mergeCell ref="C331:C334"/>
    <mergeCell ref="E359:E360"/>
    <mergeCell ref="F359:F360"/>
    <mergeCell ref="G359:G360"/>
    <mergeCell ref="A394:G394"/>
    <mergeCell ref="A423:J423"/>
    <mergeCell ref="C424:C426"/>
    <mergeCell ref="D424:D426"/>
    <mergeCell ref="E424:E426"/>
    <mergeCell ref="F424:F426"/>
    <mergeCell ref="G424:G426"/>
    <mergeCell ref="A466:G466"/>
    <mergeCell ref="C457:C465"/>
    <mergeCell ref="F457:F465"/>
    <mergeCell ref="H424:H426"/>
    <mergeCell ref="I424:I426"/>
    <mergeCell ref="A275:G275"/>
    <mergeCell ref="D248:D251"/>
    <mergeCell ref="E248:E251"/>
    <mergeCell ref="H248:H251"/>
    <mergeCell ref="I248:I251"/>
    <mergeCell ref="A262:J262"/>
    <mergeCell ref="A264:J264"/>
    <mergeCell ref="C280:C292"/>
    <mergeCell ref="A259:J259"/>
    <mergeCell ref="F280:F292"/>
    <mergeCell ref="A253:J253"/>
    <mergeCell ref="H260:H261"/>
    <mergeCell ref="I260:I261"/>
    <mergeCell ref="J260:J261"/>
    <mergeCell ref="J248:J251"/>
    <mergeCell ref="H280:H281"/>
    <mergeCell ref="I280:I281"/>
    <mergeCell ref="J280:J281"/>
    <mergeCell ref="D280:D282"/>
    <mergeCell ref="A276:G276"/>
    <mergeCell ref="A277:G277"/>
    <mergeCell ref="C260:C261"/>
    <mergeCell ref="D260:D261"/>
    <mergeCell ref="E260:E261"/>
    <mergeCell ref="A313:J313"/>
    <mergeCell ref="G305:G307"/>
    <mergeCell ref="H305:H307"/>
    <mergeCell ref="I305:I307"/>
    <mergeCell ref="C368:C393"/>
    <mergeCell ref="F368:F393"/>
    <mergeCell ref="G368:G393"/>
    <mergeCell ref="H370:H371"/>
    <mergeCell ref="I370:I371"/>
    <mergeCell ref="J370:J371"/>
    <mergeCell ref="H372:H393"/>
    <mergeCell ref="I372:I393"/>
    <mergeCell ref="J372:J393"/>
    <mergeCell ref="D372:D393"/>
    <mergeCell ref="A335:G335"/>
    <mergeCell ref="A341:G341"/>
    <mergeCell ref="C337:C340"/>
    <mergeCell ref="F337:F340"/>
    <mergeCell ref="A309:J309"/>
    <mergeCell ref="A311:J311"/>
    <mergeCell ref="A315:J315"/>
    <mergeCell ref="F331:F334"/>
    <mergeCell ref="D359:D360"/>
    <mergeCell ref="C359:C360"/>
    <mergeCell ref="A158:J158"/>
    <mergeCell ref="D159:D160"/>
    <mergeCell ref="E159:E160"/>
    <mergeCell ref="D161:D167"/>
    <mergeCell ref="E161:E167"/>
    <mergeCell ref="H161:H167"/>
    <mergeCell ref="I161:I167"/>
    <mergeCell ref="I399:I400"/>
    <mergeCell ref="A427:J427"/>
    <mergeCell ref="H410:H412"/>
    <mergeCell ref="I410:I412"/>
    <mergeCell ref="J410:J412"/>
    <mergeCell ref="A417:G417"/>
    <mergeCell ref="A421:J421"/>
    <mergeCell ref="A419:J419"/>
    <mergeCell ref="A202:G202"/>
    <mergeCell ref="F204:F206"/>
    <mergeCell ref="F208:F209"/>
    <mergeCell ref="A213:J213"/>
    <mergeCell ref="A214:J214"/>
    <mergeCell ref="E295:E297"/>
    <mergeCell ref="F295:F297"/>
    <mergeCell ref="G295:G297"/>
    <mergeCell ref="H295:H297"/>
    <mergeCell ref="A243:G243"/>
    <mergeCell ref="C236:C242"/>
    <mergeCell ref="D236:D242"/>
    <mergeCell ref="E236:E242"/>
    <mergeCell ref="F236:F242"/>
    <mergeCell ref="G236:G242"/>
    <mergeCell ref="C159:C167"/>
    <mergeCell ref="F159:F167"/>
    <mergeCell ref="G159:G167"/>
    <mergeCell ref="E215:E217"/>
    <mergeCell ref="D218:D233"/>
    <mergeCell ref="E218:E233"/>
    <mergeCell ref="H241:H242"/>
    <mergeCell ref="I241:I242"/>
    <mergeCell ref="J241:J242"/>
    <mergeCell ref="H218:H233"/>
    <mergeCell ref="I218:I233"/>
    <mergeCell ref="J218:J233"/>
    <mergeCell ref="H237:H240"/>
    <mergeCell ref="I237:I240"/>
    <mergeCell ref="J237:J240"/>
    <mergeCell ref="A304:J304"/>
    <mergeCell ref="A628:J628"/>
    <mergeCell ref="A611:J611"/>
    <mergeCell ref="A319:G319"/>
    <mergeCell ref="A473:J473"/>
    <mergeCell ref="A547:J547"/>
    <mergeCell ref="H343:H345"/>
    <mergeCell ref="I343:I345"/>
    <mergeCell ref="J343:J345"/>
    <mergeCell ref="A352:J352"/>
    <mergeCell ref="A356:J356"/>
    <mergeCell ref="A361:J361"/>
    <mergeCell ref="A363:G363"/>
    <mergeCell ref="J305:J307"/>
    <mergeCell ref="A317:J317"/>
    <mergeCell ref="C305:C307"/>
    <mergeCell ref="D305:D307"/>
    <mergeCell ref="E305:E307"/>
    <mergeCell ref="F305:F307"/>
    <mergeCell ref="A549:J549"/>
    <mergeCell ref="A534:J534"/>
    <mergeCell ref="G457:G465"/>
    <mergeCell ref="C448:C454"/>
    <mergeCell ref="F448:F454"/>
    <mergeCell ref="G1:J2"/>
    <mergeCell ref="A3:J3"/>
    <mergeCell ref="A5:A6"/>
    <mergeCell ref="B5:B6"/>
    <mergeCell ref="C5:C6"/>
    <mergeCell ref="D5:E5"/>
    <mergeCell ref="F5:F6"/>
    <mergeCell ref="G5:G6"/>
    <mergeCell ref="H5:J5"/>
    <mergeCell ref="A7:J7"/>
    <mergeCell ref="A92:J92"/>
    <mergeCell ref="A107:G107"/>
    <mergeCell ref="F109:F111"/>
    <mergeCell ref="F113:F114"/>
    <mergeCell ref="A90:J90"/>
    <mergeCell ref="A98:J98"/>
    <mergeCell ref="A102:J102"/>
    <mergeCell ref="A84:J84"/>
    <mergeCell ref="D10:D12"/>
    <mergeCell ref="E10:E12"/>
    <mergeCell ref="D29:D31"/>
    <mergeCell ref="E29:E31"/>
    <mergeCell ref="A27:G27"/>
    <mergeCell ref="A21:G21"/>
    <mergeCell ref="I37:I39"/>
    <mergeCell ref="J37:J39"/>
    <mergeCell ref="C23:C26"/>
    <mergeCell ref="F23:F26"/>
    <mergeCell ref="G23:G26"/>
    <mergeCell ref="C29:C32"/>
    <mergeCell ref="F29:F32"/>
    <mergeCell ref="A95:J95"/>
    <mergeCell ref="H10:H11"/>
    <mergeCell ref="C56:C64"/>
    <mergeCell ref="F56:F64"/>
    <mergeCell ref="G56:G64"/>
    <mergeCell ref="C37:C39"/>
    <mergeCell ref="A83:G83"/>
    <mergeCell ref="C76:C82"/>
    <mergeCell ref="A74:G74"/>
    <mergeCell ref="C67:C73"/>
    <mergeCell ref="D67:D73"/>
    <mergeCell ref="E67:E73"/>
    <mergeCell ref="F67:F73"/>
    <mergeCell ref="G67:G73"/>
    <mergeCell ref="A41:J41"/>
    <mergeCell ref="A43:J43"/>
    <mergeCell ref="A45:J45"/>
    <mergeCell ref="A47:J47"/>
    <mergeCell ref="A51:G51"/>
    <mergeCell ref="H37:H39"/>
    <mergeCell ref="D37:D39"/>
    <mergeCell ref="A40:G40"/>
    <mergeCell ref="A52:G52"/>
    <mergeCell ref="H70:H73"/>
    <mergeCell ref="J80:J82"/>
    <mergeCell ref="H77:H79"/>
    <mergeCell ref="A89:G89"/>
    <mergeCell ref="C85:C88"/>
    <mergeCell ref="D85:D88"/>
    <mergeCell ref="E85:E88"/>
    <mergeCell ref="F85:F88"/>
    <mergeCell ref="G85:G88"/>
    <mergeCell ref="H85:H87"/>
    <mergeCell ref="I85:I87"/>
    <mergeCell ref="H80:H82"/>
    <mergeCell ref="I80:I82"/>
    <mergeCell ref="J85:J87"/>
    <mergeCell ref="A94:G94"/>
    <mergeCell ref="A119:G119"/>
    <mergeCell ref="A120:G120"/>
    <mergeCell ref="H96:H97"/>
    <mergeCell ref="I96:I97"/>
    <mergeCell ref="J96:J97"/>
    <mergeCell ref="G96:G97"/>
    <mergeCell ref="F96:F97"/>
    <mergeCell ref="E96:E97"/>
    <mergeCell ref="D96:D97"/>
    <mergeCell ref="C96:C97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C103:C106"/>
    <mergeCell ref="D103:D106"/>
    <mergeCell ref="E103:E106"/>
    <mergeCell ref="F103:F106"/>
    <mergeCell ref="G103:G106"/>
    <mergeCell ref="H103:H106"/>
    <mergeCell ref="I103:I106"/>
    <mergeCell ref="J103:J106"/>
    <mergeCell ref="A146:G146"/>
    <mergeCell ref="C123:C145"/>
    <mergeCell ref="F123:F145"/>
    <mergeCell ref="G123:G145"/>
    <mergeCell ref="A121:J121"/>
    <mergeCell ref="A122:J122"/>
    <mergeCell ref="H123:H124"/>
    <mergeCell ref="I123:I124"/>
    <mergeCell ref="J123:J124"/>
    <mergeCell ref="D123:D125"/>
    <mergeCell ref="E123:E125"/>
    <mergeCell ref="D130:D145"/>
    <mergeCell ref="E130:E145"/>
    <mergeCell ref="H130:H145"/>
    <mergeCell ref="I130:I145"/>
    <mergeCell ref="J130:J145"/>
    <mergeCell ref="I173:I175"/>
    <mergeCell ref="J173:J175"/>
    <mergeCell ref="A168:G168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A176:G176"/>
    <mergeCell ref="A177:J177"/>
    <mergeCell ref="H185:H194"/>
    <mergeCell ref="I185:I194"/>
    <mergeCell ref="J185:J194"/>
    <mergeCell ref="C196:C201"/>
    <mergeCell ref="D196:D201"/>
    <mergeCell ref="E196:E201"/>
    <mergeCell ref="F196:F201"/>
    <mergeCell ref="G196:G201"/>
    <mergeCell ref="H196:H201"/>
    <mergeCell ref="I196:I201"/>
    <mergeCell ref="J196:J201"/>
    <mergeCell ref="C185:C194"/>
    <mergeCell ref="D185:D194"/>
    <mergeCell ref="E185:E194"/>
    <mergeCell ref="F185:F194"/>
    <mergeCell ref="G185:G194"/>
    <mergeCell ref="F260:F261"/>
    <mergeCell ref="G260:G261"/>
    <mergeCell ref="F245:F251"/>
    <mergeCell ref="G245:G251"/>
    <mergeCell ref="A252:G252"/>
    <mergeCell ref="A258:G258"/>
    <mergeCell ref="C254:C257"/>
    <mergeCell ref="D254:D257"/>
    <mergeCell ref="E254:E257"/>
    <mergeCell ref="F254:F257"/>
    <mergeCell ref="G254:G257"/>
    <mergeCell ref="E245:E247"/>
    <mergeCell ref="A266:J266"/>
    <mergeCell ref="H246:H247"/>
    <mergeCell ref="I246:I247"/>
    <mergeCell ref="H254:H256"/>
    <mergeCell ref="I254:I256"/>
    <mergeCell ref="J254:J256"/>
    <mergeCell ref="J246:J247"/>
    <mergeCell ref="D245:D247"/>
    <mergeCell ref="I23:I25"/>
    <mergeCell ref="J23:J25"/>
    <mergeCell ref="H29:H30"/>
    <mergeCell ref="I29:I30"/>
    <mergeCell ref="J29:J30"/>
    <mergeCell ref="A53:G53"/>
    <mergeCell ref="E37:E39"/>
    <mergeCell ref="F37:F39"/>
    <mergeCell ref="C245:C251"/>
    <mergeCell ref="A211:G211"/>
    <mergeCell ref="A212:G212"/>
    <mergeCell ref="A234:G234"/>
    <mergeCell ref="F215:F233"/>
    <mergeCell ref="G215:G233"/>
    <mergeCell ref="C215:C233"/>
    <mergeCell ref="D215:D217"/>
    <mergeCell ref="I77:I79"/>
    <mergeCell ref="J77:J79"/>
    <mergeCell ref="D80:D82"/>
    <mergeCell ref="E80:E82"/>
    <mergeCell ref="D76:D79"/>
    <mergeCell ref="E76:E79"/>
    <mergeCell ref="F76:F82"/>
    <mergeCell ref="G76:G82"/>
    <mergeCell ref="D23:D25"/>
    <mergeCell ref="E23:E25"/>
    <mergeCell ref="H56:H61"/>
    <mergeCell ref="I56:I61"/>
    <mergeCell ref="J56:J61"/>
    <mergeCell ref="H63:H64"/>
    <mergeCell ref="I63:I64"/>
    <mergeCell ref="J63:J64"/>
    <mergeCell ref="D56:D62"/>
    <mergeCell ref="E56:E62"/>
    <mergeCell ref="D63:D64"/>
    <mergeCell ref="E63:E64"/>
    <mergeCell ref="G29:G32"/>
    <mergeCell ref="A33:G33"/>
    <mergeCell ref="A34:J34"/>
    <mergeCell ref="H23:H25"/>
  </mergeCells>
  <pageMargins left="0.43307086614173229" right="0.23622047244094491" top="0.55118110236220474" bottom="0.19685039370078741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Lyginamasis variantas </vt:lpstr>
      <vt:lpstr>Lapas1</vt:lpstr>
      <vt:lpstr>lyginamasis variantas</vt:lpstr>
      <vt:lpstr>2015 m. 7 pr.</vt:lpstr>
      <vt:lpstr>Viešoji tvarka</vt:lpstr>
      <vt:lpstr>Daugiabučių namų programa</vt:lpstr>
      <vt:lpstr>'2015 m. 7 pr.'!Print_Area</vt:lpstr>
      <vt:lpstr>'Lyginamasis variantas '!Print_Area</vt:lpstr>
      <vt:lpstr>'2015 m. 7 pr.'!Print_Titles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Inga Aksamitauskaitė</cp:lastModifiedBy>
  <cp:lastPrinted>2016-06-27T07:43:49Z</cp:lastPrinted>
  <dcterms:created xsi:type="dcterms:W3CDTF">2007-07-27T10:32:34Z</dcterms:created>
  <dcterms:modified xsi:type="dcterms:W3CDTF">2016-09-21T09:39:42Z</dcterms:modified>
</cp:coreProperties>
</file>