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00" activeTab="2"/>
  </bookViews>
  <sheets>
    <sheet name="1pr. pajamos" sheetId="1" r:id="rId1"/>
    <sheet name="1 pr.asignavimai" sheetId="2" r:id="rId2"/>
    <sheet name="2pr." sheetId="3" r:id="rId3"/>
  </sheets>
  <definedNames>
    <definedName name="_xlnm._FilterDatabase" localSheetId="2" hidden="1">'2pr.'!$C$1:$C$57</definedName>
    <definedName name="_xlnm.Print_Titles" localSheetId="1">'1 pr.asignavimai'!$3:$6</definedName>
    <definedName name="_xlnm.Print_Titles" localSheetId="0">'1pr. pajamos'!$8:$9</definedName>
    <definedName name="_xlnm.Print_Titles" localSheetId="2">'2pr.'!$10:$13</definedName>
  </definedNames>
  <calcPr fullCalcOnLoad="1" fullPrecision="0"/>
</workbook>
</file>

<file path=xl/sharedStrings.xml><?xml version="1.0" encoding="utf-8"?>
<sst xmlns="http://schemas.openxmlformats.org/spreadsheetml/2006/main" count="352" uniqueCount="229">
  <si>
    <t>Eil. Nr.</t>
  </si>
  <si>
    <t>Savivaldybės administracija</t>
  </si>
  <si>
    <t>Iš viso</t>
  </si>
  <si>
    <t>Miesto ūkio departamentas</t>
  </si>
  <si>
    <t>Ugdymo ir kultūros departamentas</t>
  </si>
  <si>
    <t>Socialinių reikalų departamentas</t>
  </si>
  <si>
    <t>(tūkst. Lt)</t>
  </si>
  <si>
    <t>iš jų:</t>
  </si>
  <si>
    <t xml:space="preserve">                                                                 Klaipėdos miesto savivaldybės tarybos</t>
  </si>
  <si>
    <t xml:space="preserve">                                                                 1 priedas</t>
  </si>
  <si>
    <t>PAJAMOS</t>
  </si>
  <si>
    <t>Pavadinimas</t>
  </si>
  <si>
    <t>Pajamos,                     tūkst. Lt</t>
  </si>
  <si>
    <t>MOKESČIAI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</si>
  <si>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</si>
  <si>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</si>
  <si>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</si>
  <si>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</si>
  <si>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</si>
  <si>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</si>
  <si>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</si>
  <si>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</t>
  </si>
  <si>
    <t>Europos Sąjungos finansinės paramos lėšos</t>
  </si>
  <si>
    <t>Einamiesiems tikslams</t>
  </si>
  <si>
    <t>Kapitalui formuoti</t>
  </si>
  <si>
    <t>Specialiosios tikslinės dotacijos</t>
  </si>
  <si>
    <t>Mokinio krepšeliui finansuoti</t>
  </si>
  <si>
    <t>Aglomeracijų strateginiams triukšmo žemėlapiams parengti</t>
  </si>
  <si>
    <t>KITOS PAJAMOS</t>
  </si>
  <si>
    <t xml:space="preserve">Palūkanos už depozitus </t>
  </si>
  <si>
    <t>Dividendai</t>
  </si>
  <si>
    <t xml:space="preserve">Nuomos mokestis už valstybinę žemę ir valstybinio vidaus vandenų fondo vandens telkinius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</si>
  <si>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</si>
  <si>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</si>
  <si>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</si>
  <si>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</si>
  <si>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</si>
  <si>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pajamos</t>
  </si>
  <si>
    <t>Kitos neišvardintos pajamos</t>
  </si>
  <si>
    <t>SANDORIAI DĖL MATERIALIOJO IR NEMATERIALIOJO TURTO BEI FINANSINIŲ ĮSIPAREIGOJIMŲ PRISIĖMIMAS</t>
  </si>
  <si>
    <t>MATERIALIOJO IR NEMATERIALIOJO TURTO REALIZAVIMO PAJAMOS</t>
  </si>
  <si>
    <t>Ilgalaikio materialiojo turto realizavimo pajamos</t>
  </si>
  <si>
    <t>Žemė</t>
  </si>
  <si>
    <t>Pastatai ir statiniai</t>
  </si>
  <si>
    <t>Apyvartos lėšos biudžeto lėšų stygiui dengti</t>
  </si>
  <si>
    <t>Iš kitų savivaldybių gautos mokinio krepšelio lėšos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</si>
  <si>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</si>
  <si>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</si>
  <si>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</si>
  <si>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</si>
  <si>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</si>
  <si>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</si>
  <si>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</si>
  <si>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Bendrosios dotacijos kompensacija</t>
  </si>
  <si>
    <t>Gyvenamosios vietos deklaravimas</t>
  </si>
  <si>
    <t>Archyvinių dokumentų tvarkymas</t>
  </si>
  <si>
    <t>Jaunimo teisių apsauga</t>
  </si>
  <si>
    <t>Pirminės teisinės pagalbos teikimas</t>
  </si>
  <si>
    <t>Civilinės būklės aktų registravimas</t>
  </si>
  <si>
    <t>Gyventojų registro tvarkymas ir duomenų valstybės registrui teikimas</t>
  </si>
  <si>
    <t>Valstybinės kalbos vartojimo ir taisyklingumo kontrolė</t>
  </si>
  <si>
    <t>Civilinės saugos organizavimas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</si>
  <si>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</si>
  <si>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</si>
  <si>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</si>
  <si>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</si>
  <si>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 xml:space="preserve">Aplinkos apsaugos programa </t>
  </si>
  <si>
    <t>Aplinkos apsaugos rėmimo specialioji programa</t>
  </si>
  <si>
    <t>Žemės ūkio funkcijoms vykdyti</t>
  </si>
  <si>
    <t>Urbanistinės plėtros departamentas</t>
  </si>
  <si>
    <t xml:space="preserve">Miesto infrastruktūros objektų priežiūros ir modernizavimo programa </t>
  </si>
  <si>
    <t>Aplinkos apsaugos programa</t>
  </si>
  <si>
    <t>Ugdymo proceso užtikrinimo programa</t>
  </si>
  <si>
    <t xml:space="preserve">Miesto kultūrinio savitumo puoselėjimo bei kultūrinių paslaugų gerinimo programa </t>
  </si>
  <si>
    <t>Kūno kultūros ir sporto plėtros programa</t>
  </si>
  <si>
    <t>Socialinės atskirties mažinimo programa</t>
  </si>
  <si>
    <t>Gyvenamųjų patalpų nuompinigių panaudojimo specialioji programa</t>
  </si>
  <si>
    <t>Visuomenės sveikatos rėmimo specialioji programa</t>
  </si>
  <si>
    <t xml:space="preserve">Socialinės paslaugos </t>
  </si>
  <si>
    <t>Socialinėms išmokoms ir kompensacijoms mokėti</t>
  </si>
  <si>
    <t>Socialinė parama mokiniams</t>
  </si>
  <si>
    <t xml:space="preserve">Iš viso </t>
  </si>
  <si>
    <t xml:space="preserve">Mokesčiai už valstybinius gamtos išteklius </t>
  </si>
  <si>
    <t>(tūkst.Lt)</t>
  </si>
  <si>
    <t>Turtui įsigyti</t>
  </si>
  <si>
    <t>Miesto urbanistinio planavimo programa</t>
  </si>
  <si>
    <t>Subalansuoto turizmo skatinimo ir vystymo programa</t>
  </si>
  <si>
    <t>Miesto kultūrinio savitumo puoselėjimo bei kultūrinių paslaugų gerinimo programa</t>
  </si>
  <si>
    <t>Susisiekimo sistemos priežiūros ir plėtros programa</t>
  </si>
  <si>
    <t xml:space="preserve">Iš viso: </t>
  </si>
  <si>
    <r>
      <t>Subalansuoto turizmo skatinimo ir vystymo programa</t>
    </r>
    <r>
      <rPr>
        <sz val="12"/>
        <rFont val="Times New Roman"/>
        <family val="1"/>
      </rPr>
      <t xml:space="preserve"> </t>
    </r>
  </si>
  <si>
    <t xml:space="preserve">Ugdymo proceso užtikrinimo programa </t>
  </si>
  <si>
    <r>
      <t>Susisiekimo sistemos priežiūros ir plėtros programa</t>
    </r>
    <r>
      <rPr>
        <sz val="12"/>
        <rFont val="Times New Roman"/>
        <family val="1"/>
      </rPr>
      <t xml:space="preserve"> </t>
    </r>
  </si>
  <si>
    <t xml:space="preserve">Socialinės atskirties mažinimo programa </t>
  </si>
  <si>
    <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</si>
  <si>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</si>
  <si>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</si>
  <si>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</si>
  <si>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>Savivaldybės valdymo  programa (asignavimų valdytojo pajamų įmokos)</t>
  </si>
  <si>
    <r>
      <t xml:space="preserve">Bendrosios dotacijos kompensacija </t>
    </r>
    <r>
      <rPr>
        <sz val="12"/>
        <rFont val="Times New Roman"/>
        <family val="1"/>
      </rPr>
      <t>(savivaldybės biudžeto lėšos)</t>
    </r>
  </si>
  <si>
    <t xml:space="preserve">Subalansuoto turizmo skatinimo ir vystymo programa (paskolų lėšos) </t>
  </si>
  <si>
    <t>Subalansuoto turizmo skatinimo ir vystymo programa (savivaldybės biudžeto lėšos)</t>
  </si>
  <si>
    <t>Ugdymo proceso užtikrinimo programa (savivaldybės biudžeto lėšos)</t>
  </si>
  <si>
    <t xml:space="preserve">Ugdymo proceso užtikrinimo programa (paskolų lėšos) </t>
  </si>
  <si>
    <t>Susisiekimo sistemos priežiūros ir plėtros programa (savivaldybės biudžeto lėšos)</t>
  </si>
  <si>
    <t xml:space="preserve">Susisiekimo sistemos priežiūros ir plėtros programa (paskolų lėšos) </t>
  </si>
  <si>
    <r>
      <t xml:space="preserve">Kūno kultūros ir sporto plėtros programa </t>
    </r>
    <r>
      <rPr>
        <sz val="12"/>
        <rFont val="Times New Roman"/>
        <family val="1"/>
      </rPr>
      <t xml:space="preserve">(paskolų lėšos) </t>
    </r>
  </si>
  <si>
    <t>Aplinkos apsaugos programa (savivaldybės biudžeto lėšos)</t>
  </si>
  <si>
    <r>
      <t xml:space="preserve">Miesto urbanistinio planavimo programa </t>
    </r>
    <r>
      <rPr>
        <sz val="12"/>
        <rFont val="Times New Roman"/>
        <family val="1"/>
      </rPr>
      <t xml:space="preserve">(savivaldybės biudžeto lėšos) </t>
    </r>
  </si>
  <si>
    <t>Miesto infrastruktūros objektų priežiūros ir modernizavimo programa (savivaldybės biudžeto lėšos)</t>
  </si>
  <si>
    <t>Miesto infrastruktūros objektų priežiūros ir modernizavimo programa (asignavimų valdytojo pajamų įmokos)</t>
  </si>
  <si>
    <r>
      <t xml:space="preserve">Ugdymo proceso užtikrinimo programa </t>
    </r>
    <r>
      <rPr>
        <sz val="12"/>
        <rFont val="Times New Roman"/>
        <family val="1"/>
      </rPr>
      <t>(savivaldybės biudžeto lėšos)</t>
    </r>
  </si>
  <si>
    <t>Ugdymo proceso užtikrinimo programa  (savivaldybės biudžeto lėšos)</t>
  </si>
  <si>
    <t>Ugdymo proceso užtikrinimo programa (specialiosios tikslinės dotacijos mokinio krepšeliui finansuoti lėšos)</t>
  </si>
  <si>
    <t>Ugdymo proceso užtikrinimo programa (asignavimų valdytojo pajamų įmokos)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</si>
  <si>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</si>
  <si>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</si>
  <si>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</si>
  <si>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</si>
  <si>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 (asignavimų valdytojo pajamų įmokos)</t>
  </si>
  <si>
    <t>Socialinės atskirties mažinimo programa (savivaldybės biudžeto lėšos)</t>
  </si>
  <si>
    <t>Visuomenės sveikatos rėmimo specialioji programa (savivaldybės biudžeto lėšos)</t>
  </si>
  <si>
    <t xml:space="preserve">valstybės biudžeto specialiųjų tikslinių dotacijų lėšos </t>
  </si>
  <si>
    <t>Iš viso programai</t>
  </si>
  <si>
    <t>ASIGNAVIMAI</t>
  </si>
  <si>
    <t xml:space="preserve">                       2 priedas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</si>
  <si>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</si>
  <si>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</si>
  <si>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</si>
  <si>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</si>
  <si>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</si>
  <si>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</si>
  <si>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</si>
  <si>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</si>
  <si>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</si>
  <si>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</si>
  <si>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</si>
  <si>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</si>
  <si>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</si>
  <si>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</si>
  <si>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</si>
  <si>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</si>
  <si>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                 Klaipėdos miesto savivaldybės tarybos</t>
  </si>
  <si>
    <t>Valstybinėms (valstybės perduotoms savivaldybėms) funkcijoms atlikti</t>
  </si>
  <si>
    <t>Iš apskričių perduotoms įstaigoms išlaikyti</t>
  </si>
  <si>
    <t>Ugdymo proceso užtikrinimo programa (specialiosios tikslinės dotacijos iš apskričių perduotoms įstaigoms išlaikyti lėšos)</t>
  </si>
  <si>
    <t>Socialinės atskirties mažinimo programa (specialiosios tikslinės dotacijos iš apskričių perduotoms įstaigoms išlaikyti lėšos)</t>
  </si>
  <si>
    <t>Programos pavadinimas</t>
  </si>
  <si>
    <t>Asignavimų valdytojas</t>
  </si>
  <si>
    <t>KLAIPĖDOS MIESTO SAVIVALDYBĖS 2012 METŲ BIUDŽETO ASIGNAVIMAI                                  PAGAL PROGRAMAS</t>
  </si>
  <si>
    <t>Savivaldybės valdymo  programa (specialiosios tikslinės dotacijos valstybinėms (valstybės perduotoms savivaldybėms) funkcijoms atlikti lėšos)</t>
  </si>
  <si>
    <r>
      <t>Jaunimo politikos plėtros programa</t>
    </r>
    <r>
      <rPr>
        <sz val="12"/>
        <rFont val="Times New Roman"/>
        <family val="1"/>
      </rPr>
      <t xml:space="preserve"> (savivaldybės biudžeto lėšos)</t>
    </r>
  </si>
  <si>
    <t>KLAIPĖDOS MIESTO SAVIVALDYBĖS 2012 METŲ BIUDŽETAS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</si>
  <si>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</si>
  <si>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</si>
  <si>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</si>
  <si>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</si>
  <si>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</si>
  <si>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</si>
  <si>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</si>
  <si>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</si>
  <si>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</si>
  <si>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</si>
  <si>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</si>
  <si>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</si>
  <si>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</si>
  <si>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</si>
  <si>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Vaikų ir jaunimo teisių apsauga</t>
  </si>
  <si>
    <t>15.15</t>
  </si>
  <si>
    <t>15.16</t>
  </si>
  <si>
    <t>Socialinėms išmokoms ir kompensacijoms skaičiuoti ir mokėti</t>
  </si>
  <si>
    <t xml:space="preserve">Dalyvavimas rengiant ir vykdant mobilizaciją </t>
  </si>
  <si>
    <t>Darbo rinkos politikos priemonių ir gyventojų užimtumo programų rengimas ir įgyvendinimas</t>
  </si>
  <si>
    <t>Darbo rinkos politikos priemonių ir gyventojų užimtumo programų rengimo ir įgyvendinimo administravimas</t>
  </si>
  <si>
    <t>Valstybinės žemės ir kito valstybės turto valdymas, naudojimas ir disponavimas juo patikėjimo teise</t>
  </si>
  <si>
    <t>Duomenų teikimas Suteiktos valstybės pagalbos registrui</t>
  </si>
  <si>
    <t>16.1</t>
  </si>
  <si>
    <t>16.2</t>
  </si>
  <si>
    <t>Politinių kalinių ir tremtinių šeimų sugrįžimo į Lietuvą ir jų aprūpinimo programos įgyvendinimas savivaldybėse</t>
  </si>
  <si>
    <t>Valstybės kapitalo investicijų programoje numatytiems projektams finansuoti</t>
  </si>
  <si>
    <t>Vaikų teisių apsauga</t>
  </si>
  <si>
    <t>Socialinės atskirties mažinimo programa (specialiosios tikslinės dotacijos valstybinėms (valstybės perduotoms savivaldybėms) funkcijoms atlikti lėšos)</t>
  </si>
  <si>
    <r>
      <rPr>
        <b/>
        <sz val="12"/>
        <rFont val="Times New Roman"/>
        <family val="1"/>
      </rPr>
      <t>Miesto infrastruktūros objektų priežiūros ir modernizavimo programa</t>
    </r>
    <r>
      <rPr>
        <sz val="12"/>
        <rFont val="Times New Roman"/>
        <family val="1"/>
      </rPr>
      <t xml:space="preserve"> (savivaldybės biudžeto lėšos)</t>
    </r>
  </si>
  <si>
    <r>
      <t xml:space="preserve">Savivaldybės administracijos direktoriaus rezervas </t>
    </r>
    <r>
      <rPr>
        <sz val="12"/>
        <rFont val="Times New Roman"/>
        <family val="1"/>
      </rPr>
      <t xml:space="preserve">(savivaldybės biudžeto lėšos) </t>
    </r>
  </si>
  <si>
    <r>
      <rPr>
        <b/>
        <sz val="12"/>
        <rFont val="Times New Roman"/>
        <family val="1"/>
      </rP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</si>
  <si>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r>
      <t>Savivaldybės kontrolės ir audito  tarnybos veiklos programa</t>
    </r>
    <r>
      <rPr>
        <sz val="12"/>
        <rFont val="Times New Roman"/>
        <family val="1"/>
      </rPr>
      <t xml:space="preserve"> (savivaldybės biudžeto lėšos)</t>
    </r>
  </si>
  <si>
    <t>Smulkaus ir vidutinio verslo plėtros programa</t>
  </si>
  <si>
    <t>Savivaldybės kontrolės ir audito  tarnybos veiklos programa</t>
  </si>
  <si>
    <t>Jaunimo politikos plėtros programa</t>
  </si>
  <si>
    <t xml:space="preserve">Savivaldybės administracijos direktoriaus rezervas </t>
  </si>
  <si>
    <t>1.</t>
  </si>
  <si>
    <t>2.</t>
  </si>
  <si>
    <t>4..</t>
  </si>
  <si>
    <t>Socialinės atskirties mažinimo programa (specialiosios tikslinės dotacijos valstybės kapitalo investicijų programoje numatytiems projektams finansuoti lėšos)</t>
  </si>
  <si>
    <r>
      <t xml:space="preserve">Savivaldybės valdymo  programa </t>
    </r>
    <r>
      <rPr>
        <sz val="12"/>
        <rFont val="Times New Roman"/>
        <family val="1"/>
      </rPr>
      <t>(specialiosios tikslinės dotacijos valstybinėms (valstybės perduotoms savivaldybėms) funkcijoms atlikti lėšos)</t>
    </r>
  </si>
  <si>
    <t>Smulkaus ir vidutinio verslo plėtros programa (savivaldybės biudžeto lėšos)</t>
  </si>
  <si>
    <t xml:space="preserve">Smulkaus ir vidutinio verslo plėtros programa </t>
  </si>
  <si>
    <t xml:space="preserve">Smulkaus ir vidutinio verslo plėtros programa (paskolų lėšos) </t>
  </si>
  <si>
    <r>
      <t>Miesto infrastruktūros objektų priežiūros ir modernizavimo programa</t>
    </r>
    <r>
      <rPr>
        <sz val="12"/>
        <rFont val="Times New Roman"/>
        <family val="1"/>
      </rPr>
      <t xml:space="preserve"> </t>
    </r>
  </si>
  <si>
    <t xml:space="preserve">Miesto infrastruktūros objektų priežiūros ir modernizavimo programa (paskolų lėšos) </t>
  </si>
  <si>
    <t>Sveikatos apsaugos programa</t>
  </si>
  <si>
    <t>Sveikatos apsaugos programa (savivaldybės biudžeto lėšos)</t>
  </si>
  <si>
    <t>Sveikatos apsaugos programa (specialiosios tikslinės dotacijos iš apskričių perduotoms įstaigoms išlaikyti lėšos)</t>
  </si>
  <si>
    <t>Sveikatos apsaugos programa (asignavimų valdytojo pajamų įmokos)</t>
  </si>
  <si>
    <t>Sveikatos apsaugos  programa</t>
  </si>
  <si>
    <t>Socialinės atskirties mažinimo programa (paskolų lėšos)</t>
  </si>
  <si>
    <t xml:space="preserve">Miesto kultūrinio savitumo puoselėjimo bei kultūrinių paslaugų gerinimo programa (paskolų lėšos) </t>
  </si>
  <si>
    <t>Miesto kultūrinio savitumo puoselėjimo bei kultūrinių paslaugų gerinimo programa (specialiosios tikslinės dotacijos valstybės kapitalo investicijų programoje numatytiems projektams finansuoti lėšos)</t>
  </si>
  <si>
    <r>
      <t xml:space="preserve">Ugdymo proceso užtikrinimo programa </t>
    </r>
    <r>
      <rPr>
        <sz val="12"/>
        <rFont val="Times New Roman"/>
        <family val="1"/>
      </rPr>
      <t>(specialiosios tikslinės dotacijos mokinio krepšeliui finansuoti lėšos)</t>
    </r>
  </si>
  <si>
    <r>
      <t xml:space="preserve">Socialinės atskirties mažinimo programa </t>
    </r>
    <r>
      <rPr>
        <sz val="12"/>
        <rFont val="Times New Roman"/>
        <family val="1"/>
      </rPr>
      <t>(savivaldybės biudžeto lėšos)</t>
    </r>
  </si>
  <si>
    <t>20.</t>
  </si>
  <si>
    <t>Klaipėdos miesto savivaldybės Mažosios Lietuvos istorijos muziejaus saugyklos pastato Didžioji Vandens g. 2, statyba</t>
  </si>
  <si>
    <t>Aplinkos apsaugos programa (specialiosios tikslinės dotacijos aglomeracijų strateginiams triukšmo žemėlapiams parengti lėšos)</t>
  </si>
  <si>
    <t xml:space="preserve">                                                                 2012 m. vasario 28 d. sprendimo Nr. T2-36</t>
  </si>
  <si>
    <t xml:space="preserve">                       2012 m. vasario 28 d. sprendimo Nr. T2-36</t>
  </si>
  <si>
    <t>Siūlomas keitimas</t>
  </si>
  <si>
    <t>Projektas</t>
  </si>
  <si>
    <t>Socialinės atskirties mažinimo programa (lėšos, gautos iš valstybės biudžeto pagal tarpusavio atsiskaitymus)</t>
  </si>
  <si>
    <t xml:space="preserve">Patvirtintas planas </t>
  </si>
  <si>
    <t>Kitos dotacijos ir lėšos iš kitų valdymo lygių</t>
  </si>
  <si>
    <t>Lėšos, gautos iš valstybės biudžeto pagal tarpusavio atsiskaitymus</t>
  </si>
  <si>
    <t xml:space="preserve">Siūlomas keitimas </t>
  </si>
  <si>
    <t xml:space="preserve">Projektas </t>
  </si>
  <si>
    <r>
      <t>19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.</t>
    </r>
  </si>
  <si>
    <r>
      <t>19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</si>
  <si>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r>
      <t>116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.</t>
    </r>
  </si>
  <si>
    <r>
      <t xml:space="preserve">Kūno kultūros ir sporto plėtros programa </t>
    </r>
    <r>
      <rPr>
        <sz val="12"/>
        <rFont val="Times New Roman"/>
        <family val="1"/>
      </rPr>
      <t xml:space="preserve">(savivaldybės biudžeto lėšos) </t>
    </r>
  </si>
  <si>
    <r>
      <t>67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</si>
  <si>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t>Miesto infrastruktūros objektų priežiūros ir modernizavimo programa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</si>
</sst>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General\.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yyyy\-mm\-dd;@"/>
    <numFmt numFmtId="176" formatCode="0.0000"/>
    <numFmt numFmtId="177" formatCode="0.000"/>
    <numFmt numFmtId="178" formatCode="[$-427]yyyy\ &quot;m.&quot;\ mmmm\ d\ &quot;d.&quot;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0.0E+00"/>
    <numFmt numFmtId="189" formatCode="0.0000000"/>
    <numFmt numFmtId="190" formatCode="0.000000"/>
    <numFmt numFmtId="191" formatCode="0.00000"/>
    <numFmt numFmtId="192" formatCode="0.00000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9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2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wrapText="1"/>
    </xf>
    <xf numFmtId="49" fontId="2" fillId="32" borderId="10" xfId="0" applyNumberFormat="1" applyFont="1" applyFill="1" applyBorder="1" applyAlignment="1">
      <alignment horizontal="center"/>
    </xf>
    <xf numFmtId="165" fontId="2" fillId="32" borderId="10" xfId="0" applyNumberFormat="1" applyFont="1" applyFill="1" applyBorder="1" applyAlignment="1">
      <alignment horizontal="center"/>
    </xf>
    <xf numFmtId="164" fontId="1" fillId="32" borderId="10" xfId="0" applyNumberFormat="1" applyFont="1" applyFill="1" applyBorder="1" applyAlignment="1">
      <alignment horizontal="right"/>
    </xf>
    <xf numFmtId="164" fontId="2" fillId="32" borderId="10" xfId="0" applyNumberFormat="1" applyFont="1" applyFill="1" applyBorder="1" applyAlignment="1">
      <alignment horizontal="right"/>
    </xf>
    <xf numFmtId="165" fontId="1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164" fontId="8" fillId="32" borderId="10" xfId="0" applyNumberFormat="1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164" fontId="1" fillId="32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vertical="justify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5" fontId="1" fillId="32" borderId="12" xfId="0" applyNumberFormat="1" applyFont="1" applyFill="1" applyBorder="1" applyAlignment="1">
      <alignment horizontal="center" vertical="center"/>
    </xf>
    <xf numFmtId="165" fontId="1" fillId="32" borderId="16" xfId="0" applyNumberFormat="1" applyFont="1" applyFill="1" applyBorder="1" applyAlignment="1">
      <alignment horizontal="center" vertical="center"/>
    </xf>
    <xf numFmtId="165" fontId="1" fillId="32" borderId="17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Zeros="0" zoomScalePageLayoutView="0" workbookViewId="0" topLeftCell="A49">
      <selection activeCell="D24" sqref="D24"/>
    </sheetView>
  </sheetViews>
  <sheetFormatPr defaultColWidth="9.140625" defaultRowHeight="12.75"/>
  <cols>
    <col min="2" max="2" width="60.00390625" style="0" customWidth="1"/>
    <col min="3" max="3" width="17.28125" style="0" customWidth="1"/>
    <col min="4" max="4" width="13.57421875" style="0" customWidth="1"/>
    <col min="5" max="5" width="12.7109375" style="0" customWidth="1"/>
  </cols>
  <sheetData>
    <row r="1" spans="1:3" ht="16.5" customHeight="1">
      <c r="A1" s="1"/>
      <c r="B1" s="53" t="s">
        <v>8</v>
      </c>
      <c r="C1" s="53"/>
    </row>
    <row r="2" spans="1:3" ht="13.5" customHeight="1">
      <c r="A2" s="1"/>
      <c r="B2" s="53" t="s">
        <v>213</v>
      </c>
      <c r="C2" s="53"/>
    </row>
    <row r="3" spans="1:3" ht="15.75">
      <c r="A3" s="11"/>
      <c r="B3" s="53" t="s">
        <v>9</v>
      </c>
      <c r="C3" s="53"/>
    </row>
    <row r="4" spans="1:3" ht="12.75" customHeight="1">
      <c r="A4" s="11"/>
      <c r="B4" s="12"/>
      <c r="C4" s="12"/>
    </row>
    <row r="5" spans="1:3" ht="15.75">
      <c r="A5" s="8"/>
      <c r="B5" s="10" t="s">
        <v>152</v>
      </c>
      <c r="C5" s="1"/>
    </row>
    <row r="6" spans="1:3" ht="11.25" customHeight="1">
      <c r="A6" s="11"/>
      <c r="B6" s="10"/>
      <c r="C6" s="20"/>
    </row>
    <row r="7" spans="1:3" ht="15.75">
      <c r="A7" s="11"/>
      <c r="B7" s="2" t="s">
        <v>10</v>
      </c>
      <c r="C7" s="1"/>
    </row>
    <row r="8" spans="1:5" ht="30" customHeight="1">
      <c r="A8" s="13" t="s">
        <v>0</v>
      </c>
      <c r="B8" s="13" t="s">
        <v>11</v>
      </c>
      <c r="C8" s="13" t="s">
        <v>12</v>
      </c>
      <c r="D8" s="26" t="s">
        <v>215</v>
      </c>
      <c r="E8" s="27" t="s">
        <v>216</v>
      </c>
    </row>
    <row r="9" spans="1:5" s="14" customFormat="1" ht="15.75">
      <c r="A9" s="21">
        <v>1</v>
      </c>
      <c r="B9" s="21">
        <v>2</v>
      </c>
      <c r="C9" s="21">
        <v>3</v>
      </c>
      <c r="D9" s="21">
        <v>3</v>
      </c>
      <c r="E9" s="21">
        <v>3</v>
      </c>
    </row>
    <row r="10" spans="1:5" ht="15.75">
      <c r="A10" s="15">
        <v>1</v>
      </c>
      <c r="B10" s="16" t="s">
        <v>10</v>
      </c>
      <c r="C10" s="28">
        <f>SUM(C11+C19+C51)</f>
        <v>363592.6</v>
      </c>
      <c r="D10" s="28">
        <f>SUM(D11+D19+D51)</f>
        <v>5037.1</v>
      </c>
      <c r="E10" s="28">
        <f>SUM(E11+E19+E51)</f>
        <v>368629.7</v>
      </c>
    </row>
    <row r="11" spans="1:5" ht="15.75" customHeight="1">
      <c r="A11" s="15">
        <v>2</v>
      </c>
      <c r="B11" s="16" t="s">
        <v>13</v>
      </c>
      <c r="C11" s="28">
        <f>SUM(C12:C18)</f>
        <v>177611.5</v>
      </c>
      <c r="D11" s="28">
        <f>SUM(D12:D18)</f>
        <v>5000</v>
      </c>
      <c r="E11" s="28">
        <f>SUM(E12:E18)</f>
        <v>182611.5</v>
      </c>
    </row>
    <row r="12" spans="1:5" ht="15" customHeight="1">
      <c r="A12" s="15">
        <v>3</v>
      </c>
      <c r="B12" s="6" t="s">
        <v>14</v>
      </c>
      <c r="C12" s="29">
        <v>132606</v>
      </c>
      <c r="D12" s="32">
        <f>5001.6-1.6</f>
        <v>5000</v>
      </c>
      <c r="E12" s="51">
        <f aca="true" t="shared" si="0" ref="E12:E69">+D12+C12</f>
        <v>137606</v>
      </c>
    </row>
    <row r="13" spans="1:5" ht="15" customHeight="1">
      <c r="A13" s="15">
        <v>4</v>
      </c>
      <c r="B13" s="6" t="s">
        <v>15</v>
      </c>
      <c r="C13" s="29">
        <v>980</v>
      </c>
      <c r="D13" s="51"/>
      <c r="E13" s="51">
        <f t="shared" si="0"/>
        <v>980</v>
      </c>
    </row>
    <row r="14" spans="1:5" ht="15" customHeight="1">
      <c r="A14" s="15">
        <v>5</v>
      </c>
      <c r="B14" s="6" t="s">
        <v>16</v>
      </c>
      <c r="C14" s="29">
        <v>240</v>
      </c>
      <c r="D14" s="51"/>
      <c r="E14" s="51">
        <f t="shared" si="0"/>
        <v>240</v>
      </c>
    </row>
    <row r="15" spans="1:5" ht="15" customHeight="1">
      <c r="A15" s="15">
        <v>6</v>
      </c>
      <c r="B15" s="6" t="s">
        <v>17</v>
      </c>
      <c r="C15" s="29">
        <v>22100</v>
      </c>
      <c r="D15" s="51"/>
      <c r="E15" s="51">
        <f t="shared" si="0"/>
        <v>22100</v>
      </c>
    </row>
    <row r="16" spans="1:5" ht="15" customHeight="1">
      <c r="A16" s="15">
        <v>7</v>
      </c>
      <c r="B16" s="6" t="s">
        <v>18</v>
      </c>
      <c r="C16" s="29">
        <v>1400</v>
      </c>
      <c r="D16" s="51"/>
      <c r="E16" s="51">
        <f t="shared" si="0"/>
        <v>1400</v>
      </c>
    </row>
    <row r="17" spans="1:5" ht="15" customHeight="1">
      <c r="A17" s="15">
        <v>8</v>
      </c>
      <c r="B17" s="6" t="s">
        <v>19</v>
      </c>
      <c r="C17" s="29">
        <v>451</v>
      </c>
      <c r="D17" s="51"/>
      <c r="E17" s="51">
        <f t="shared" si="0"/>
        <v>451</v>
      </c>
    </row>
    <row r="18" spans="1:5" ht="15.75">
      <c r="A18" s="15">
        <v>9</v>
      </c>
      <c r="B18" s="6" t="s">
        <v>20</v>
      </c>
      <c r="C18" s="29">
        <v>19834.5</v>
      </c>
      <c r="D18" s="51"/>
      <c r="E18" s="51">
        <f t="shared" si="0"/>
        <v>19834.5</v>
      </c>
    </row>
    <row r="19" spans="1:5" ht="15.75">
      <c r="A19" s="15">
        <v>10</v>
      </c>
      <c r="B19" s="16" t="s">
        <v>21</v>
      </c>
      <c r="C19" s="28">
        <f>SUM(C20+C23+C49)</f>
        <v>151140.9</v>
      </c>
      <c r="D19" s="28">
        <f>SUM(D20+D23+D49)</f>
        <v>37.1</v>
      </c>
      <c r="E19" s="28">
        <f>SUM(E20+E23+E49)</f>
        <v>151178</v>
      </c>
    </row>
    <row r="20" spans="1:5" ht="15.75">
      <c r="A20" s="15">
        <v>11</v>
      </c>
      <c r="B20" s="17" t="s">
        <v>22</v>
      </c>
      <c r="C20" s="28">
        <f>SUM(C21:C22)</f>
        <v>216</v>
      </c>
      <c r="D20" s="28">
        <f>SUM(D21:D22)</f>
        <v>0</v>
      </c>
      <c r="E20" s="28">
        <f>SUM(E21:E22)</f>
        <v>216</v>
      </c>
    </row>
    <row r="21" spans="1:5" ht="15" customHeight="1">
      <c r="A21" s="15">
        <v>12</v>
      </c>
      <c r="B21" s="18" t="s">
        <v>23</v>
      </c>
      <c r="C21" s="29">
        <v>216</v>
      </c>
      <c r="D21" s="51"/>
      <c r="E21" s="51">
        <f t="shared" si="0"/>
        <v>216</v>
      </c>
    </row>
    <row r="22" spans="1:5" ht="15" customHeight="1">
      <c r="A22" s="15">
        <v>13</v>
      </c>
      <c r="B22" s="18" t="s">
        <v>24</v>
      </c>
      <c r="C22" s="29"/>
      <c r="D22" s="51"/>
      <c r="E22" s="51">
        <f t="shared" si="0"/>
        <v>0</v>
      </c>
    </row>
    <row r="23" spans="1:5" ht="15.75" customHeight="1">
      <c r="A23" s="15">
        <v>14</v>
      </c>
      <c r="B23" s="16" t="s">
        <v>25</v>
      </c>
      <c r="C23" s="28">
        <f>+C24+C42+C46+C47+C48</f>
        <v>150924.9</v>
      </c>
      <c r="D23" s="28">
        <f>+D24+D42+D46+D47+D48</f>
        <v>-0.1</v>
      </c>
      <c r="E23" s="28">
        <f>+E24+E42+E46+E47+E48</f>
        <v>150924.8</v>
      </c>
    </row>
    <row r="24" spans="1:5" ht="33.75" customHeight="1">
      <c r="A24" s="15">
        <v>15</v>
      </c>
      <c r="B24" s="6" t="s">
        <v>143</v>
      </c>
      <c r="C24" s="29">
        <f>SUM(C26:C41)</f>
        <v>34216.9</v>
      </c>
      <c r="D24" s="29">
        <f>SUM(D26:D41)</f>
        <v>-0.1</v>
      </c>
      <c r="E24" s="29">
        <f>SUM(E26:E41)</f>
        <v>34216.8</v>
      </c>
    </row>
    <row r="25" spans="1:5" ht="15.75" customHeight="1">
      <c r="A25" s="15"/>
      <c r="B25" s="21" t="s">
        <v>7</v>
      </c>
      <c r="C25" s="28"/>
      <c r="D25" s="51"/>
      <c r="E25" s="51">
        <f t="shared" si="0"/>
        <v>0</v>
      </c>
    </row>
    <row r="26" spans="1:5" ht="15.75" customHeight="1">
      <c r="A26" s="24" t="s">
        <v>153</v>
      </c>
      <c r="B26" s="4" t="s">
        <v>175</v>
      </c>
      <c r="C26" s="29">
        <v>2</v>
      </c>
      <c r="D26" s="51"/>
      <c r="E26" s="51">
        <f t="shared" si="0"/>
        <v>2</v>
      </c>
    </row>
    <row r="27" spans="1:5" ht="15.75" customHeight="1">
      <c r="A27" s="24" t="s">
        <v>154</v>
      </c>
      <c r="B27" s="4" t="s">
        <v>171</v>
      </c>
      <c r="C27" s="29">
        <v>41.7</v>
      </c>
      <c r="D27" s="51"/>
      <c r="E27" s="51">
        <f t="shared" si="0"/>
        <v>41.7</v>
      </c>
    </row>
    <row r="28" spans="1:5" ht="15.75" customHeight="1">
      <c r="A28" s="24" t="s">
        <v>155</v>
      </c>
      <c r="B28" s="4" t="s">
        <v>60</v>
      </c>
      <c r="C28" s="29">
        <v>45.5</v>
      </c>
      <c r="D28" s="51"/>
      <c r="E28" s="51">
        <f t="shared" si="0"/>
        <v>45.5</v>
      </c>
    </row>
    <row r="29" spans="1:5" ht="15.75" customHeight="1">
      <c r="A29" s="24" t="s">
        <v>156</v>
      </c>
      <c r="B29" s="4" t="s">
        <v>55</v>
      </c>
      <c r="C29" s="29">
        <v>216.2</v>
      </c>
      <c r="D29" s="51"/>
      <c r="E29" s="51">
        <f t="shared" si="0"/>
        <v>216.2</v>
      </c>
    </row>
    <row r="30" spans="1:5" ht="15.75" customHeight="1">
      <c r="A30" s="24" t="s">
        <v>157</v>
      </c>
      <c r="B30" s="4" t="s">
        <v>57</v>
      </c>
      <c r="C30" s="29">
        <v>86</v>
      </c>
      <c r="D30" s="51"/>
      <c r="E30" s="51">
        <f t="shared" si="0"/>
        <v>86</v>
      </c>
    </row>
    <row r="31" spans="1:5" ht="15.75" customHeight="1">
      <c r="A31" s="24" t="s">
        <v>158</v>
      </c>
      <c r="B31" s="4" t="s">
        <v>58</v>
      </c>
      <c r="C31" s="29">
        <v>256.5</v>
      </c>
      <c r="D31" s="51">
        <v>-0.1</v>
      </c>
      <c r="E31" s="51">
        <f t="shared" si="0"/>
        <v>256.4</v>
      </c>
    </row>
    <row r="32" spans="1:5" ht="15.75" customHeight="1">
      <c r="A32" s="24" t="s">
        <v>159</v>
      </c>
      <c r="B32" s="4" t="s">
        <v>54</v>
      </c>
      <c r="C32" s="29">
        <v>55.2</v>
      </c>
      <c r="D32" s="51"/>
      <c r="E32" s="51">
        <f t="shared" si="0"/>
        <v>55.2</v>
      </c>
    </row>
    <row r="33" spans="1:5" ht="15.75" customHeight="1">
      <c r="A33" s="24" t="s">
        <v>160</v>
      </c>
      <c r="B33" s="4" t="s">
        <v>61</v>
      </c>
      <c r="C33" s="29">
        <v>318.7</v>
      </c>
      <c r="D33" s="51"/>
      <c r="E33" s="51">
        <f t="shared" si="0"/>
        <v>318.7</v>
      </c>
    </row>
    <row r="34" spans="1:5" ht="34.5" customHeight="1">
      <c r="A34" s="24" t="s">
        <v>161</v>
      </c>
      <c r="B34" s="4" t="s">
        <v>59</v>
      </c>
      <c r="C34" s="29">
        <v>9.2</v>
      </c>
      <c r="D34" s="51"/>
      <c r="E34" s="51">
        <f t="shared" si="0"/>
        <v>9.2</v>
      </c>
    </row>
    <row r="35" spans="1:5" ht="35.25" customHeight="1">
      <c r="A35" s="24" t="s">
        <v>162</v>
      </c>
      <c r="B35" s="4" t="s">
        <v>174</v>
      </c>
      <c r="C35" s="29">
        <v>115.7</v>
      </c>
      <c r="D35" s="51"/>
      <c r="E35" s="51">
        <f t="shared" si="0"/>
        <v>115.7</v>
      </c>
    </row>
    <row r="36" spans="1:5" ht="15.75" customHeight="1">
      <c r="A36" s="24" t="s">
        <v>163</v>
      </c>
      <c r="B36" s="4" t="s">
        <v>68</v>
      </c>
      <c r="C36" s="29">
        <v>15.5</v>
      </c>
      <c r="D36" s="51"/>
      <c r="E36" s="51">
        <f t="shared" si="0"/>
        <v>15.5</v>
      </c>
    </row>
    <row r="37" spans="1:5" ht="15.75" customHeight="1">
      <c r="A37" s="24" t="s">
        <v>164</v>
      </c>
      <c r="B37" s="6" t="s">
        <v>167</v>
      </c>
      <c r="C37" s="29">
        <v>601.1</v>
      </c>
      <c r="D37" s="51"/>
      <c r="E37" s="51">
        <f t="shared" si="0"/>
        <v>601.1</v>
      </c>
    </row>
    <row r="38" spans="1:5" ht="32.25" customHeight="1">
      <c r="A38" s="24" t="s">
        <v>165</v>
      </c>
      <c r="B38" s="4" t="s">
        <v>172</v>
      </c>
      <c r="C38" s="29">
        <v>1021.7</v>
      </c>
      <c r="D38" s="51"/>
      <c r="E38" s="51">
        <f t="shared" si="0"/>
        <v>1021.7</v>
      </c>
    </row>
    <row r="39" spans="1:5" ht="15.75" customHeight="1">
      <c r="A39" s="24" t="s">
        <v>166</v>
      </c>
      <c r="B39" s="4" t="s">
        <v>78</v>
      </c>
      <c r="C39" s="29">
        <v>3185.6</v>
      </c>
      <c r="D39" s="51"/>
      <c r="E39" s="51">
        <f t="shared" si="0"/>
        <v>3185.6</v>
      </c>
    </row>
    <row r="40" spans="1:5" ht="15.75" customHeight="1">
      <c r="A40" s="24" t="s">
        <v>168</v>
      </c>
      <c r="B40" s="4" t="s">
        <v>170</v>
      </c>
      <c r="C40" s="29">
        <v>24477.5</v>
      </c>
      <c r="D40" s="51"/>
      <c r="E40" s="51">
        <f t="shared" si="0"/>
        <v>24477.5</v>
      </c>
    </row>
    <row r="41" spans="1:5" ht="15.75" customHeight="1">
      <c r="A41" s="24" t="s">
        <v>169</v>
      </c>
      <c r="B41" s="4" t="s">
        <v>80</v>
      </c>
      <c r="C41" s="29">
        <v>3768.8</v>
      </c>
      <c r="D41" s="51"/>
      <c r="E41" s="51">
        <f t="shared" si="0"/>
        <v>3768.8</v>
      </c>
    </row>
    <row r="42" spans="1:5" ht="30.75" customHeight="1">
      <c r="A42" s="15">
        <v>16</v>
      </c>
      <c r="B42" s="6" t="s">
        <v>179</v>
      </c>
      <c r="C42" s="29">
        <f>+C44+C45</f>
        <v>800</v>
      </c>
      <c r="D42" s="29">
        <f>+D44+D45</f>
        <v>0</v>
      </c>
      <c r="E42" s="29">
        <f>+E44+E45</f>
        <v>800</v>
      </c>
    </row>
    <row r="43" spans="1:5" ht="16.5" customHeight="1">
      <c r="A43" s="15"/>
      <c r="B43" s="21" t="s">
        <v>7</v>
      </c>
      <c r="C43" s="29"/>
      <c r="D43" s="51"/>
      <c r="E43" s="51">
        <f t="shared" si="0"/>
        <v>0</v>
      </c>
    </row>
    <row r="44" spans="1:5" ht="33" customHeight="1">
      <c r="A44" s="24" t="s">
        <v>176</v>
      </c>
      <c r="B44" s="6" t="s">
        <v>211</v>
      </c>
      <c r="C44" s="29">
        <v>500</v>
      </c>
      <c r="D44" s="51"/>
      <c r="E44" s="51">
        <f t="shared" si="0"/>
        <v>500</v>
      </c>
    </row>
    <row r="45" spans="1:5" ht="30.75" customHeight="1">
      <c r="A45" s="24" t="s">
        <v>177</v>
      </c>
      <c r="B45" s="6" t="s">
        <v>178</v>
      </c>
      <c r="C45" s="29">
        <v>300</v>
      </c>
      <c r="D45" s="51"/>
      <c r="E45" s="51">
        <f t="shared" si="0"/>
        <v>300</v>
      </c>
    </row>
    <row r="46" spans="1:5" ht="15" customHeight="1">
      <c r="A46" s="15" t="s">
        <v>139</v>
      </c>
      <c r="B46" s="6" t="s">
        <v>26</v>
      </c>
      <c r="C46" s="29">
        <v>104608</v>
      </c>
      <c r="D46" s="51"/>
      <c r="E46" s="51">
        <f t="shared" si="0"/>
        <v>104608</v>
      </c>
    </row>
    <row r="47" spans="1:5" ht="15" customHeight="1">
      <c r="A47" s="15" t="s">
        <v>140</v>
      </c>
      <c r="B47" s="6" t="s">
        <v>27</v>
      </c>
      <c r="C47" s="29">
        <v>86</v>
      </c>
      <c r="D47" s="51"/>
      <c r="E47" s="51">
        <f t="shared" si="0"/>
        <v>86</v>
      </c>
    </row>
    <row r="48" spans="1:5" ht="15" customHeight="1">
      <c r="A48" s="15" t="s">
        <v>141</v>
      </c>
      <c r="B48" s="6" t="s">
        <v>144</v>
      </c>
      <c r="C48" s="29">
        <f>2647+3746+4821</f>
        <v>11214</v>
      </c>
      <c r="D48" s="51"/>
      <c r="E48" s="51">
        <f t="shared" si="0"/>
        <v>11214</v>
      </c>
    </row>
    <row r="49" spans="1:5" ht="21" customHeight="1">
      <c r="A49" s="30" t="s">
        <v>223</v>
      </c>
      <c r="B49" s="16" t="s">
        <v>219</v>
      </c>
      <c r="C49" s="28">
        <f>+C50</f>
        <v>0</v>
      </c>
      <c r="D49" s="28">
        <f>+D50</f>
        <v>37.2</v>
      </c>
      <c r="E49" s="28">
        <f>+E50</f>
        <v>37.2</v>
      </c>
    </row>
    <row r="50" spans="1:5" ht="31.5">
      <c r="A50" s="30" t="s">
        <v>224</v>
      </c>
      <c r="B50" s="16" t="s">
        <v>220</v>
      </c>
      <c r="C50" s="28"/>
      <c r="D50" s="52">
        <v>37.2</v>
      </c>
      <c r="E50" s="52">
        <f t="shared" si="0"/>
        <v>37.2</v>
      </c>
    </row>
    <row r="51" spans="1:5" ht="15.75" customHeight="1">
      <c r="A51" s="15" t="s">
        <v>210</v>
      </c>
      <c r="B51" s="16" t="s">
        <v>28</v>
      </c>
      <c r="C51" s="28">
        <f>SUM(C52:C62)</f>
        <v>34840.2</v>
      </c>
      <c r="D51" s="28">
        <f>SUM(D52:D62)</f>
        <v>0</v>
      </c>
      <c r="E51" s="28">
        <f>SUM(E52:E62)</f>
        <v>34840.2</v>
      </c>
    </row>
    <row r="52" spans="1:5" ht="15" customHeight="1">
      <c r="A52" s="15">
        <v>21</v>
      </c>
      <c r="B52" s="6" t="s">
        <v>29</v>
      </c>
      <c r="C52" s="29">
        <v>450</v>
      </c>
      <c r="D52" s="51"/>
      <c r="E52" s="51">
        <f t="shared" si="0"/>
        <v>450</v>
      </c>
    </row>
    <row r="53" spans="1:5" ht="16.5" customHeight="1">
      <c r="A53" s="15">
        <f>+A52+1</f>
        <v>22</v>
      </c>
      <c r="B53" s="6" t="s">
        <v>30</v>
      </c>
      <c r="C53" s="29">
        <v>4200</v>
      </c>
      <c r="D53" s="51"/>
      <c r="E53" s="51">
        <f t="shared" si="0"/>
        <v>4200</v>
      </c>
    </row>
    <row r="54" spans="1:5" ht="29.25" customHeight="1">
      <c r="A54" s="15">
        <f aca="true" t="shared" si="1" ref="A54:A70">+A53+1</f>
        <v>23</v>
      </c>
      <c r="B54" s="6" t="s">
        <v>31</v>
      </c>
      <c r="C54" s="29">
        <v>7500</v>
      </c>
      <c r="D54" s="51"/>
      <c r="E54" s="51">
        <f t="shared" si="0"/>
        <v>7500</v>
      </c>
    </row>
    <row r="55" spans="1:5" ht="17.25" customHeight="1">
      <c r="A55" s="15">
        <f t="shared" si="1"/>
        <v>24</v>
      </c>
      <c r="B55" s="6" t="s">
        <v>82</v>
      </c>
      <c r="C55" s="29">
        <v>80</v>
      </c>
      <c r="D55" s="51"/>
      <c r="E55" s="51">
        <f t="shared" si="0"/>
        <v>80</v>
      </c>
    </row>
    <row r="56" spans="1:5" ht="15.75">
      <c r="A56" s="15">
        <f t="shared" si="1"/>
        <v>25</v>
      </c>
      <c r="B56" s="6" t="s">
        <v>32</v>
      </c>
      <c r="C56" s="29">
        <v>4655.4</v>
      </c>
      <c r="D56" s="51"/>
      <c r="E56" s="51">
        <f t="shared" si="0"/>
        <v>4655.4</v>
      </c>
    </row>
    <row r="57" spans="1:5" ht="17.25" customHeight="1">
      <c r="A57" s="15">
        <f t="shared" si="1"/>
        <v>26</v>
      </c>
      <c r="B57" s="6" t="s">
        <v>33</v>
      </c>
      <c r="C57" s="29">
        <f>482+1500+318.6</f>
        <v>2300.6</v>
      </c>
      <c r="D57" s="51"/>
      <c r="E57" s="51">
        <f t="shared" si="0"/>
        <v>2300.6</v>
      </c>
    </row>
    <row r="58" spans="1:5" ht="34.5" customHeight="1">
      <c r="A58" s="15">
        <f t="shared" si="1"/>
        <v>27</v>
      </c>
      <c r="B58" s="6" t="s">
        <v>34</v>
      </c>
      <c r="C58" s="29">
        <v>14433.2</v>
      </c>
      <c r="D58" s="51"/>
      <c r="E58" s="51">
        <f t="shared" si="0"/>
        <v>14433.2</v>
      </c>
    </row>
    <row r="59" spans="1:5" ht="16.5" customHeight="1">
      <c r="A59" s="15">
        <f t="shared" si="1"/>
        <v>28</v>
      </c>
      <c r="B59" s="6" t="s">
        <v>35</v>
      </c>
      <c r="C59" s="29">
        <v>991</v>
      </c>
      <c r="D59" s="51"/>
      <c r="E59" s="51">
        <f t="shared" si="0"/>
        <v>991</v>
      </c>
    </row>
    <row r="60" spans="1:5" ht="16.5" customHeight="1">
      <c r="A60" s="15">
        <f t="shared" si="1"/>
        <v>29</v>
      </c>
      <c r="B60" s="6" t="s">
        <v>36</v>
      </c>
      <c r="C60" s="29">
        <v>10</v>
      </c>
      <c r="D60" s="51"/>
      <c r="E60" s="51">
        <f t="shared" si="0"/>
        <v>10</v>
      </c>
    </row>
    <row r="61" spans="1:5" ht="15.75">
      <c r="A61" s="15">
        <f t="shared" si="1"/>
        <v>30</v>
      </c>
      <c r="B61" s="18" t="s">
        <v>37</v>
      </c>
      <c r="C61" s="29">
        <v>120</v>
      </c>
      <c r="D61" s="51"/>
      <c r="E61" s="51">
        <f t="shared" si="0"/>
        <v>120</v>
      </c>
    </row>
    <row r="62" spans="1:5" ht="15.75">
      <c r="A62" s="15">
        <f t="shared" si="1"/>
        <v>31</v>
      </c>
      <c r="B62" s="6" t="s">
        <v>38</v>
      </c>
      <c r="C62" s="29">
        <v>100</v>
      </c>
      <c r="D62" s="51"/>
      <c r="E62" s="51">
        <f t="shared" si="0"/>
        <v>100</v>
      </c>
    </row>
    <row r="63" spans="1:5" ht="47.25">
      <c r="A63" s="15">
        <f t="shared" si="1"/>
        <v>32</v>
      </c>
      <c r="B63" s="16" t="s">
        <v>39</v>
      </c>
      <c r="C63" s="28">
        <f aca="true" t="shared" si="2" ref="C63:E64">SUM(C64)</f>
        <v>1750</v>
      </c>
      <c r="D63" s="28">
        <f t="shared" si="2"/>
        <v>0</v>
      </c>
      <c r="E63" s="28">
        <f t="shared" si="2"/>
        <v>1750</v>
      </c>
    </row>
    <row r="64" spans="1:5" ht="31.5">
      <c r="A64" s="15">
        <f t="shared" si="1"/>
        <v>33</v>
      </c>
      <c r="B64" s="16" t="s">
        <v>40</v>
      </c>
      <c r="C64" s="28">
        <f t="shared" si="2"/>
        <v>1750</v>
      </c>
      <c r="D64" s="28">
        <f t="shared" si="2"/>
        <v>0</v>
      </c>
      <c r="E64" s="28">
        <f t="shared" si="2"/>
        <v>1750</v>
      </c>
    </row>
    <row r="65" spans="1:5" ht="15.75">
      <c r="A65" s="15">
        <f t="shared" si="1"/>
        <v>34</v>
      </c>
      <c r="B65" s="16" t="s">
        <v>41</v>
      </c>
      <c r="C65" s="28">
        <f>SUM(C66:C67)</f>
        <v>1750</v>
      </c>
      <c r="D65" s="28">
        <f>SUM(D66:D67)</f>
        <v>0</v>
      </c>
      <c r="E65" s="28">
        <f>SUM(E66:E67)</f>
        <v>1750</v>
      </c>
    </row>
    <row r="66" spans="1:5" ht="15" customHeight="1">
      <c r="A66" s="15">
        <f t="shared" si="1"/>
        <v>35</v>
      </c>
      <c r="B66" s="6" t="s">
        <v>42</v>
      </c>
      <c r="C66" s="29">
        <v>1500</v>
      </c>
      <c r="D66" s="51"/>
      <c r="E66" s="51">
        <f t="shared" si="0"/>
        <v>1500</v>
      </c>
    </row>
    <row r="67" spans="1:5" ht="15" customHeight="1">
      <c r="A67" s="15">
        <f t="shared" si="1"/>
        <v>36</v>
      </c>
      <c r="B67" s="6" t="s">
        <v>43</v>
      </c>
      <c r="C67" s="29">
        <v>250</v>
      </c>
      <c r="D67" s="51"/>
      <c r="E67" s="51">
        <f t="shared" si="0"/>
        <v>250</v>
      </c>
    </row>
    <row r="68" spans="1:5" ht="15.75" customHeight="1">
      <c r="A68" s="15">
        <f t="shared" si="1"/>
        <v>37</v>
      </c>
      <c r="B68" s="16" t="s">
        <v>44</v>
      </c>
      <c r="C68" s="28">
        <f>274.3+3617+130.4+348.5</f>
        <v>4370.2</v>
      </c>
      <c r="D68" s="52"/>
      <c r="E68" s="52">
        <f t="shared" si="0"/>
        <v>4370.2</v>
      </c>
    </row>
    <row r="69" spans="1:5" ht="15" customHeight="1">
      <c r="A69" s="15">
        <f t="shared" si="1"/>
        <v>38</v>
      </c>
      <c r="B69" s="17" t="s">
        <v>45</v>
      </c>
      <c r="C69" s="28">
        <v>200</v>
      </c>
      <c r="D69" s="52"/>
      <c r="E69" s="52">
        <f t="shared" si="0"/>
        <v>200</v>
      </c>
    </row>
    <row r="70" spans="1:5" ht="15.75" customHeight="1">
      <c r="A70" s="15">
        <f t="shared" si="1"/>
        <v>39</v>
      </c>
      <c r="B70" s="17" t="s">
        <v>2</v>
      </c>
      <c r="C70" s="28">
        <f>SUM(C10+C63+C68+C69)</f>
        <v>369912.8</v>
      </c>
      <c r="D70" s="28">
        <f>SUM(D10+D63+D68+D69)</f>
        <v>5037.1</v>
      </c>
      <c r="E70" s="28">
        <f>SUM(E10+E63+E68+E69)</f>
        <v>374949.9</v>
      </c>
    </row>
  </sheetData>
  <sheetProtection/>
  <mergeCells count="3">
    <mergeCell ref="B1:C1"/>
    <mergeCell ref="B2:C2"/>
    <mergeCell ref="B3:C3"/>
  </mergeCells>
  <printOptions/>
  <pageMargins left="1.1811023622047245" right="0.3937007874015748" top="0.98425196850393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showZeros="0" zoomScalePageLayoutView="0" workbookViewId="0" topLeftCell="A1">
      <pane xSplit="2" ySplit="6" topLeftCell="C12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37" sqref="D137"/>
    </sheetView>
  </sheetViews>
  <sheetFormatPr defaultColWidth="10.140625" defaultRowHeight="12.75"/>
  <cols>
    <col min="1" max="1" width="6.00390625" style="22" customWidth="1"/>
    <col min="2" max="2" width="44.00390625" style="0" customWidth="1"/>
    <col min="3" max="3" width="9.8515625" style="0" customWidth="1"/>
    <col min="4" max="4" width="9.57421875" style="0" customWidth="1"/>
    <col min="5" max="5" width="9.8515625" style="0" customWidth="1"/>
    <col min="6" max="6" width="8.7109375" style="0" customWidth="1"/>
    <col min="7" max="7" width="9.8515625" style="0" customWidth="1"/>
    <col min="8" max="8" width="9.57421875" style="0" customWidth="1"/>
    <col min="9" max="9" width="9.8515625" style="0" customWidth="1"/>
    <col min="10" max="10" width="8.7109375" style="0" customWidth="1"/>
    <col min="11" max="11" width="9.8515625" style="0" customWidth="1"/>
    <col min="12" max="12" width="9.57421875" style="0" customWidth="1"/>
    <col min="13" max="13" width="9.8515625" style="0" customWidth="1"/>
    <col min="14" max="14" width="8.7109375" style="0" customWidth="1"/>
  </cols>
  <sheetData>
    <row r="1" ht="15.75">
      <c r="M1" s="1" t="s">
        <v>6</v>
      </c>
    </row>
    <row r="2" spans="1:14" ht="15.75">
      <c r="A2" s="23" t="s">
        <v>124</v>
      </c>
      <c r="B2" s="1"/>
      <c r="C2" s="54" t="s">
        <v>218</v>
      </c>
      <c r="D2" s="55"/>
      <c r="E2" s="55"/>
      <c r="F2" s="56"/>
      <c r="G2" s="57" t="s">
        <v>221</v>
      </c>
      <c r="H2" s="58"/>
      <c r="I2" s="58"/>
      <c r="J2" s="58"/>
      <c r="K2" s="59" t="s">
        <v>222</v>
      </c>
      <c r="L2" s="60"/>
      <c r="M2" s="60"/>
      <c r="N2" s="60"/>
    </row>
    <row r="3" spans="1:14" ht="13.5" customHeight="1">
      <c r="A3" s="62" t="s">
        <v>0</v>
      </c>
      <c r="B3" s="62" t="s">
        <v>46</v>
      </c>
      <c r="C3" s="61" t="s">
        <v>2</v>
      </c>
      <c r="D3" s="63" t="s">
        <v>7</v>
      </c>
      <c r="E3" s="63"/>
      <c r="F3" s="63"/>
      <c r="G3" s="61" t="s">
        <v>2</v>
      </c>
      <c r="H3" s="63" t="s">
        <v>7</v>
      </c>
      <c r="I3" s="63"/>
      <c r="J3" s="63"/>
      <c r="K3" s="61" t="s">
        <v>2</v>
      </c>
      <c r="L3" s="63" t="s">
        <v>7</v>
      </c>
      <c r="M3" s="63"/>
      <c r="N3" s="63"/>
    </row>
    <row r="4" spans="1:14" ht="15.75" customHeight="1">
      <c r="A4" s="62"/>
      <c r="B4" s="62"/>
      <c r="C4" s="61"/>
      <c r="D4" s="61" t="s">
        <v>47</v>
      </c>
      <c r="E4" s="61"/>
      <c r="F4" s="61" t="s">
        <v>48</v>
      </c>
      <c r="G4" s="61"/>
      <c r="H4" s="61" t="s">
        <v>47</v>
      </c>
      <c r="I4" s="61"/>
      <c r="J4" s="61" t="s">
        <v>48</v>
      </c>
      <c r="K4" s="61"/>
      <c r="L4" s="61" t="s">
        <v>47</v>
      </c>
      <c r="M4" s="61"/>
      <c r="N4" s="61" t="s">
        <v>48</v>
      </c>
    </row>
    <row r="5" spans="1:14" ht="46.5" customHeight="1">
      <c r="A5" s="62"/>
      <c r="B5" s="62"/>
      <c r="C5" s="61"/>
      <c r="D5" s="18" t="s">
        <v>49</v>
      </c>
      <c r="E5" s="18" t="s">
        <v>50</v>
      </c>
      <c r="F5" s="61"/>
      <c r="G5" s="61"/>
      <c r="H5" s="18" t="s">
        <v>49</v>
      </c>
      <c r="I5" s="18" t="s">
        <v>50</v>
      </c>
      <c r="J5" s="61"/>
      <c r="K5" s="61"/>
      <c r="L5" s="18" t="s">
        <v>49</v>
      </c>
      <c r="M5" s="18" t="s">
        <v>50</v>
      </c>
      <c r="N5" s="61"/>
    </row>
    <row r="6" spans="1:14" ht="15.75">
      <c r="A6" s="3">
        <v>1</v>
      </c>
      <c r="B6" s="21">
        <v>2</v>
      </c>
      <c r="C6" s="9">
        <v>3</v>
      </c>
      <c r="D6" s="9">
        <v>4</v>
      </c>
      <c r="E6" s="9">
        <v>5</v>
      </c>
      <c r="F6" s="9">
        <v>6</v>
      </c>
      <c r="G6" s="9">
        <v>3</v>
      </c>
      <c r="H6" s="9">
        <v>4</v>
      </c>
      <c r="I6" s="9">
        <v>5</v>
      </c>
      <c r="J6" s="9">
        <v>6</v>
      </c>
      <c r="K6" s="9">
        <v>3</v>
      </c>
      <c r="L6" s="9">
        <v>4</v>
      </c>
      <c r="M6" s="9">
        <v>5</v>
      </c>
      <c r="N6" s="9">
        <v>6</v>
      </c>
    </row>
    <row r="7" spans="1:14" ht="21.75" customHeight="1">
      <c r="A7" s="34">
        <v>1</v>
      </c>
      <c r="B7" s="35" t="s">
        <v>51</v>
      </c>
      <c r="C7" s="33">
        <f aca="true" t="shared" si="0" ref="C7:N7">+C8</f>
        <v>338.3</v>
      </c>
      <c r="D7" s="33">
        <f t="shared" si="0"/>
        <v>338.3</v>
      </c>
      <c r="E7" s="33">
        <f t="shared" si="0"/>
        <v>238.6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338.3</v>
      </c>
      <c r="L7" s="33">
        <f t="shared" si="0"/>
        <v>338.3</v>
      </c>
      <c r="M7" s="33">
        <f t="shared" si="0"/>
        <v>238.6</v>
      </c>
      <c r="N7" s="33">
        <f t="shared" si="0"/>
        <v>0</v>
      </c>
    </row>
    <row r="8" spans="1:14" ht="51" customHeight="1">
      <c r="A8" s="34">
        <v>2</v>
      </c>
      <c r="B8" s="35" t="s">
        <v>185</v>
      </c>
      <c r="C8" s="32">
        <f>+D8+F8</f>
        <v>338.3</v>
      </c>
      <c r="D8" s="32">
        <v>338.3</v>
      </c>
      <c r="E8" s="32">
        <v>238.6</v>
      </c>
      <c r="F8" s="33"/>
      <c r="G8" s="32">
        <f>+H8+J8</f>
        <v>0</v>
      </c>
      <c r="H8" s="32"/>
      <c r="I8" s="32"/>
      <c r="J8" s="33"/>
      <c r="K8" s="32">
        <f>+L8+N8</f>
        <v>338.3</v>
      </c>
      <c r="L8" s="32">
        <f>+D8+H8</f>
        <v>338.3</v>
      </c>
      <c r="M8" s="32">
        <f>+E8+I8</f>
        <v>238.6</v>
      </c>
      <c r="N8" s="32">
        <f>+F8+J8</f>
        <v>0</v>
      </c>
    </row>
    <row r="9" spans="1:14" ht="19.5" customHeight="1">
      <c r="A9" s="34">
        <v>3</v>
      </c>
      <c r="B9" s="35" t="s">
        <v>1</v>
      </c>
      <c r="C9" s="33">
        <f aca="true" t="shared" si="1" ref="C9:N9">+C10+C35+C36+C37+C38+C39+C43+C44</f>
        <v>40871.6</v>
      </c>
      <c r="D9" s="33">
        <f t="shared" si="1"/>
        <v>34607.6</v>
      </c>
      <c r="E9" s="33">
        <f t="shared" si="1"/>
        <v>10092.1</v>
      </c>
      <c r="F9" s="33">
        <f t="shared" si="1"/>
        <v>6264</v>
      </c>
      <c r="G9" s="33">
        <f t="shared" si="1"/>
        <v>1203.3</v>
      </c>
      <c r="H9" s="33">
        <f t="shared" si="1"/>
        <v>354.3</v>
      </c>
      <c r="I9" s="33">
        <f t="shared" si="1"/>
        <v>0</v>
      </c>
      <c r="J9" s="33">
        <f t="shared" si="1"/>
        <v>849</v>
      </c>
      <c r="K9" s="33">
        <f t="shared" si="1"/>
        <v>42074.9</v>
      </c>
      <c r="L9" s="33">
        <f t="shared" si="1"/>
        <v>34961.9</v>
      </c>
      <c r="M9" s="33">
        <f t="shared" si="1"/>
        <v>10092.1</v>
      </c>
      <c r="N9" s="33">
        <f t="shared" si="1"/>
        <v>7113</v>
      </c>
    </row>
    <row r="10" spans="1:14" ht="18" customHeight="1">
      <c r="A10" s="34">
        <v>4</v>
      </c>
      <c r="B10" s="35" t="s">
        <v>52</v>
      </c>
      <c r="C10" s="33">
        <f aca="true" t="shared" si="2" ref="C10:N10">+C12+C13+C14+C15+C16</f>
        <v>27072.6</v>
      </c>
      <c r="D10" s="33">
        <f t="shared" si="2"/>
        <v>21668.9</v>
      </c>
      <c r="E10" s="33">
        <f t="shared" si="2"/>
        <v>10092.1</v>
      </c>
      <c r="F10" s="33">
        <f t="shared" si="2"/>
        <v>5403.7</v>
      </c>
      <c r="G10" s="33">
        <f t="shared" si="2"/>
        <v>802.3</v>
      </c>
      <c r="H10" s="33">
        <f t="shared" si="2"/>
        <v>-46.7</v>
      </c>
      <c r="I10" s="33">
        <f t="shared" si="2"/>
        <v>0</v>
      </c>
      <c r="J10" s="33">
        <f t="shared" si="2"/>
        <v>849</v>
      </c>
      <c r="K10" s="33">
        <f t="shared" si="2"/>
        <v>27874.9</v>
      </c>
      <c r="L10" s="33">
        <f t="shared" si="2"/>
        <v>21622.2</v>
      </c>
      <c r="M10" s="33">
        <f t="shared" si="2"/>
        <v>10092.1</v>
      </c>
      <c r="N10" s="33">
        <f t="shared" si="2"/>
        <v>6252.7</v>
      </c>
    </row>
    <row r="11" spans="1:14" ht="15.75">
      <c r="A11" s="34">
        <v>5</v>
      </c>
      <c r="B11" s="36" t="s">
        <v>7</v>
      </c>
      <c r="C11" s="33">
        <f>+D11+F11</f>
        <v>0</v>
      </c>
      <c r="D11" s="33">
        <v>0</v>
      </c>
      <c r="E11" s="33">
        <v>0</v>
      </c>
      <c r="F11" s="33">
        <v>0</v>
      </c>
      <c r="G11" s="33">
        <f>+H11+J11</f>
        <v>0</v>
      </c>
      <c r="H11" s="33">
        <v>0</v>
      </c>
      <c r="I11" s="33">
        <v>0</v>
      </c>
      <c r="J11" s="33">
        <v>0</v>
      </c>
      <c r="K11" s="33">
        <f>+L11+N11</f>
        <v>0</v>
      </c>
      <c r="L11" s="33">
        <v>0</v>
      </c>
      <c r="M11" s="33">
        <v>0</v>
      </c>
      <c r="N11" s="33">
        <v>0</v>
      </c>
    </row>
    <row r="12" spans="1:14" ht="34.5" customHeight="1">
      <c r="A12" s="34">
        <v>6</v>
      </c>
      <c r="B12" s="37" t="s">
        <v>95</v>
      </c>
      <c r="C12" s="32">
        <f>+D12+F12</f>
        <v>572.9</v>
      </c>
      <c r="D12" s="32">
        <v>572.9</v>
      </c>
      <c r="E12" s="32">
        <v>168.3</v>
      </c>
      <c r="F12" s="32"/>
      <c r="G12" s="32">
        <f>+H12+J12</f>
        <v>0</v>
      </c>
      <c r="H12" s="32"/>
      <c r="I12" s="32"/>
      <c r="J12" s="32"/>
      <c r="K12" s="32">
        <f>+L12+N12</f>
        <v>572.9</v>
      </c>
      <c r="L12" s="32">
        <f aca="true" t="shared" si="3" ref="L12:N15">+D12+H12</f>
        <v>572.9</v>
      </c>
      <c r="M12" s="32">
        <f t="shared" si="3"/>
        <v>168.3</v>
      </c>
      <c r="N12" s="32">
        <f t="shared" si="3"/>
        <v>0</v>
      </c>
    </row>
    <row r="13" spans="1:14" ht="33.75" customHeight="1">
      <c r="A13" s="34">
        <v>7</v>
      </c>
      <c r="B13" s="37" t="s">
        <v>96</v>
      </c>
      <c r="C13" s="32">
        <f>+D13+F13</f>
        <v>220.8</v>
      </c>
      <c r="D13" s="32">
        <v>220.8</v>
      </c>
      <c r="E13" s="32">
        <v>159.4</v>
      </c>
      <c r="F13" s="32"/>
      <c r="G13" s="32">
        <f>+H13+J13</f>
        <v>0</v>
      </c>
      <c r="H13" s="32"/>
      <c r="I13" s="32"/>
      <c r="J13" s="32"/>
      <c r="K13" s="32">
        <f>+L13+N13</f>
        <v>220.8</v>
      </c>
      <c r="L13" s="32">
        <f t="shared" si="3"/>
        <v>220.8</v>
      </c>
      <c r="M13" s="32">
        <f t="shared" si="3"/>
        <v>159.4</v>
      </c>
      <c r="N13" s="32">
        <f t="shared" si="3"/>
        <v>0</v>
      </c>
    </row>
    <row r="14" spans="1:14" ht="50.25" customHeight="1">
      <c r="A14" s="34">
        <v>8</v>
      </c>
      <c r="B14" s="37" t="s">
        <v>97</v>
      </c>
      <c r="C14" s="32">
        <f>+D14+F14</f>
        <v>23618.7</v>
      </c>
      <c r="D14" s="32">
        <f>18156.3+36-26.9+49.6</f>
        <v>18215</v>
      </c>
      <c r="E14" s="32">
        <f>8022.9+24.6</f>
        <v>8047.5</v>
      </c>
      <c r="F14" s="32">
        <f>26.9+5376.8</f>
        <v>5403.7</v>
      </c>
      <c r="G14" s="32">
        <f>+H14+J14</f>
        <v>802.4</v>
      </c>
      <c r="H14" s="32">
        <f>1.4-48</f>
        <v>-46.6</v>
      </c>
      <c r="I14" s="32"/>
      <c r="J14" s="32">
        <f>801+48</f>
        <v>849</v>
      </c>
      <c r="K14" s="32">
        <f>+L14+N14</f>
        <v>24421.1</v>
      </c>
      <c r="L14" s="32">
        <f t="shared" si="3"/>
        <v>18168.4</v>
      </c>
      <c r="M14" s="32">
        <f t="shared" si="3"/>
        <v>8047.5</v>
      </c>
      <c r="N14" s="32">
        <f t="shared" si="3"/>
        <v>6252.7</v>
      </c>
    </row>
    <row r="15" spans="1:14" s="14" customFormat="1" ht="35.25" customHeight="1">
      <c r="A15" s="34">
        <v>9</v>
      </c>
      <c r="B15" s="37" t="s">
        <v>98</v>
      </c>
      <c r="C15" s="32">
        <f>+D15+F15</f>
        <v>40.5</v>
      </c>
      <c r="D15" s="32">
        <v>40.5</v>
      </c>
      <c r="E15" s="32"/>
      <c r="F15" s="32"/>
      <c r="G15" s="32">
        <f>+H15+J15</f>
        <v>0</v>
      </c>
      <c r="H15" s="32"/>
      <c r="I15" s="32"/>
      <c r="J15" s="32"/>
      <c r="K15" s="32">
        <f>+L15+N15</f>
        <v>40.5</v>
      </c>
      <c r="L15" s="32">
        <f t="shared" si="3"/>
        <v>40.5</v>
      </c>
      <c r="M15" s="32">
        <f t="shared" si="3"/>
        <v>0</v>
      </c>
      <c r="N15" s="32">
        <f t="shared" si="3"/>
        <v>0</v>
      </c>
    </row>
    <row r="16" spans="1:14" s="14" customFormat="1" ht="64.5" customHeight="1">
      <c r="A16" s="34">
        <v>10</v>
      </c>
      <c r="B16" s="37" t="s">
        <v>150</v>
      </c>
      <c r="C16" s="32">
        <f aca="true" t="shared" si="4" ref="C16:N16">SUM(C18:C34)</f>
        <v>2619.7</v>
      </c>
      <c r="D16" s="32">
        <f t="shared" si="4"/>
        <v>2619.7</v>
      </c>
      <c r="E16" s="32">
        <f t="shared" si="4"/>
        <v>1716.9</v>
      </c>
      <c r="F16" s="32">
        <f t="shared" si="4"/>
        <v>0</v>
      </c>
      <c r="G16" s="32">
        <f t="shared" si="4"/>
        <v>-0.1</v>
      </c>
      <c r="H16" s="32">
        <f t="shared" si="4"/>
        <v>-0.1</v>
      </c>
      <c r="I16" s="32">
        <f t="shared" si="4"/>
        <v>0</v>
      </c>
      <c r="J16" s="32">
        <f t="shared" si="4"/>
        <v>0</v>
      </c>
      <c r="K16" s="32">
        <f t="shared" si="4"/>
        <v>2619.6</v>
      </c>
      <c r="L16" s="32">
        <f t="shared" si="4"/>
        <v>2619.6</v>
      </c>
      <c r="M16" s="32">
        <f t="shared" si="4"/>
        <v>1716.9</v>
      </c>
      <c r="N16" s="32">
        <f t="shared" si="4"/>
        <v>0</v>
      </c>
    </row>
    <row r="17" spans="1:14" s="14" customFormat="1" ht="17.25" customHeight="1">
      <c r="A17" s="34">
        <v>11</v>
      </c>
      <c r="B17" s="36" t="s">
        <v>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14" customFormat="1" ht="32.25" customHeight="1">
      <c r="A18" s="34">
        <v>12</v>
      </c>
      <c r="B18" s="37" t="s">
        <v>175</v>
      </c>
      <c r="C18" s="32">
        <f>+D18+F18</f>
        <v>2</v>
      </c>
      <c r="D18" s="32">
        <v>2</v>
      </c>
      <c r="E18" s="32">
        <v>1.5</v>
      </c>
      <c r="F18" s="32"/>
      <c r="G18" s="32">
        <f>+H18+J18</f>
        <v>0</v>
      </c>
      <c r="H18" s="32"/>
      <c r="I18" s="32"/>
      <c r="J18" s="32"/>
      <c r="K18" s="32">
        <f aca="true" t="shared" si="5" ref="K18:K34">+L18+N18</f>
        <v>2</v>
      </c>
      <c r="L18" s="32">
        <f aca="true" t="shared" si="6" ref="L18:L34">+D18+H18</f>
        <v>2</v>
      </c>
      <c r="M18" s="32">
        <f aca="true" t="shared" si="7" ref="M18:M34">+E18+I18</f>
        <v>1.5</v>
      </c>
      <c r="N18" s="32">
        <f aca="true" t="shared" si="8" ref="N18:N34">+F18+J18</f>
        <v>0</v>
      </c>
    </row>
    <row r="19" spans="1:14" s="14" customFormat="1" ht="17.25" customHeight="1">
      <c r="A19" s="34">
        <v>13</v>
      </c>
      <c r="B19" s="37" t="s">
        <v>171</v>
      </c>
      <c r="C19" s="32">
        <f>+D19+F19</f>
        <v>41.7</v>
      </c>
      <c r="D19" s="32">
        <v>41.7</v>
      </c>
      <c r="E19" s="32">
        <v>28.4</v>
      </c>
      <c r="F19" s="32"/>
      <c r="G19" s="32">
        <f>+H19+J19</f>
        <v>0</v>
      </c>
      <c r="H19" s="32"/>
      <c r="I19" s="32"/>
      <c r="J19" s="32"/>
      <c r="K19" s="32">
        <f t="shared" si="5"/>
        <v>41.7</v>
      </c>
      <c r="L19" s="32">
        <f t="shared" si="6"/>
        <v>41.7</v>
      </c>
      <c r="M19" s="32">
        <f t="shared" si="7"/>
        <v>28.4</v>
      </c>
      <c r="N19" s="32">
        <f t="shared" si="8"/>
        <v>0</v>
      </c>
    </row>
    <row r="20" spans="1:14" s="14" customFormat="1" ht="32.25" customHeight="1">
      <c r="A20" s="34">
        <v>14</v>
      </c>
      <c r="B20" s="37" t="s">
        <v>60</v>
      </c>
      <c r="C20" s="32">
        <f>+D20+F20</f>
        <v>45.5</v>
      </c>
      <c r="D20" s="32">
        <v>45.5</v>
      </c>
      <c r="E20" s="32">
        <v>32</v>
      </c>
      <c r="F20" s="32"/>
      <c r="G20" s="32">
        <f>+H20+J20</f>
        <v>0</v>
      </c>
      <c r="H20" s="32"/>
      <c r="I20" s="32"/>
      <c r="J20" s="32"/>
      <c r="K20" s="32">
        <f t="shared" si="5"/>
        <v>45.5</v>
      </c>
      <c r="L20" s="32">
        <f t="shared" si="6"/>
        <v>45.5</v>
      </c>
      <c r="M20" s="32">
        <f t="shared" si="7"/>
        <v>32</v>
      </c>
      <c r="N20" s="32">
        <f t="shared" si="8"/>
        <v>0</v>
      </c>
    </row>
    <row r="21" spans="1:14" s="14" customFormat="1" ht="17.25" customHeight="1">
      <c r="A21" s="34">
        <v>15</v>
      </c>
      <c r="B21" s="37" t="s">
        <v>55</v>
      </c>
      <c r="C21" s="32">
        <f>+D21+F21</f>
        <v>216.2</v>
      </c>
      <c r="D21" s="32">
        <v>216.2</v>
      </c>
      <c r="E21" s="32">
        <v>133.1</v>
      </c>
      <c r="F21" s="32"/>
      <c r="G21" s="32">
        <f>+H21+J21</f>
        <v>0</v>
      </c>
      <c r="H21" s="32"/>
      <c r="I21" s="32"/>
      <c r="J21" s="32"/>
      <c r="K21" s="32">
        <f t="shared" si="5"/>
        <v>216.2</v>
      </c>
      <c r="L21" s="32">
        <f t="shared" si="6"/>
        <v>216.2</v>
      </c>
      <c r="M21" s="32">
        <f t="shared" si="7"/>
        <v>133.1</v>
      </c>
      <c r="N21" s="32">
        <f t="shared" si="8"/>
        <v>0</v>
      </c>
    </row>
    <row r="22" spans="1:14" s="14" customFormat="1" ht="17.25" customHeight="1">
      <c r="A22" s="34">
        <v>16</v>
      </c>
      <c r="B22" s="37" t="s">
        <v>57</v>
      </c>
      <c r="C22" s="32">
        <f aca="true" t="shared" si="9" ref="C22:C34">+D22+F22</f>
        <v>86</v>
      </c>
      <c r="D22" s="32">
        <v>86</v>
      </c>
      <c r="E22" s="32">
        <v>36.3</v>
      </c>
      <c r="F22" s="32"/>
      <c r="G22" s="32">
        <f aca="true" t="shared" si="10" ref="G22:G34">+H22+J22</f>
        <v>0</v>
      </c>
      <c r="H22" s="32"/>
      <c r="I22" s="32"/>
      <c r="J22" s="32"/>
      <c r="K22" s="32">
        <f t="shared" si="5"/>
        <v>86</v>
      </c>
      <c r="L22" s="32">
        <f t="shared" si="6"/>
        <v>86</v>
      </c>
      <c r="M22" s="32">
        <f t="shared" si="7"/>
        <v>36.3</v>
      </c>
      <c r="N22" s="32">
        <f t="shared" si="8"/>
        <v>0</v>
      </c>
    </row>
    <row r="23" spans="1:14" s="14" customFormat="1" ht="17.25" customHeight="1">
      <c r="A23" s="34">
        <v>17</v>
      </c>
      <c r="B23" s="37" t="s">
        <v>58</v>
      </c>
      <c r="C23" s="32">
        <f t="shared" si="9"/>
        <v>256.5</v>
      </c>
      <c r="D23" s="32">
        <v>256.5</v>
      </c>
      <c r="E23" s="32">
        <v>194.9</v>
      </c>
      <c r="F23" s="32"/>
      <c r="G23" s="32">
        <f t="shared" si="10"/>
        <v>-0.1</v>
      </c>
      <c r="H23" s="32">
        <v>-0.1</v>
      </c>
      <c r="I23" s="32"/>
      <c r="J23" s="32"/>
      <c r="K23" s="32">
        <f t="shared" si="5"/>
        <v>256.4</v>
      </c>
      <c r="L23" s="32">
        <f t="shared" si="6"/>
        <v>256.4</v>
      </c>
      <c r="M23" s="32">
        <f t="shared" si="7"/>
        <v>194.9</v>
      </c>
      <c r="N23" s="32">
        <f t="shared" si="8"/>
        <v>0</v>
      </c>
    </row>
    <row r="24" spans="1:14" s="14" customFormat="1" ht="16.5" customHeight="1">
      <c r="A24" s="34">
        <v>18</v>
      </c>
      <c r="B24" s="37" t="s">
        <v>54</v>
      </c>
      <c r="C24" s="32">
        <f t="shared" si="9"/>
        <v>55.2</v>
      </c>
      <c r="D24" s="32">
        <v>55.2</v>
      </c>
      <c r="E24" s="32">
        <v>33.6</v>
      </c>
      <c r="F24" s="32"/>
      <c r="G24" s="32">
        <f t="shared" si="10"/>
        <v>0</v>
      </c>
      <c r="H24" s="32"/>
      <c r="I24" s="32"/>
      <c r="J24" s="32"/>
      <c r="K24" s="32">
        <f t="shared" si="5"/>
        <v>55.2</v>
      </c>
      <c r="L24" s="32">
        <f t="shared" si="6"/>
        <v>55.2</v>
      </c>
      <c r="M24" s="32">
        <f t="shared" si="7"/>
        <v>33.6</v>
      </c>
      <c r="N24" s="32">
        <f t="shared" si="8"/>
        <v>0</v>
      </c>
    </row>
    <row r="25" spans="1:14" s="14" customFormat="1" ht="17.25" customHeight="1">
      <c r="A25" s="34">
        <v>19</v>
      </c>
      <c r="B25" s="37" t="s">
        <v>61</v>
      </c>
      <c r="C25" s="32">
        <f t="shared" si="9"/>
        <v>318.7</v>
      </c>
      <c r="D25" s="32">
        <v>318.7</v>
      </c>
      <c r="E25" s="32">
        <v>182.6</v>
      </c>
      <c r="F25" s="32"/>
      <c r="G25" s="32">
        <f t="shared" si="10"/>
        <v>0</v>
      </c>
      <c r="H25" s="32"/>
      <c r="I25" s="32"/>
      <c r="J25" s="32"/>
      <c r="K25" s="32">
        <f t="shared" si="5"/>
        <v>318.7</v>
      </c>
      <c r="L25" s="32">
        <f t="shared" si="6"/>
        <v>318.7</v>
      </c>
      <c r="M25" s="32">
        <f t="shared" si="7"/>
        <v>182.6</v>
      </c>
      <c r="N25" s="32">
        <f t="shared" si="8"/>
        <v>0</v>
      </c>
    </row>
    <row r="26" spans="1:14" s="14" customFormat="1" ht="31.5" customHeight="1">
      <c r="A26" s="34">
        <v>20</v>
      </c>
      <c r="B26" s="37" t="s">
        <v>59</v>
      </c>
      <c r="C26" s="32">
        <f t="shared" si="9"/>
        <v>9.2</v>
      </c>
      <c r="D26" s="32">
        <v>9.2</v>
      </c>
      <c r="E26" s="32"/>
      <c r="F26" s="32"/>
      <c r="G26" s="32">
        <f t="shared" si="10"/>
        <v>0</v>
      </c>
      <c r="H26" s="32"/>
      <c r="I26" s="32"/>
      <c r="J26" s="32"/>
      <c r="K26" s="32">
        <f t="shared" si="5"/>
        <v>9.2</v>
      </c>
      <c r="L26" s="32">
        <f t="shared" si="6"/>
        <v>9.2</v>
      </c>
      <c r="M26" s="32">
        <f t="shared" si="7"/>
        <v>0</v>
      </c>
      <c r="N26" s="32">
        <f t="shared" si="8"/>
        <v>0</v>
      </c>
    </row>
    <row r="27" spans="1:14" s="14" customFormat="1" ht="49.5" customHeight="1">
      <c r="A27" s="34">
        <v>21</v>
      </c>
      <c r="B27" s="37" t="s">
        <v>174</v>
      </c>
      <c r="C27" s="32">
        <f t="shared" si="9"/>
        <v>115.7</v>
      </c>
      <c r="D27" s="32">
        <v>115.7</v>
      </c>
      <c r="E27" s="32">
        <v>51.9</v>
      </c>
      <c r="F27" s="32"/>
      <c r="G27" s="32">
        <f t="shared" si="10"/>
        <v>0</v>
      </c>
      <c r="H27" s="32"/>
      <c r="I27" s="32"/>
      <c r="J27" s="32"/>
      <c r="K27" s="32">
        <f t="shared" si="5"/>
        <v>115.7</v>
      </c>
      <c r="L27" s="32">
        <f t="shared" si="6"/>
        <v>115.7</v>
      </c>
      <c r="M27" s="32">
        <f t="shared" si="7"/>
        <v>51.9</v>
      </c>
      <c r="N27" s="32">
        <f t="shared" si="8"/>
        <v>0</v>
      </c>
    </row>
    <row r="28" spans="1:14" s="14" customFormat="1" ht="17.25" customHeight="1">
      <c r="A28" s="34">
        <v>22</v>
      </c>
      <c r="B28" s="37" t="s">
        <v>68</v>
      </c>
      <c r="C28" s="32">
        <f t="shared" si="9"/>
        <v>0</v>
      </c>
      <c r="D28" s="32"/>
      <c r="E28" s="32"/>
      <c r="F28" s="32"/>
      <c r="G28" s="32">
        <f t="shared" si="10"/>
        <v>0</v>
      </c>
      <c r="H28" s="32"/>
      <c r="I28" s="32"/>
      <c r="J28" s="32"/>
      <c r="K28" s="32">
        <f t="shared" si="5"/>
        <v>0</v>
      </c>
      <c r="L28" s="32">
        <f t="shared" si="6"/>
        <v>0</v>
      </c>
      <c r="M28" s="32">
        <f t="shared" si="7"/>
        <v>0</v>
      </c>
      <c r="N28" s="32">
        <f t="shared" si="8"/>
        <v>0</v>
      </c>
    </row>
    <row r="29" spans="1:14" s="14" customFormat="1" ht="17.25" customHeight="1">
      <c r="A29" s="34">
        <v>23</v>
      </c>
      <c r="B29" s="37" t="s">
        <v>180</v>
      </c>
      <c r="C29" s="32">
        <f t="shared" si="9"/>
        <v>560.1</v>
      </c>
      <c r="D29" s="32">
        <v>560.1</v>
      </c>
      <c r="E29" s="32">
        <v>398.7</v>
      </c>
      <c r="F29" s="32"/>
      <c r="G29" s="32">
        <f t="shared" si="10"/>
        <v>0</v>
      </c>
      <c r="H29" s="32"/>
      <c r="I29" s="32"/>
      <c r="J29" s="32"/>
      <c r="K29" s="32">
        <f t="shared" si="5"/>
        <v>560.1</v>
      </c>
      <c r="L29" s="32">
        <f t="shared" si="6"/>
        <v>560.1</v>
      </c>
      <c r="M29" s="32">
        <f t="shared" si="7"/>
        <v>398.7</v>
      </c>
      <c r="N29" s="32">
        <f t="shared" si="8"/>
        <v>0</v>
      </c>
    </row>
    <row r="30" spans="1:14" s="14" customFormat="1" ht="17.25" customHeight="1">
      <c r="A30" s="34">
        <v>24</v>
      </c>
      <c r="B30" s="38" t="s">
        <v>56</v>
      </c>
      <c r="C30" s="32">
        <f t="shared" si="9"/>
        <v>41</v>
      </c>
      <c r="D30" s="32">
        <v>41</v>
      </c>
      <c r="E30" s="32">
        <v>31.1</v>
      </c>
      <c r="F30" s="32"/>
      <c r="G30" s="32">
        <f t="shared" si="10"/>
        <v>0</v>
      </c>
      <c r="H30" s="32"/>
      <c r="I30" s="32"/>
      <c r="J30" s="32"/>
      <c r="K30" s="32">
        <f t="shared" si="5"/>
        <v>41</v>
      </c>
      <c r="L30" s="32">
        <f t="shared" si="6"/>
        <v>41</v>
      </c>
      <c r="M30" s="32">
        <f t="shared" si="7"/>
        <v>31.1</v>
      </c>
      <c r="N30" s="32">
        <f t="shared" si="8"/>
        <v>0</v>
      </c>
    </row>
    <row r="31" spans="1:14" s="14" customFormat="1" ht="48.75" customHeight="1">
      <c r="A31" s="34">
        <v>25</v>
      </c>
      <c r="B31" s="37" t="s">
        <v>173</v>
      </c>
      <c r="C31" s="32">
        <f t="shared" si="9"/>
        <v>48.5</v>
      </c>
      <c r="D31" s="32">
        <v>48.5</v>
      </c>
      <c r="E31" s="32">
        <v>26.4</v>
      </c>
      <c r="F31" s="32"/>
      <c r="G31" s="32">
        <f t="shared" si="10"/>
        <v>0</v>
      </c>
      <c r="H31" s="32"/>
      <c r="I31" s="32"/>
      <c r="J31" s="32"/>
      <c r="K31" s="32">
        <f t="shared" si="5"/>
        <v>48.5</v>
      </c>
      <c r="L31" s="32">
        <f t="shared" si="6"/>
        <v>48.5</v>
      </c>
      <c r="M31" s="32">
        <f t="shared" si="7"/>
        <v>26.4</v>
      </c>
      <c r="N31" s="32">
        <f t="shared" si="8"/>
        <v>0</v>
      </c>
    </row>
    <row r="32" spans="1:14" s="14" customFormat="1" ht="17.25" customHeight="1">
      <c r="A32" s="34">
        <v>26</v>
      </c>
      <c r="B32" s="37" t="s">
        <v>62</v>
      </c>
      <c r="C32" s="32">
        <f t="shared" si="9"/>
        <v>81.5</v>
      </c>
      <c r="D32" s="32">
        <v>81.5</v>
      </c>
      <c r="E32" s="32">
        <v>41.2</v>
      </c>
      <c r="F32" s="32"/>
      <c r="G32" s="32">
        <f t="shared" si="10"/>
        <v>0</v>
      </c>
      <c r="H32" s="32"/>
      <c r="I32" s="32"/>
      <c r="J32" s="32"/>
      <c r="K32" s="32">
        <f t="shared" si="5"/>
        <v>81.5</v>
      </c>
      <c r="L32" s="32">
        <f t="shared" si="6"/>
        <v>81.5</v>
      </c>
      <c r="M32" s="32">
        <f t="shared" si="7"/>
        <v>41.2</v>
      </c>
      <c r="N32" s="32">
        <f t="shared" si="8"/>
        <v>0</v>
      </c>
    </row>
    <row r="33" spans="1:14" s="14" customFormat="1" ht="30" customHeight="1">
      <c r="A33" s="34">
        <v>27</v>
      </c>
      <c r="B33" s="37" t="s">
        <v>63</v>
      </c>
      <c r="C33" s="32">
        <f t="shared" si="9"/>
        <v>597</v>
      </c>
      <c r="D33" s="32">
        <f>451.5+145.5</f>
        <v>597</v>
      </c>
      <c r="E33" s="32">
        <f>321.2+102.5</f>
        <v>423.7</v>
      </c>
      <c r="F33" s="32"/>
      <c r="G33" s="32">
        <f t="shared" si="10"/>
        <v>0</v>
      </c>
      <c r="H33" s="32"/>
      <c r="I33" s="32"/>
      <c r="J33" s="32"/>
      <c r="K33" s="32">
        <f t="shared" si="5"/>
        <v>597</v>
      </c>
      <c r="L33" s="32">
        <f t="shared" si="6"/>
        <v>597</v>
      </c>
      <c r="M33" s="32">
        <f t="shared" si="7"/>
        <v>423.7</v>
      </c>
      <c r="N33" s="32">
        <f t="shared" si="8"/>
        <v>0</v>
      </c>
    </row>
    <row r="34" spans="1:14" s="14" customFormat="1" ht="17.25" customHeight="1">
      <c r="A34" s="34">
        <v>28</v>
      </c>
      <c r="B34" s="37" t="s">
        <v>64</v>
      </c>
      <c r="C34" s="32">
        <f t="shared" si="9"/>
        <v>144.9</v>
      </c>
      <c r="D34" s="32">
        <v>144.9</v>
      </c>
      <c r="E34" s="32">
        <v>101.5</v>
      </c>
      <c r="F34" s="32"/>
      <c r="G34" s="32">
        <f t="shared" si="10"/>
        <v>0</v>
      </c>
      <c r="H34" s="32"/>
      <c r="I34" s="32"/>
      <c r="J34" s="32"/>
      <c r="K34" s="32">
        <f t="shared" si="5"/>
        <v>144.9</v>
      </c>
      <c r="L34" s="32">
        <f t="shared" si="6"/>
        <v>144.9</v>
      </c>
      <c r="M34" s="32">
        <f t="shared" si="7"/>
        <v>101.5</v>
      </c>
      <c r="N34" s="32">
        <f t="shared" si="8"/>
        <v>0</v>
      </c>
    </row>
    <row r="35" spans="1:14" s="14" customFormat="1" ht="35.25" customHeight="1">
      <c r="A35" s="34">
        <v>29</v>
      </c>
      <c r="B35" s="37" t="s">
        <v>184</v>
      </c>
      <c r="C35" s="33">
        <f>+D35+F35</f>
        <v>233.3</v>
      </c>
      <c r="D35" s="33">
        <v>233.3</v>
      </c>
      <c r="E35" s="32"/>
      <c r="F35" s="32"/>
      <c r="G35" s="33">
        <f>+H35+J35</f>
        <v>0</v>
      </c>
      <c r="H35" s="33"/>
      <c r="I35" s="32"/>
      <c r="J35" s="32"/>
      <c r="K35" s="33">
        <f>+L35+N35</f>
        <v>233.3</v>
      </c>
      <c r="L35" s="33">
        <f aca="true" t="shared" si="11" ref="L35:N38">+D35+H35</f>
        <v>233.3</v>
      </c>
      <c r="M35" s="33">
        <f t="shared" si="11"/>
        <v>0</v>
      </c>
      <c r="N35" s="33">
        <f t="shared" si="11"/>
        <v>0</v>
      </c>
    </row>
    <row r="36" spans="1:14" ht="49.5" customHeight="1">
      <c r="A36" s="34">
        <v>30</v>
      </c>
      <c r="B36" s="38" t="s">
        <v>182</v>
      </c>
      <c r="C36" s="33">
        <f>+D36+F36</f>
        <v>350.2</v>
      </c>
      <c r="D36" s="33">
        <v>350.2</v>
      </c>
      <c r="E36" s="33"/>
      <c r="F36" s="33"/>
      <c r="G36" s="33">
        <f>+H36+J36</f>
        <v>381</v>
      </c>
      <c r="H36" s="33">
        <v>381</v>
      </c>
      <c r="I36" s="33"/>
      <c r="J36" s="33"/>
      <c r="K36" s="33">
        <f>+L36+N36</f>
        <v>731.2</v>
      </c>
      <c r="L36" s="33">
        <f t="shared" si="11"/>
        <v>731.2</v>
      </c>
      <c r="M36" s="33">
        <f t="shared" si="11"/>
        <v>0</v>
      </c>
      <c r="N36" s="33">
        <f t="shared" si="11"/>
        <v>0</v>
      </c>
    </row>
    <row r="37" spans="1:14" ht="33.75" customHeight="1">
      <c r="A37" s="34">
        <v>31</v>
      </c>
      <c r="B37" s="39" t="s">
        <v>151</v>
      </c>
      <c r="C37" s="33">
        <f>+D37+F37</f>
        <v>90.2</v>
      </c>
      <c r="D37" s="33">
        <v>74.2</v>
      </c>
      <c r="E37" s="33">
        <v>0</v>
      </c>
      <c r="F37" s="33">
        <v>16</v>
      </c>
      <c r="G37" s="33">
        <f>+H37+J37</f>
        <v>20</v>
      </c>
      <c r="H37" s="33">
        <v>20</v>
      </c>
      <c r="I37" s="33"/>
      <c r="J37" s="33"/>
      <c r="K37" s="33">
        <f>+L37+N37</f>
        <v>110.2</v>
      </c>
      <c r="L37" s="33">
        <f t="shared" si="11"/>
        <v>94.2</v>
      </c>
      <c r="M37" s="33">
        <f t="shared" si="11"/>
        <v>0</v>
      </c>
      <c r="N37" s="33">
        <f t="shared" si="11"/>
        <v>16</v>
      </c>
    </row>
    <row r="38" spans="1:14" ht="52.5" customHeight="1">
      <c r="A38" s="34">
        <v>32</v>
      </c>
      <c r="B38" s="35" t="s">
        <v>208</v>
      </c>
      <c r="C38" s="33">
        <f>+D38+F38</f>
        <v>20</v>
      </c>
      <c r="D38" s="33"/>
      <c r="E38" s="33"/>
      <c r="F38" s="33">
        <v>20</v>
      </c>
      <c r="G38" s="33">
        <f>+H38+J38</f>
        <v>0</v>
      </c>
      <c r="H38" s="33"/>
      <c r="I38" s="33"/>
      <c r="J38" s="33"/>
      <c r="K38" s="33">
        <f>+L38+N38</f>
        <v>20</v>
      </c>
      <c r="L38" s="33">
        <f t="shared" si="11"/>
        <v>0</v>
      </c>
      <c r="M38" s="33">
        <f t="shared" si="11"/>
        <v>0</v>
      </c>
      <c r="N38" s="33">
        <f t="shared" si="11"/>
        <v>20</v>
      </c>
    </row>
    <row r="39" spans="1:14" ht="20.25" customHeight="1">
      <c r="A39" s="34">
        <v>33</v>
      </c>
      <c r="B39" s="40" t="s">
        <v>93</v>
      </c>
      <c r="C39" s="33">
        <f aca="true" t="shared" si="12" ref="C39:N39">+C41+C42</f>
        <v>824.3</v>
      </c>
      <c r="D39" s="33">
        <f t="shared" si="12"/>
        <v>0</v>
      </c>
      <c r="E39" s="33">
        <f t="shared" si="12"/>
        <v>0</v>
      </c>
      <c r="F39" s="33">
        <f t="shared" si="12"/>
        <v>824.3</v>
      </c>
      <c r="G39" s="33">
        <f t="shared" si="12"/>
        <v>0</v>
      </c>
      <c r="H39" s="33">
        <f t="shared" si="12"/>
        <v>0</v>
      </c>
      <c r="I39" s="33">
        <f t="shared" si="12"/>
        <v>0</v>
      </c>
      <c r="J39" s="33">
        <f t="shared" si="12"/>
        <v>0</v>
      </c>
      <c r="K39" s="33">
        <f t="shared" si="12"/>
        <v>824.3</v>
      </c>
      <c r="L39" s="33">
        <f t="shared" si="12"/>
        <v>0</v>
      </c>
      <c r="M39" s="33">
        <f t="shared" si="12"/>
        <v>0</v>
      </c>
      <c r="N39" s="33">
        <f t="shared" si="12"/>
        <v>824.3</v>
      </c>
    </row>
    <row r="40" spans="1:14" ht="18" customHeight="1">
      <c r="A40" s="34">
        <v>34</v>
      </c>
      <c r="B40" s="36" t="s">
        <v>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32.25" customHeight="1">
      <c r="A41" s="34">
        <v>35</v>
      </c>
      <c r="B41" s="38" t="s">
        <v>120</v>
      </c>
      <c r="C41" s="32">
        <f>+D41+F41</f>
        <v>524.3</v>
      </c>
      <c r="D41" s="32"/>
      <c r="E41" s="32"/>
      <c r="F41" s="32">
        <f>250+274.3</f>
        <v>524.3</v>
      </c>
      <c r="G41" s="32">
        <f>+H41+J41</f>
        <v>0</v>
      </c>
      <c r="H41" s="32"/>
      <c r="I41" s="32"/>
      <c r="J41" s="32"/>
      <c r="K41" s="32">
        <f>+L41+N41</f>
        <v>524.3</v>
      </c>
      <c r="L41" s="32">
        <f aca="true" t="shared" si="13" ref="L41:N44">+D41+H41</f>
        <v>0</v>
      </c>
      <c r="M41" s="32">
        <f t="shared" si="13"/>
        <v>0</v>
      </c>
      <c r="N41" s="32">
        <f t="shared" si="13"/>
        <v>524.3</v>
      </c>
    </row>
    <row r="42" spans="1:14" ht="71.25" customHeight="1">
      <c r="A42" s="34">
        <v>36</v>
      </c>
      <c r="B42" s="38" t="s">
        <v>193</v>
      </c>
      <c r="C42" s="32">
        <f>+D42+F42</f>
        <v>300</v>
      </c>
      <c r="D42" s="32"/>
      <c r="E42" s="32"/>
      <c r="F42" s="32">
        <v>300</v>
      </c>
      <c r="G42" s="32">
        <f>+H42+J42</f>
        <v>0</v>
      </c>
      <c r="H42" s="32"/>
      <c r="I42" s="32"/>
      <c r="J42" s="32"/>
      <c r="K42" s="32">
        <f>+L42+N42</f>
        <v>300</v>
      </c>
      <c r="L42" s="32">
        <f t="shared" si="13"/>
        <v>0</v>
      </c>
      <c r="M42" s="32">
        <f t="shared" si="13"/>
        <v>0</v>
      </c>
      <c r="N42" s="32">
        <f t="shared" si="13"/>
        <v>300</v>
      </c>
    </row>
    <row r="43" spans="1:14" ht="34.5" customHeight="1">
      <c r="A43" s="34">
        <v>37</v>
      </c>
      <c r="B43" s="35" t="s">
        <v>183</v>
      </c>
      <c r="C43" s="33">
        <f>+D43+F43</f>
        <v>200</v>
      </c>
      <c r="D43" s="33">
        <v>200</v>
      </c>
      <c r="E43" s="33">
        <v>0</v>
      </c>
      <c r="F43" s="33">
        <v>0</v>
      </c>
      <c r="G43" s="33">
        <f>+H43+J43</f>
        <v>0</v>
      </c>
      <c r="H43" s="33"/>
      <c r="I43" s="33">
        <v>0</v>
      </c>
      <c r="J43" s="33">
        <v>0</v>
      </c>
      <c r="K43" s="33">
        <f>+L43+N43</f>
        <v>200</v>
      </c>
      <c r="L43" s="33">
        <f t="shared" si="13"/>
        <v>200</v>
      </c>
      <c r="M43" s="33">
        <f t="shared" si="13"/>
        <v>0</v>
      </c>
      <c r="N43" s="33">
        <f t="shared" si="13"/>
        <v>0</v>
      </c>
    </row>
    <row r="44" spans="1:14" s="7" customFormat="1" ht="35.25" customHeight="1">
      <c r="A44" s="34">
        <v>38</v>
      </c>
      <c r="B44" s="35" t="s">
        <v>99</v>
      </c>
      <c r="C44" s="33">
        <f>+D44+F44</f>
        <v>12081</v>
      </c>
      <c r="D44" s="33">
        <f>3617+8464</f>
        <v>12081</v>
      </c>
      <c r="E44" s="33">
        <v>0</v>
      </c>
      <c r="F44" s="33">
        <v>0</v>
      </c>
      <c r="G44" s="33">
        <f>+H44+J44</f>
        <v>0</v>
      </c>
      <c r="H44" s="33"/>
      <c r="I44" s="33">
        <v>0</v>
      </c>
      <c r="J44" s="33">
        <v>0</v>
      </c>
      <c r="K44" s="33">
        <f>+L44+N44</f>
        <v>12081</v>
      </c>
      <c r="L44" s="33">
        <f t="shared" si="13"/>
        <v>12081</v>
      </c>
      <c r="M44" s="33">
        <f t="shared" si="13"/>
        <v>0</v>
      </c>
      <c r="N44" s="33">
        <f t="shared" si="13"/>
        <v>0</v>
      </c>
    </row>
    <row r="45" spans="1:14" ht="21" customHeight="1">
      <c r="A45" s="34">
        <v>39</v>
      </c>
      <c r="B45" s="39" t="s">
        <v>65</v>
      </c>
      <c r="C45" s="33">
        <f>+C46+C50+C54+C58+C61+C65+C69+C73+C75+C79</f>
        <v>14905.8</v>
      </c>
      <c r="D45" s="33">
        <f>+D46+D50+D54+D58+D61+D65+D69+D73+D75+D79</f>
        <v>2094</v>
      </c>
      <c r="E45" s="33">
        <f>+E46+E50+E54+E58+E61+E65+E69+E73+E75+E79</f>
        <v>5.6</v>
      </c>
      <c r="F45" s="33">
        <f>+F46+F50+F54+F58+F61+F65+F69+F73+F75+F79</f>
        <v>12811.8</v>
      </c>
      <c r="G45" s="33">
        <f>+G46+G50+G54+G58+G61+G65+G69+G73+G75+G79+G74</f>
        <v>500</v>
      </c>
      <c r="H45" s="33">
        <f aca="true" t="shared" si="14" ref="H45:N45">+H46+H50+H54+H58+H61+H65+H69+H73+H75+H79+H74</f>
        <v>0</v>
      </c>
      <c r="I45" s="33">
        <f t="shared" si="14"/>
        <v>0</v>
      </c>
      <c r="J45" s="33">
        <f t="shared" si="14"/>
        <v>500</v>
      </c>
      <c r="K45" s="33">
        <f t="shared" si="14"/>
        <v>15405.8</v>
      </c>
      <c r="L45" s="33">
        <f t="shared" si="14"/>
        <v>2094</v>
      </c>
      <c r="M45" s="33">
        <f t="shared" si="14"/>
        <v>5.6</v>
      </c>
      <c r="N45" s="33">
        <f t="shared" si="14"/>
        <v>13311.8</v>
      </c>
    </row>
    <row r="46" spans="1:14" ht="33.75" customHeight="1">
      <c r="A46" s="34">
        <v>40</v>
      </c>
      <c r="B46" s="40" t="s">
        <v>90</v>
      </c>
      <c r="C46" s="33">
        <f aca="true" t="shared" si="15" ref="C46:N46">+C48+C49</f>
        <v>1490.2</v>
      </c>
      <c r="D46" s="33">
        <f t="shared" si="15"/>
        <v>341</v>
      </c>
      <c r="E46" s="33">
        <f t="shared" si="15"/>
        <v>0</v>
      </c>
      <c r="F46" s="33">
        <f t="shared" si="15"/>
        <v>1149.2</v>
      </c>
      <c r="G46" s="33">
        <f t="shared" si="15"/>
        <v>0</v>
      </c>
      <c r="H46" s="33">
        <f t="shared" si="15"/>
        <v>0</v>
      </c>
      <c r="I46" s="33">
        <f t="shared" si="15"/>
        <v>0</v>
      </c>
      <c r="J46" s="33">
        <f t="shared" si="15"/>
        <v>0</v>
      </c>
      <c r="K46" s="33">
        <f t="shared" si="15"/>
        <v>1490.2</v>
      </c>
      <c r="L46" s="33">
        <f t="shared" si="15"/>
        <v>341</v>
      </c>
      <c r="M46" s="33">
        <f t="shared" si="15"/>
        <v>0</v>
      </c>
      <c r="N46" s="33">
        <f t="shared" si="15"/>
        <v>1149.2</v>
      </c>
    </row>
    <row r="47" spans="1:14" ht="14.25" customHeight="1">
      <c r="A47" s="34">
        <v>41</v>
      </c>
      <c r="B47" s="36" t="s">
        <v>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33.75" customHeight="1">
      <c r="A48" s="34">
        <v>42</v>
      </c>
      <c r="B48" s="38" t="s">
        <v>101</v>
      </c>
      <c r="C48" s="32">
        <f>+D48+F48</f>
        <v>341</v>
      </c>
      <c r="D48" s="32">
        <v>341</v>
      </c>
      <c r="E48" s="32"/>
      <c r="F48" s="32"/>
      <c r="G48" s="32">
        <f>+H48+J48</f>
        <v>0</v>
      </c>
      <c r="H48" s="32"/>
      <c r="I48" s="32"/>
      <c r="J48" s="32"/>
      <c r="K48" s="32">
        <f>+L48+N48</f>
        <v>341</v>
      </c>
      <c r="L48" s="32">
        <f aca="true" t="shared" si="16" ref="L48:N49">+D48+H48</f>
        <v>341</v>
      </c>
      <c r="M48" s="32">
        <f t="shared" si="16"/>
        <v>0</v>
      </c>
      <c r="N48" s="32">
        <f t="shared" si="16"/>
        <v>0</v>
      </c>
    </row>
    <row r="49" spans="1:14" ht="36" customHeight="1">
      <c r="A49" s="34">
        <v>43</v>
      </c>
      <c r="B49" s="38" t="s">
        <v>100</v>
      </c>
      <c r="C49" s="32">
        <f>+D49+F49</f>
        <v>1149.2</v>
      </c>
      <c r="D49" s="32"/>
      <c r="E49" s="32"/>
      <c r="F49" s="32">
        <v>1149.2</v>
      </c>
      <c r="G49" s="32">
        <f>+H49+J49</f>
        <v>0</v>
      </c>
      <c r="H49" s="32"/>
      <c r="I49" s="32"/>
      <c r="J49" s="32"/>
      <c r="K49" s="32">
        <f>+L49+N49</f>
        <v>1149.2</v>
      </c>
      <c r="L49" s="32">
        <f t="shared" si="16"/>
        <v>0</v>
      </c>
      <c r="M49" s="32">
        <f t="shared" si="16"/>
        <v>0</v>
      </c>
      <c r="N49" s="32">
        <f t="shared" si="16"/>
        <v>1149.2</v>
      </c>
    </row>
    <row r="50" spans="1:14" s="7" customFormat="1" ht="69" customHeight="1">
      <c r="A50" s="34">
        <v>44</v>
      </c>
      <c r="B50" s="35" t="s">
        <v>194</v>
      </c>
      <c r="C50" s="33">
        <f>+D50+F50</f>
        <v>988.7</v>
      </c>
      <c r="D50" s="33">
        <f>SUM(D52:D53)</f>
        <v>988.7</v>
      </c>
      <c r="E50" s="33">
        <f>SUM(E52:E53)</f>
        <v>0</v>
      </c>
      <c r="F50" s="33">
        <f>SUM(F52:F53)</f>
        <v>0</v>
      </c>
      <c r="G50" s="33">
        <f>+H50+J50</f>
        <v>0</v>
      </c>
      <c r="H50" s="33">
        <f>SUM(H52:H53)</f>
        <v>0</v>
      </c>
      <c r="I50" s="33">
        <f>SUM(I52:I53)</f>
        <v>0</v>
      </c>
      <c r="J50" s="33">
        <f>SUM(J52:J53)</f>
        <v>0</v>
      </c>
      <c r="K50" s="33">
        <f>+L50+N50</f>
        <v>988.7</v>
      </c>
      <c r="L50" s="33">
        <f>SUM(L52:L53)</f>
        <v>988.7</v>
      </c>
      <c r="M50" s="33">
        <f>SUM(M52:M53)</f>
        <v>0</v>
      </c>
      <c r="N50" s="33">
        <f>SUM(N52:N53)</f>
        <v>0</v>
      </c>
    </row>
    <row r="51" spans="1:14" s="7" customFormat="1" ht="17.25" customHeight="1">
      <c r="A51" s="34">
        <v>45</v>
      </c>
      <c r="B51" s="41" t="s">
        <v>7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36" customHeight="1">
      <c r="A52" s="34">
        <v>46</v>
      </c>
      <c r="B52" s="37" t="s">
        <v>172</v>
      </c>
      <c r="C52" s="32">
        <f>+D52+F52</f>
        <v>973.2</v>
      </c>
      <c r="D52" s="32">
        <v>973.2</v>
      </c>
      <c r="E52" s="32"/>
      <c r="F52" s="32"/>
      <c r="G52" s="32">
        <f>+H52+J52</f>
        <v>0</v>
      </c>
      <c r="H52" s="32"/>
      <c r="I52" s="32"/>
      <c r="J52" s="32"/>
      <c r="K52" s="32">
        <f>+L52+N52</f>
        <v>973.2</v>
      </c>
      <c r="L52" s="32">
        <f aca="true" t="shared" si="17" ref="L52:N53">+D52+H52</f>
        <v>973.2</v>
      </c>
      <c r="M52" s="32">
        <f t="shared" si="17"/>
        <v>0</v>
      </c>
      <c r="N52" s="32">
        <f t="shared" si="17"/>
        <v>0</v>
      </c>
    </row>
    <row r="53" spans="1:14" ht="18" customHeight="1">
      <c r="A53" s="34">
        <v>47</v>
      </c>
      <c r="B53" s="37" t="s">
        <v>68</v>
      </c>
      <c r="C53" s="32">
        <f>+D53+F53</f>
        <v>15.5</v>
      </c>
      <c r="D53" s="32">
        <v>15.5</v>
      </c>
      <c r="E53" s="32"/>
      <c r="F53" s="32"/>
      <c r="G53" s="32">
        <f>+H53+J53</f>
        <v>0</v>
      </c>
      <c r="H53" s="32"/>
      <c r="I53" s="32"/>
      <c r="J53" s="32"/>
      <c r="K53" s="32">
        <f>+L53+N53</f>
        <v>15.5</v>
      </c>
      <c r="L53" s="32">
        <f t="shared" si="17"/>
        <v>15.5</v>
      </c>
      <c r="M53" s="32">
        <f t="shared" si="17"/>
        <v>0</v>
      </c>
      <c r="N53" s="32">
        <f t="shared" si="17"/>
        <v>0</v>
      </c>
    </row>
    <row r="54" spans="1:14" ht="31.5">
      <c r="A54" s="34">
        <v>48</v>
      </c>
      <c r="B54" s="35" t="s">
        <v>196</v>
      </c>
      <c r="C54" s="33">
        <f aca="true" t="shared" si="18" ref="C54:N54">+C56+C57</f>
        <v>2431.6</v>
      </c>
      <c r="D54" s="33">
        <f t="shared" si="18"/>
        <v>151.9</v>
      </c>
      <c r="E54" s="33">
        <f t="shared" si="18"/>
        <v>0</v>
      </c>
      <c r="F54" s="33">
        <f t="shared" si="18"/>
        <v>2279.7</v>
      </c>
      <c r="G54" s="33">
        <f t="shared" si="18"/>
        <v>0</v>
      </c>
      <c r="H54" s="33">
        <f t="shared" si="18"/>
        <v>0</v>
      </c>
      <c r="I54" s="33">
        <f t="shared" si="18"/>
        <v>0</v>
      </c>
      <c r="J54" s="33">
        <f t="shared" si="18"/>
        <v>0</v>
      </c>
      <c r="K54" s="33">
        <f t="shared" si="18"/>
        <v>2431.6</v>
      </c>
      <c r="L54" s="33">
        <f t="shared" si="18"/>
        <v>151.9</v>
      </c>
      <c r="M54" s="33">
        <f t="shared" si="18"/>
        <v>0</v>
      </c>
      <c r="N54" s="33">
        <f t="shared" si="18"/>
        <v>2279.7</v>
      </c>
    </row>
    <row r="55" spans="1:14" ht="15.75">
      <c r="A55" s="34">
        <v>49</v>
      </c>
      <c r="B55" s="36" t="s">
        <v>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36" customHeight="1">
      <c r="A56" s="34">
        <v>50</v>
      </c>
      <c r="B56" s="37" t="s">
        <v>195</v>
      </c>
      <c r="C56" s="32">
        <f>+D56+F56</f>
        <v>151.9</v>
      </c>
      <c r="D56" s="32">
        <v>151.9</v>
      </c>
      <c r="E56" s="32"/>
      <c r="F56" s="32"/>
      <c r="G56" s="32">
        <f>+H56+J56</f>
        <v>0</v>
      </c>
      <c r="H56" s="32"/>
      <c r="I56" s="32"/>
      <c r="J56" s="32"/>
      <c r="K56" s="32">
        <f>+L56+N56</f>
        <v>151.9</v>
      </c>
      <c r="L56" s="32">
        <f aca="true" t="shared" si="19" ref="L56:N58">+D56+H56</f>
        <v>151.9</v>
      </c>
      <c r="M56" s="32">
        <f t="shared" si="19"/>
        <v>0</v>
      </c>
      <c r="N56" s="32">
        <f t="shared" si="19"/>
        <v>0</v>
      </c>
    </row>
    <row r="57" spans="1:14" ht="31.5">
      <c r="A57" s="34">
        <v>51</v>
      </c>
      <c r="B57" s="37" t="s">
        <v>197</v>
      </c>
      <c r="C57" s="32">
        <f>+D57+F57</f>
        <v>2279.7</v>
      </c>
      <c r="D57" s="32"/>
      <c r="E57" s="32"/>
      <c r="F57" s="32">
        <v>2279.7</v>
      </c>
      <c r="G57" s="32">
        <f>+H57+J57</f>
        <v>0</v>
      </c>
      <c r="H57" s="32"/>
      <c r="I57" s="32"/>
      <c r="J57" s="32"/>
      <c r="K57" s="32">
        <f>+L57+N57</f>
        <v>2279.7</v>
      </c>
      <c r="L57" s="32">
        <f t="shared" si="19"/>
        <v>0</v>
      </c>
      <c r="M57" s="32">
        <f t="shared" si="19"/>
        <v>0</v>
      </c>
      <c r="N57" s="32">
        <f t="shared" si="19"/>
        <v>2279.7</v>
      </c>
    </row>
    <row r="58" spans="1:14" s="7" customFormat="1" ht="18.75" customHeight="1">
      <c r="A58" s="34">
        <v>52</v>
      </c>
      <c r="B58" s="40" t="s">
        <v>66</v>
      </c>
      <c r="C58" s="33">
        <f aca="true" t="shared" si="20" ref="C58:J58">+C60</f>
        <v>780.2</v>
      </c>
      <c r="D58" s="33">
        <f t="shared" si="20"/>
        <v>253.8</v>
      </c>
      <c r="E58" s="33">
        <f t="shared" si="20"/>
        <v>0</v>
      </c>
      <c r="F58" s="33">
        <f t="shared" si="20"/>
        <v>526.4</v>
      </c>
      <c r="G58" s="33">
        <f t="shared" si="20"/>
        <v>0</v>
      </c>
      <c r="H58" s="33">
        <f t="shared" si="20"/>
        <v>0</v>
      </c>
      <c r="I58" s="33">
        <f t="shared" si="20"/>
        <v>0</v>
      </c>
      <c r="J58" s="33">
        <f t="shared" si="20"/>
        <v>0</v>
      </c>
      <c r="K58" s="33">
        <f>+L58+N58</f>
        <v>780.2</v>
      </c>
      <c r="L58" s="33">
        <f t="shared" si="19"/>
        <v>253.8</v>
      </c>
      <c r="M58" s="33">
        <f t="shared" si="19"/>
        <v>0</v>
      </c>
      <c r="N58" s="33">
        <f t="shared" si="19"/>
        <v>526.4</v>
      </c>
    </row>
    <row r="59" spans="1:14" s="7" customFormat="1" ht="15" customHeight="1">
      <c r="A59" s="34">
        <v>53</v>
      </c>
      <c r="B59" s="36" t="s">
        <v>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s="7" customFormat="1" ht="15" customHeight="1">
      <c r="A60" s="34">
        <v>54</v>
      </c>
      <c r="B60" s="37" t="s">
        <v>67</v>
      </c>
      <c r="C60" s="32">
        <f>+D60+F60</f>
        <v>780.2</v>
      </c>
      <c r="D60" s="32">
        <v>253.8</v>
      </c>
      <c r="E60" s="33"/>
      <c r="F60" s="32">
        <v>526.4</v>
      </c>
      <c r="G60" s="32">
        <f>+H60+J60</f>
        <v>0</v>
      </c>
      <c r="H60" s="32"/>
      <c r="I60" s="33"/>
      <c r="J60" s="32"/>
      <c r="K60" s="32">
        <f>+L60+N60</f>
        <v>780.2</v>
      </c>
      <c r="L60" s="32">
        <f>+D60+H60</f>
        <v>253.8</v>
      </c>
      <c r="M60" s="32">
        <f>+E60+I60</f>
        <v>0</v>
      </c>
      <c r="N60" s="32">
        <f>+F60+J60</f>
        <v>526.4</v>
      </c>
    </row>
    <row r="61" spans="1:14" s="7" customFormat="1" ht="31.5" customHeight="1">
      <c r="A61" s="34">
        <v>55</v>
      </c>
      <c r="B61" s="35" t="s">
        <v>92</v>
      </c>
      <c r="C61" s="33">
        <f aca="true" t="shared" si="21" ref="C61:N61">+C63+C64</f>
        <v>1082.6</v>
      </c>
      <c r="D61" s="33">
        <f t="shared" si="21"/>
        <v>7.3</v>
      </c>
      <c r="E61" s="33">
        <f t="shared" si="21"/>
        <v>0</v>
      </c>
      <c r="F61" s="33">
        <f t="shared" si="21"/>
        <v>1075.3</v>
      </c>
      <c r="G61" s="33">
        <f t="shared" si="21"/>
        <v>0</v>
      </c>
      <c r="H61" s="33">
        <f t="shared" si="21"/>
        <v>0</v>
      </c>
      <c r="I61" s="33">
        <f t="shared" si="21"/>
        <v>0</v>
      </c>
      <c r="J61" s="33">
        <f t="shared" si="21"/>
        <v>0</v>
      </c>
      <c r="K61" s="33">
        <f t="shared" si="21"/>
        <v>1082.6</v>
      </c>
      <c r="L61" s="33">
        <f t="shared" si="21"/>
        <v>7.3</v>
      </c>
      <c r="M61" s="33">
        <f t="shared" si="21"/>
        <v>0</v>
      </c>
      <c r="N61" s="33">
        <f t="shared" si="21"/>
        <v>1075.3</v>
      </c>
    </row>
    <row r="62" spans="1:14" s="7" customFormat="1" ht="15" customHeight="1">
      <c r="A62" s="34">
        <v>56</v>
      </c>
      <c r="B62" s="36" t="s">
        <v>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7" customFormat="1" ht="33.75" customHeight="1">
      <c r="A63" s="34">
        <v>57</v>
      </c>
      <c r="B63" s="38" t="s">
        <v>104</v>
      </c>
      <c r="C63" s="32">
        <f>+D63+F63</f>
        <v>48.7</v>
      </c>
      <c r="D63" s="32">
        <v>7.3</v>
      </c>
      <c r="E63" s="32"/>
      <c r="F63" s="32">
        <v>41.4</v>
      </c>
      <c r="G63" s="32">
        <f>+H63+J63</f>
        <v>0</v>
      </c>
      <c r="H63" s="32"/>
      <c r="I63" s="32"/>
      <c r="J63" s="32"/>
      <c r="K63" s="32">
        <f>+L63+N63</f>
        <v>48.7</v>
      </c>
      <c r="L63" s="32">
        <f aca="true" t="shared" si="22" ref="L63:N64">+D63+H63</f>
        <v>7.3</v>
      </c>
      <c r="M63" s="32">
        <f t="shared" si="22"/>
        <v>0</v>
      </c>
      <c r="N63" s="32">
        <f t="shared" si="22"/>
        <v>41.4</v>
      </c>
    </row>
    <row r="64" spans="1:14" s="7" customFormat="1" ht="33" customHeight="1">
      <c r="A64" s="34">
        <v>58</v>
      </c>
      <c r="B64" s="38" t="s">
        <v>105</v>
      </c>
      <c r="C64" s="32">
        <f>+D64+F64</f>
        <v>1033.9</v>
      </c>
      <c r="D64" s="32"/>
      <c r="E64" s="32"/>
      <c r="F64" s="32">
        <v>1033.9</v>
      </c>
      <c r="G64" s="32">
        <f>+H64+J64</f>
        <v>0</v>
      </c>
      <c r="H64" s="32"/>
      <c r="I64" s="32"/>
      <c r="J64" s="32"/>
      <c r="K64" s="32">
        <f>+L64+N64</f>
        <v>1033.9</v>
      </c>
      <c r="L64" s="32">
        <f t="shared" si="22"/>
        <v>0</v>
      </c>
      <c r="M64" s="32">
        <f t="shared" si="22"/>
        <v>0</v>
      </c>
      <c r="N64" s="32">
        <f t="shared" si="22"/>
        <v>1033.9</v>
      </c>
    </row>
    <row r="65" spans="1:14" s="7" customFormat="1" ht="33" customHeight="1">
      <c r="A65" s="34">
        <v>59</v>
      </c>
      <c r="B65" s="35" t="s">
        <v>198</v>
      </c>
      <c r="C65" s="33">
        <f aca="true" t="shared" si="23" ref="C65:N65">+C67+C68</f>
        <v>2117.1</v>
      </c>
      <c r="D65" s="33">
        <f t="shared" si="23"/>
        <v>15.6</v>
      </c>
      <c r="E65" s="33">
        <f t="shared" si="23"/>
        <v>0</v>
      </c>
      <c r="F65" s="33">
        <f t="shared" si="23"/>
        <v>2101.5</v>
      </c>
      <c r="G65" s="33">
        <f t="shared" si="23"/>
        <v>0</v>
      </c>
      <c r="H65" s="33">
        <f t="shared" si="23"/>
        <v>0</v>
      </c>
      <c r="I65" s="33">
        <f t="shared" si="23"/>
        <v>0</v>
      </c>
      <c r="J65" s="33">
        <f t="shared" si="23"/>
        <v>0</v>
      </c>
      <c r="K65" s="33">
        <f t="shared" si="23"/>
        <v>2117.1</v>
      </c>
      <c r="L65" s="33">
        <f t="shared" si="23"/>
        <v>15.6</v>
      </c>
      <c r="M65" s="33">
        <f t="shared" si="23"/>
        <v>0</v>
      </c>
      <c r="N65" s="33">
        <f t="shared" si="23"/>
        <v>2101.5</v>
      </c>
    </row>
    <row r="66" spans="1:14" s="7" customFormat="1" ht="15" customHeight="1">
      <c r="A66" s="34">
        <v>60</v>
      </c>
      <c r="B66" s="36" t="s">
        <v>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s="7" customFormat="1" ht="50.25" customHeight="1">
      <c r="A67" s="34">
        <v>61</v>
      </c>
      <c r="B67" s="37" t="s">
        <v>109</v>
      </c>
      <c r="C67" s="32">
        <f>+D67+F67</f>
        <v>15.6</v>
      </c>
      <c r="D67" s="32">
        <v>15.6</v>
      </c>
      <c r="E67" s="32"/>
      <c r="F67" s="32"/>
      <c r="G67" s="32">
        <f>+H67+J67</f>
        <v>0</v>
      </c>
      <c r="H67" s="32"/>
      <c r="I67" s="32"/>
      <c r="J67" s="32"/>
      <c r="K67" s="32">
        <f>+L67+N67</f>
        <v>15.6</v>
      </c>
      <c r="L67" s="32">
        <f aca="true" t="shared" si="24" ref="L67:N68">+D67+H67</f>
        <v>15.6</v>
      </c>
      <c r="M67" s="32">
        <f t="shared" si="24"/>
        <v>0</v>
      </c>
      <c r="N67" s="32">
        <f t="shared" si="24"/>
        <v>0</v>
      </c>
    </row>
    <row r="68" spans="1:14" s="7" customFormat="1" ht="33" customHeight="1">
      <c r="A68" s="34">
        <v>62</v>
      </c>
      <c r="B68" s="37" t="s">
        <v>199</v>
      </c>
      <c r="C68" s="32">
        <f>+D68+F68</f>
        <v>2101.5</v>
      </c>
      <c r="D68" s="32"/>
      <c r="E68" s="32"/>
      <c r="F68" s="32">
        <v>2101.5</v>
      </c>
      <c r="G68" s="32">
        <f>+H68+J68</f>
        <v>0</v>
      </c>
      <c r="H68" s="32"/>
      <c r="I68" s="32"/>
      <c r="J68" s="32"/>
      <c r="K68" s="32">
        <f>+L68+N68</f>
        <v>2101.5</v>
      </c>
      <c r="L68" s="32">
        <f t="shared" si="24"/>
        <v>0</v>
      </c>
      <c r="M68" s="32">
        <f t="shared" si="24"/>
        <v>0</v>
      </c>
      <c r="N68" s="32">
        <f t="shared" si="24"/>
        <v>2101.5</v>
      </c>
    </row>
    <row r="69" spans="1:14" ht="19.5" customHeight="1">
      <c r="A69" s="34">
        <v>63</v>
      </c>
      <c r="B69" s="35" t="s">
        <v>91</v>
      </c>
      <c r="C69" s="33">
        <f aca="true" t="shared" si="25" ref="C69:N69">+C71+C72</f>
        <v>2582.8</v>
      </c>
      <c r="D69" s="33">
        <f t="shared" si="25"/>
        <v>312.6</v>
      </c>
      <c r="E69" s="33">
        <f t="shared" si="25"/>
        <v>0</v>
      </c>
      <c r="F69" s="33">
        <f t="shared" si="25"/>
        <v>2270.2</v>
      </c>
      <c r="G69" s="33">
        <f t="shared" si="25"/>
        <v>0</v>
      </c>
      <c r="H69" s="33">
        <f t="shared" si="25"/>
        <v>0</v>
      </c>
      <c r="I69" s="33">
        <f t="shared" si="25"/>
        <v>0</v>
      </c>
      <c r="J69" s="33">
        <f t="shared" si="25"/>
        <v>0</v>
      </c>
      <c r="K69" s="33">
        <f t="shared" si="25"/>
        <v>2582.8</v>
      </c>
      <c r="L69" s="33">
        <f t="shared" si="25"/>
        <v>312.6</v>
      </c>
      <c r="M69" s="33">
        <f t="shared" si="25"/>
        <v>0</v>
      </c>
      <c r="N69" s="33">
        <f t="shared" si="25"/>
        <v>2270.2</v>
      </c>
    </row>
    <row r="70" spans="1:14" ht="15.75" customHeight="1">
      <c r="A70" s="34">
        <v>64</v>
      </c>
      <c r="B70" s="36" t="s">
        <v>7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32.25" customHeight="1">
      <c r="A71" s="34">
        <v>65</v>
      </c>
      <c r="B71" s="38" t="s">
        <v>102</v>
      </c>
      <c r="C71" s="32">
        <f>+D71+F71</f>
        <v>348.5</v>
      </c>
      <c r="D71" s="32">
        <v>312.6</v>
      </c>
      <c r="E71" s="32"/>
      <c r="F71" s="32">
        <v>35.9</v>
      </c>
      <c r="G71" s="32">
        <f>+H71+J71</f>
        <v>0</v>
      </c>
      <c r="H71" s="32"/>
      <c r="I71" s="32"/>
      <c r="J71" s="32"/>
      <c r="K71" s="32">
        <f>+L71+N71</f>
        <v>348.5</v>
      </c>
      <c r="L71" s="32">
        <f aca="true" t="shared" si="26" ref="L71:N73">+D71+H71</f>
        <v>312.6</v>
      </c>
      <c r="M71" s="32">
        <f t="shared" si="26"/>
        <v>0</v>
      </c>
      <c r="N71" s="32">
        <f t="shared" si="26"/>
        <v>35.9</v>
      </c>
    </row>
    <row r="72" spans="1:14" ht="35.25" customHeight="1">
      <c r="A72" s="34">
        <v>66</v>
      </c>
      <c r="B72" s="38" t="s">
        <v>103</v>
      </c>
      <c r="C72" s="32">
        <f>+D72+F72</f>
        <v>2234.3</v>
      </c>
      <c r="D72" s="32"/>
      <c r="E72" s="32"/>
      <c r="F72" s="32">
        <v>2234.3</v>
      </c>
      <c r="G72" s="32">
        <f>+H72+J72</f>
        <v>0</v>
      </c>
      <c r="H72" s="32"/>
      <c r="I72" s="32"/>
      <c r="J72" s="32"/>
      <c r="K72" s="32">
        <f>+L72+N72</f>
        <v>2234.3</v>
      </c>
      <c r="L72" s="32">
        <f t="shared" si="26"/>
        <v>0</v>
      </c>
      <c r="M72" s="32">
        <f t="shared" si="26"/>
        <v>0</v>
      </c>
      <c r="N72" s="32">
        <f t="shared" si="26"/>
        <v>2234.3</v>
      </c>
    </row>
    <row r="73" spans="1:14" s="7" customFormat="1" ht="32.25" customHeight="1">
      <c r="A73" s="34">
        <v>67</v>
      </c>
      <c r="B73" s="40" t="s">
        <v>106</v>
      </c>
      <c r="C73" s="33">
        <f>+D73+F73</f>
        <v>991.7</v>
      </c>
      <c r="D73" s="33"/>
      <c r="E73" s="33"/>
      <c r="F73" s="33">
        <v>991.7</v>
      </c>
      <c r="G73" s="33">
        <f>+H73+J73</f>
        <v>0</v>
      </c>
      <c r="H73" s="33"/>
      <c r="I73" s="33"/>
      <c r="J73" s="33"/>
      <c r="K73" s="33">
        <f>+L73+N73</f>
        <v>991.7</v>
      </c>
      <c r="L73" s="33">
        <f t="shared" si="26"/>
        <v>0</v>
      </c>
      <c r="M73" s="33">
        <f t="shared" si="26"/>
        <v>0</v>
      </c>
      <c r="N73" s="33">
        <f t="shared" si="26"/>
        <v>991.7</v>
      </c>
    </row>
    <row r="74" spans="1:14" s="7" customFormat="1" ht="32.25" customHeight="1">
      <c r="A74" s="34" t="s">
        <v>227</v>
      </c>
      <c r="B74" s="40" t="s">
        <v>226</v>
      </c>
      <c r="C74" s="33"/>
      <c r="D74" s="33"/>
      <c r="E74" s="33"/>
      <c r="F74" s="33"/>
      <c r="G74" s="33">
        <f>+H74+J74</f>
        <v>500</v>
      </c>
      <c r="H74" s="33"/>
      <c r="I74" s="33"/>
      <c r="J74" s="33">
        <v>500</v>
      </c>
      <c r="K74" s="33">
        <f>+L74+N74</f>
        <v>500</v>
      </c>
      <c r="L74" s="33">
        <f>+D74+H74</f>
        <v>0</v>
      </c>
      <c r="M74" s="33">
        <f>+E74+I74</f>
        <v>0</v>
      </c>
      <c r="N74" s="33">
        <f>+F74+J74</f>
        <v>500</v>
      </c>
    </row>
    <row r="75" spans="1:14" s="7" customFormat="1" ht="32.25" customHeight="1">
      <c r="A75" s="34">
        <v>68</v>
      </c>
      <c r="B75" s="40" t="s">
        <v>93</v>
      </c>
      <c r="C75" s="33">
        <f aca="true" t="shared" si="27" ref="C75:N75">+C78+C77</f>
        <v>1427.4</v>
      </c>
      <c r="D75" s="33">
        <f t="shared" si="27"/>
        <v>23.1</v>
      </c>
      <c r="E75" s="33">
        <f t="shared" si="27"/>
        <v>5.6</v>
      </c>
      <c r="F75" s="33">
        <f t="shared" si="27"/>
        <v>1404.3</v>
      </c>
      <c r="G75" s="33">
        <f t="shared" si="27"/>
        <v>0</v>
      </c>
      <c r="H75" s="33">
        <f t="shared" si="27"/>
        <v>0</v>
      </c>
      <c r="I75" s="33">
        <f t="shared" si="27"/>
        <v>0</v>
      </c>
      <c r="J75" s="33">
        <f t="shared" si="27"/>
        <v>0</v>
      </c>
      <c r="K75" s="33">
        <f t="shared" si="27"/>
        <v>1427.4</v>
      </c>
      <c r="L75" s="33">
        <f t="shared" si="27"/>
        <v>23.1</v>
      </c>
      <c r="M75" s="33">
        <f t="shared" si="27"/>
        <v>5.6</v>
      </c>
      <c r="N75" s="33">
        <f t="shared" si="27"/>
        <v>1404.3</v>
      </c>
    </row>
    <row r="76" spans="1:14" s="7" customFormat="1" ht="15.75" customHeight="1">
      <c r="A76" s="34">
        <v>69</v>
      </c>
      <c r="B76" s="36" t="s">
        <v>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s="7" customFormat="1" ht="32.25" customHeight="1">
      <c r="A77" s="34">
        <v>70</v>
      </c>
      <c r="B77" s="38" t="s">
        <v>120</v>
      </c>
      <c r="C77" s="32">
        <f>+D77+F77</f>
        <v>23.1</v>
      </c>
      <c r="D77" s="32">
        <v>23.1</v>
      </c>
      <c r="E77" s="32">
        <v>5.6</v>
      </c>
      <c r="F77" s="32"/>
      <c r="G77" s="32">
        <f>+H77+J77</f>
        <v>0</v>
      </c>
      <c r="H77" s="32"/>
      <c r="I77" s="32"/>
      <c r="J77" s="32"/>
      <c r="K77" s="32">
        <f>+L77+N77</f>
        <v>23.1</v>
      </c>
      <c r="L77" s="32">
        <f aca="true" t="shared" si="28" ref="L77:N78">+D77+H77</f>
        <v>23.1</v>
      </c>
      <c r="M77" s="32">
        <f t="shared" si="28"/>
        <v>5.6</v>
      </c>
      <c r="N77" s="32">
        <f t="shared" si="28"/>
        <v>0</v>
      </c>
    </row>
    <row r="78" spans="1:14" s="7" customFormat="1" ht="32.25" customHeight="1">
      <c r="A78" s="34">
        <v>71</v>
      </c>
      <c r="B78" s="38" t="s">
        <v>205</v>
      </c>
      <c r="C78" s="32">
        <f>+D78+F78</f>
        <v>1404.3</v>
      </c>
      <c r="D78" s="32"/>
      <c r="E78" s="32"/>
      <c r="F78" s="32">
        <v>1404.3</v>
      </c>
      <c r="G78" s="32">
        <f>+H78+J78</f>
        <v>0</v>
      </c>
      <c r="H78" s="32"/>
      <c r="I78" s="32"/>
      <c r="J78" s="32"/>
      <c r="K78" s="32">
        <f>+L78+N78</f>
        <v>1404.3</v>
      </c>
      <c r="L78" s="32">
        <f t="shared" si="28"/>
        <v>0</v>
      </c>
      <c r="M78" s="32">
        <f t="shared" si="28"/>
        <v>0</v>
      </c>
      <c r="N78" s="32">
        <f t="shared" si="28"/>
        <v>1404.3</v>
      </c>
    </row>
    <row r="79" spans="1:14" s="7" customFormat="1" ht="34.5" customHeight="1">
      <c r="A79" s="34">
        <v>72</v>
      </c>
      <c r="B79" s="35" t="s">
        <v>73</v>
      </c>
      <c r="C79" s="33">
        <f aca="true" t="shared" si="29" ref="C79:N79">+C81+C82</f>
        <v>1013.5</v>
      </c>
      <c r="D79" s="33">
        <f t="shared" si="29"/>
        <v>0</v>
      </c>
      <c r="E79" s="33">
        <f t="shared" si="29"/>
        <v>0</v>
      </c>
      <c r="F79" s="33">
        <f t="shared" si="29"/>
        <v>1013.5</v>
      </c>
      <c r="G79" s="33">
        <f t="shared" si="29"/>
        <v>0</v>
      </c>
      <c r="H79" s="33">
        <f t="shared" si="29"/>
        <v>0</v>
      </c>
      <c r="I79" s="33">
        <f t="shared" si="29"/>
        <v>0</v>
      </c>
      <c r="J79" s="33">
        <f t="shared" si="29"/>
        <v>0</v>
      </c>
      <c r="K79" s="33">
        <f t="shared" si="29"/>
        <v>1013.5</v>
      </c>
      <c r="L79" s="33">
        <f t="shared" si="29"/>
        <v>0</v>
      </c>
      <c r="M79" s="33">
        <f t="shared" si="29"/>
        <v>0</v>
      </c>
      <c r="N79" s="33">
        <f t="shared" si="29"/>
        <v>1013.5</v>
      </c>
    </row>
    <row r="80" spans="1:14" s="7" customFormat="1" ht="17.25" customHeight="1">
      <c r="A80" s="34">
        <v>73</v>
      </c>
      <c r="B80" s="36" t="s">
        <v>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s="7" customFormat="1" ht="84.75" customHeight="1">
      <c r="A81" s="34">
        <v>74</v>
      </c>
      <c r="B81" s="37" t="s">
        <v>207</v>
      </c>
      <c r="C81" s="32">
        <f>+D81+F81</f>
        <v>500</v>
      </c>
      <c r="D81" s="32"/>
      <c r="E81" s="32"/>
      <c r="F81" s="32">
        <v>500</v>
      </c>
      <c r="G81" s="32">
        <f>+H81+J81</f>
        <v>0</v>
      </c>
      <c r="H81" s="32"/>
      <c r="I81" s="32"/>
      <c r="J81" s="32"/>
      <c r="K81" s="32">
        <f>+L81+N81</f>
        <v>500</v>
      </c>
      <c r="L81" s="32">
        <f aca="true" t="shared" si="30" ref="L81:N82">+D81+H81</f>
        <v>0</v>
      </c>
      <c r="M81" s="32">
        <f t="shared" si="30"/>
        <v>0</v>
      </c>
      <c r="N81" s="32">
        <f t="shared" si="30"/>
        <v>500</v>
      </c>
    </row>
    <row r="82" spans="1:14" s="7" customFormat="1" ht="48" customHeight="1">
      <c r="A82" s="34">
        <v>75</v>
      </c>
      <c r="B82" s="37" t="s">
        <v>206</v>
      </c>
      <c r="C82" s="32">
        <f>+D82+F82</f>
        <v>513.5</v>
      </c>
      <c r="D82" s="32"/>
      <c r="E82" s="32"/>
      <c r="F82" s="32">
        <v>513.5</v>
      </c>
      <c r="G82" s="32">
        <f>+H82+J82</f>
        <v>0</v>
      </c>
      <c r="H82" s="32"/>
      <c r="I82" s="32"/>
      <c r="J82" s="32"/>
      <c r="K82" s="32">
        <f>+L82+N82</f>
        <v>513.5</v>
      </c>
      <c r="L82" s="32">
        <f t="shared" si="30"/>
        <v>0</v>
      </c>
      <c r="M82" s="32">
        <f t="shared" si="30"/>
        <v>0</v>
      </c>
      <c r="N82" s="32">
        <f t="shared" si="30"/>
        <v>513.5</v>
      </c>
    </row>
    <row r="83" spans="1:14" ht="19.5" customHeight="1">
      <c r="A83" s="34">
        <v>76</v>
      </c>
      <c r="B83" s="35" t="s">
        <v>69</v>
      </c>
      <c r="C83" s="33">
        <f aca="true" t="shared" si="31" ref="C83:N83">+C84</f>
        <v>896.3</v>
      </c>
      <c r="D83" s="33">
        <f t="shared" si="31"/>
        <v>275.3</v>
      </c>
      <c r="E83" s="33">
        <f t="shared" si="31"/>
        <v>0</v>
      </c>
      <c r="F83" s="33">
        <f t="shared" si="31"/>
        <v>621</v>
      </c>
      <c r="G83" s="33">
        <f t="shared" si="31"/>
        <v>0</v>
      </c>
      <c r="H83" s="33">
        <f t="shared" si="31"/>
        <v>0</v>
      </c>
      <c r="I83" s="33">
        <f t="shared" si="31"/>
        <v>0</v>
      </c>
      <c r="J83" s="33">
        <f t="shared" si="31"/>
        <v>0</v>
      </c>
      <c r="K83" s="33">
        <f t="shared" si="31"/>
        <v>896.3</v>
      </c>
      <c r="L83" s="33">
        <f t="shared" si="31"/>
        <v>275.3</v>
      </c>
      <c r="M83" s="33">
        <f t="shared" si="31"/>
        <v>0</v>
      </c>
      <c r="N83" s="33">
        <f t="shared" si="31"/>
        <v>621</v>
      </c>
    </row>
    <row r="84" spans="1:14" ht="31.5" customHeight="1">
      <c r="A84" s="34">
        <v>77</v>
      </c>
      <c r="B84" s="35" t="s">
        <v>108</v>
      </c>
      <c r="C84" s="33">
        <f>+D84+F84</f>
        <v>896.3</v>
      </c>
      <c r="D84" s="33">
        <f>311.3-36</f>
        <v>275.3</v>
      </c>
      <c r="E84" s="33"/>
      <c r="F84" s="33">
        <v>621</v>
      </c>
      <c r="G84" s="33">
        <f>+H84+J84</f>
        <v>0</v>
      </c>
      <c r="H84" s="33"/>
      <c r="I84" s="33"/>
      <c r="J84" s="33"/>
      <c r="K84" s="33">
        <f>+L84+N84</f>
        <v>896.3</v>
      </c>
      <c r="L84" s="33">
        <f>+D84+H84</f>
        <v>275.3</v>
      </c>
      <c r="M84" s="33">
        <f>+E84+I84</f>
        <v>0</v>
      </c>
      <c r="N84" s="33">
        <f>+F84+J84</f>
        <v>621</v>
      </c>
    </row>
    <row r="85" spans="1:14" ht="19.5" customHeight="1">
      <c r="A85" s="34">
        <v>78</v>
      </c>
      <c r="B85" s="35" t="s">
        <v>3</v>
      </c>
      <c r="C85" s="33">
        <f aca="true" t="shared" si="32" ref="C85:N85">+C86+C91+C92+C96+C97</f>
        <v>63350.9</v>
      </c>
      <c r="D85" s="33">
        <f t="shared" si="32"/>
        <v>63148.1</v>
      </c>
      <c r="E85" s="33">
        <f t="shared" si="32"/>
        <v>773.4</v>
      </c>
      <c r="F85" s="33">
        <f t="shared" si="32"/>
        <v>202.8</v>
      </c>
      <c r="G85" s="33">
        <f t="shared" si="32"/>
        <v>3113.4</v>
      </c>
      <c r="H85" s="33">
        <f t="shared" si="32"/>
        <v>3113.4</v>
      </c>
      <c r="I85" s="33">
        <f t="shared" si="32"/>
        <v>0</v>
      </c>
      <c r="J85" s="33">
        <f t="shared" si="32"/>
        <v>0</v>
      </c>
      <c r="K85" s="33">
        <f t="shared" si="32"/>
        <v>66464.3</v>
      </c>
      <c r="L85" s="33">
        <f t="shared" si="32"/>
        <v>66261.5</v>
      </c>
      <c r="M85" s="33">
        <f t="shared" si="32"/>
        <v>773.4</v>
      </c>
      <c r="N85" s="33">
        <f t="shared" si="32"/>
        <v>202.8</v>
      </c>
    </row>
    <row r="86" spans="1:14" ht="15.75">
      <c r="A86" s="34">
        <v>79</v>
      </c>
      <c r="B86" s="40" t="s">
        <v>71</v>
      </c>
      <c r="C86" s="33">
        <f aca="true" t="shared" si="33" ref="C86:C97">+D86+F86</f>
        <v>16501.9</v>
      </c>
      <c r="D86" s="33">
        <f>+D88+D90+D89</f>
        <v>16415.9</v>
      </c>
      <c r="E86" s="33">
        <f>+E88+E90+E89</f>
        <v>0</v>
      </c>
      <c r="F86" s="33">
        <f>+F88+F90+F89</f>
        <v>86</v>
      </c>
      <c r="G86" s="33">
        <f aca="true" t="shared" si="34" ref="G86:G97">+H86+J86</f>
        <v>0</v>
      </c>
      <c r="H86" s="33">
        <f>+H88+H90+H89</f>
        <v>0</v>
      </c>
      <c r="I86" s="33">
        <f>+I88+I90+I89</f>
        <v>0</v>
      </c>
      <c r="J86" s="33">
        <f>+J88+J90+J89</f>
        <v>0</v>
      </c>
      <c r="K86" s="33">
        <f aca="true" t="shared" si="35" ref="K86:K93">+L86+N86</f>
        <v>16501.9</v>
      </c>
      <c r="L86" s="33">
        <f>+L88+L90+L89</f>
        <v>16415.9</v>
      </c>
      <c r="M86" s="33">
        <f>+M88+M90+M89</f>
        <v>0</v>
      </c>
      <c r="N86" s="33">
        <f>+N88+N90+N89</f>
        <v>86</v>
      </c>
    </row>
    <row r="87" spans="1:14" s="14" customFormat="1" ht="15.75">
      <c r="A87" s="34">
        <v>80</v>
      </c>
      <c r="B87" s="36" t="s">
        <v>7</v>
      </c>
      <c r="C87" s="33">
        <f t="shared" si="33"/>
        <v>0</v>
      </c>
      <c r="D87" s="32"/>
      <c r="E87" s="32"/>
      <c r="F87" s="32"/>
      <c r="G87" s="33">
        <f t="shared" si="34"/>
        <v>0</v>
      </c>
      <c r="H87" s="32"/>
      <c r="I87" s="32"/>
      <c r="J87" s="32"/>
      <c r="K87" s="33">
        <f t="shared" si="35"/>
        <v>0</v>
      </c>
      <c r="L87" s="32"/>
      <c r="M87" s="32"/>
      <c r="N87" s="32"/>
    </row>
    <row r="88" spans="1:14" s="14" customFormat="1" ht="31.5">
      <c r="A88" s="34">
        <v>81</v>
      </c>
      <c r="B88" s="38" t="s">
        <v>107</v>
      </c>
      <c r="C88" s="32">
        <f t="shared" si="33"/>
        <v>16004.1</v>
      </c>
      <c r="D88" s="32">
        <v>16004.1</v>
      </c>
      <c r="E88" s="32"/>
      <c r="F88" s="32"/>
      <c r="G88" s="32">
        <f t="shared" si="34"/>
        <v>0</v>
      </c>
      <c r="H88" s="32"/>
      <c r="I88" s="32"/>
      <c r="J88" s="32"/>
      <c r="K88" s="32">
        <f t="shared" si="35"/>
        <v>16004.1</v>
      </c>
      <c r="L88" s="32">
        <f aca="true" t="shared" si="36" ref="L88:N91">+D88+H88</f>
        <v>16004.1</v>
      </c>
      <c r="M88" s="32">
        <f t="shared" si="36"/>
        <v>0</v>
      </c>
      <c r="N88" s="32">
        <f t="shared" si="36"/>
        <v>0</v>
      </c>
    </row>
    <row r="89" spans="1:14" s="14" customFormat="1" ht="49.5" customHeight="1">
      <c r="A89" s="34">
        <v>82</v>
      </c>
      <c r="B89" s="37" t="s">
        <v>212</v>
      </c>
      <c r="C89" s="32">
        <f t="shared" si="33"/>
        <v>86</v>
      </c>
      <c r="D89" s="32"/>
      <c r="E89" s="32"/>
      <c r="F89" s="32">
        <v>86</v>
      </c>
      <c r="G89" s="32">
        <f t="shared" si="34"/>
        <v>0</v>
      </c>
      <c r="H89" s="32"/>
      <c r="I89" s="32"/>
      <c r="J89" s="32"/>
      <c r="K89" s="32">
        <f t="shared" si="35"/>
        <v>86</v>
      </c>
      <c r="L89" s="32">
        <f t="shared" si="36"/>
        <v>0</v>
      </c>
      <c r="M89" s="32">
        <f t="shared" si="36"/>
        <v>0</v>
      </c>
      <c r="N89" s="32">
        <f t="shared" si="36"/>
        <v>86</v>
      </c>
    </row>
    <row r="90" spans="1:14" s="14" customFormat="1" ht="15.75">
      <c r="A90" s="34">
        <v>83</v>
      </c>
      <c r="B90" s="37" t="s">
        <v>67</v>
      </c>
      <c r="C90" s="32">
        <f t="shared" si="33"/>
        <v>411.8</v>
      </c>
      <c r="D90" s="32">
        <v>411.8</v>
      </c>
      <c r="E90" s="32">
        <v>0</v>
      </c>
      <c r="F90" s="32"/>
      <c r="G90" s="32">
        <f t="shared" si="34"/>
        <v>0</v>
      </c>
      <c r="H90" s="32"/>
      <c r="I90" s="32"/>
      <c r="J90" s="32"/>
      <c r="K90" s="32">
        <f t="shared" si="35"/>
        <v>411.8</v>
      </c>
      <c r="L90" s="32">
        <f t="shared" si="36"/>
        <v>411.8</v>
      </c>
      <c r="M90" s="32">
        <f t="shared" si="36"/>
        <v>0</v>
      </c>
      <c r="N90" s="32">
        <f t="shared" si="36"/>
        <v>0</v>
      </c>
    </row>
    <row r="91" spans="1:14" ht="31.5">
      <c r="A91" s="34">
        <v>84</v>
      </c>
      <c r="B91" s="35" t="s">
        <v>94</v>
      </c>
      <c r="C91" s="33">
        <f t="shared" si="33"/>
        <v>16653.8</v>
      </c>
      <c r="D91" s="33">
        <f>16523.4+130.4</f>
        <v>16653.8</v>
      </c>
      <c r="E91" s="33"/>
      <c r="F91" s="33"/>
      <c r="G91" s="33">
        <f t="shared" si="34"/>
        <v>2513.4</v>
      </c>
      <c r="H91" s="33">
        <f>2500+13.4</f>
        <v>2513.4</v>
      </c>
      <c r="I91" s="33"/>
      <c r="J91" s="33"/>
      <c r="K91" s="33">
        <f>+L91+N91</f>
        <v>19167.2</v>
      </c>
      <c r="L91" s="33">
        <f t="shared" si="36"/>
        <v>19167.2</v>
      </c>
      <c r="M91" s="33">
        <f t="shared" si="36"/>
        <v>0</v>
      </c>
      <c r="N91" s="33">
        <f t="shared" si="36"/>
        <v>0</v>
      </c>
    </row>
    <row r="92" spans="1:14" ht="31.5">
      <c r="A92" s="34">
        <v>85</v>
      </c>
      <c r="B92" s="35" t="s">
        <v>70</v>
      </c>
      <c r="C92" s="33">
        <f t="shared" si="33"/>
        <v>16422</v>
      </c>
      <c r="D92" s="33">
        <f>+D94+D95</f>
        <v>16335.2</v>
      </c>
      <c r="E92" s="33">
        <f>+E94+E95</f>
        <v>773.4</v>
      </c>
      <c r="F92" s="33">
        <f>+F94+F95</f>
        <v>86.8</v>
      </c>
      <c r="G92" s="33">
        <f t="shared" si="34"/>
        <v>0</v>
      </c>
      <c r="H92" s="33">
        <f>+H94+H95</f>
        <v>0</v>
      </c>
      <c r="I92" s="33">
        <f>+I94+I95</f>
        <v>0</v>
      </c>
      <c r="J92" s="33">
        <f>+J94+J95</f>
        <v>0</v>
      </c>
      <c r="K92" s="33">
        <f t="shared" si="35"/>
        <v>16422</v>
      </c>
      <c r="L92" s="33">
        <f>+L94+L95</f>
        <v>16335.2</v>
      </c>
      <c r="M92" s="33">
        <f>+M94+M95</f>
        <v>773.4</v>
      </c>
      <c r="N92" s="33">
        <f>+N94+N95</f>
        <v>86.8</v>
      </c>
    </row>
    <row r="93" spans="1:14" ht="15" customHeight="1">
      <c r="A93" s="34">
        <v>86</v>
      </c>
      <c r="B93" s="36" t="s">
        <v>7</v>
      </c>
      <c r="C93" s="33">
        <f t="shared" si="33"/>
        <v>0</v>
      </c>
      <c r="D93" s="33">
        <v>0</v>
      </c>
      <c r="E93" s="33">
        <v>0</v>
      </c>
      <c r="F93" s="33">
        <v>0</v>
      </c>
      <c r="G93" s="33">
        <f t="shared" si="34"/>
        <v>0</v>
      </c>
      <c r="H93" s="33">
        <v>0</v>
      </c>
      <c r="I93" s="33">
        <v>0</v>
      </c>
      <c r="J93" s="33">
        <v>0</v>
      </c>
      <c r="K93" s="33">
        <f t="shared" si="35"/>
        <v>0</v>
      </c>
      <c r="L93" s="33">
        <v>0</v>
      </c>
      <c r="M93" s="33">
        <v>0</v>
      </c>
      <c r="N93" s="33">
        <v>0</v>
      </c>
    </row>
    <row r="94" spans="1:14" ht="48" customHeight="1">
      <c r="A94" s="34">
        <v>87</v>
      </c>
      <c r="B94" s="38" t="s">
        <v>109</v>
      </c>
      <c r="C94" s="32">
        <f t="shared" si="33"/>
        <v>16362.1</v>
      </c>
      <c r="D94" s="32">
        <f>16362.1-54.5</f>
        <v>16307.6</v>
      </c>
      <c r="E94" s="32">
        <v>766.5</v>
      </c>
      <c r="F94" s="32">
        <v>54.5</v>
      </c>
      <c r="G94" s="32">
        <f t="shared" si="34"/>
        <v>0</v>
      </c>
      <c r="H94" s="32"/>
      <c r="I94" s="32"/>
      <c r="J94" s="32"/>
      <c r="K94" s="32">
        <f>+L94+N94</f>
        <v>16362.1</v>
      </c>
      <c r="L94" s="32">
        <f aca="true" t="shared" si="37" ref="L94:N97">+D94+H94</f>
        <v>16307.6</v>
      </c>
      <c r="M94" s="32">
        <f t="shared" si="37"/>
        <v>766.5</v>
      </c>
      <c r="N94" s="32">
        <f t="shared" si="37"/>
        <v>54.5</v>
      </c>
    </row>
    <row r="95" spans="1:14" s="14" customFormat="1" ht="47.25" customHeight="1">
      <c r="A95" s="34">
        <v>88</v>
      </c>
      <c r="B95" s="37" t="s">
        <v>110</v>
      </c>
      <c r="C95" s="32">
        <f t="shared" si="33"/>
        <v>59.9</v>
      </c>
      <c r="D95" s="32">
        <f>59.9-32.3</f>
        <v>27.6</v>
      </c>
      <c r="E95" s="32">
        <v>6.9</v>
      </c>
      <c r="F95" s="32">
        <v>32.3</v>
      </c>
      <c r="G95" s="32">
        <f t="shared" si="34"/>
        <v>0</v>
      </c>
      <c r="H95" s="32"/>
      <c r="I95" s="32"/>
      <c r="J95" s="32"/>
      <c r="K95" s="32">
        <f>+L95+N95</f>
        <v>59.9</v>
      </c>
      <c r="L95" s="32">
        <f t="shared" si="37"/>
        <v>27.6</v>
      </c>
      <c r="M95" s="32">
        <f t="shared" si="37"/>
        <v>6.9</v>
      </c>
      <c r="N95" s="32">
        <f t="shared" si="37"/>
        <v>32.3</v>
      </c>
    </row>
    <row r="96" spans="1:14" ht="31.5">
      <c r="A96" s="34">
        <v>89</v>
      </c>
      <c r="B96" s="35" t="s">
        <v>111</v>
      </c>
      <c r="C96" s="33">
        <f t="shared" si="33"/>
        <v>13623.2</v>
      </c>
      <c r="D96" s="33">
        <v>13623.2</v>
      </c>
      <c r="E96" s="33">
        <v>0</v>
      </c>
      <c r="F96" s="33">
        <v>0</v>
      </c>
      <c r="G96" s="33">
        <f t="shared" si="34"/>
        <v>600</v>
      </c>
      <c r="H96" s="33">
        <f>600</f>
        <v>600</v>
      </c>
      <c r="I96" s="33"/>
      <c r="J96" s="33"/>
      <c r="K96" s="32">
        <f>+L96+N96</f>
        <v>14223.2</v>
      </c>
      <c r="L96" s="32">
        <f t="shared" si="37"/>
        <v>14223.2</v>
      </c>
      <c r="M96" s="32">
        <f t="shared" si="37"/>
        <v>0</v>
      </c>
      <c r="N96" s="32">
        <f t="shared" si="37"/>
        <v>0</v>
      </c>
    </row>
    <row r="97" spans="1:14" ht="31.5" customHeight="1">
      <c r="A97" s="34">
        <v>90</v>
      </c>
      <c r="B97" s="35" t="s">
        <v>209</v>
      </c>
      <c r="C97" s="33">
        <f t="shared" si="33"/>
        <v>150</v>
      </c>
      <c r="D97" s="33">
        <v>120</v>
      </c>
      <c r="E97" s="33"/>
      <c r="F97" s="33">
        <v>30</v>
      </c>
      <c r="G97" s="33">
        <f t="shared" si="34"/>
        <v>0</v>
      </c>
      <c r="H97" s="33"/>
      <c r="I97" s="33"/>
      <c r="J97" s="33"/>
      <c r="K97" s="32">
        <f>+L97+N97</f>
        <v>150</v>
      </c>
      <c r="L97" s="32">
        <f t="shared" si="37"/>
        <v>120</v>
      </c>
      <c r="M97" s="32">
        <f t="shared" si="37"/>
        <v>0</v>
      </c>
      <c r="N97" s="32">
        <f t="shared" si="37"/>
        <v>30</v>
      </c>
    </row>
    <row r="98" spans="1:14" s="7" customFormat="1" ht="17.25" customHeight="1">
      <c r="A98" s="34">
        <v>91</v>
      </c>
      <c r="B98" s="35" t="s">
        <v>4</v>
      </c>
      <c r="C98" s="33">
        <f aca="true" t="shared" si="38" ref="C98:N98">+C99+C103+C109</f>
        <v>210324.6</v>
      </c>
      <c r="D98" s="33">
        <f t="shared" si="38"/>
        <v>209926.9</v>
      </c>
      <c r="E98" s="33">
        <f t="shared" si="38"/>
        <v>135880.6</v>
      </c>
      <c r="F98" s="33">
        <f t="shared" si="38"/>
        <v>397.7</v>
      </c>
      <c r="G98" s="33">
        <f t="shared" si="38"/>
        <v>96.2</v>
      </c>
      <c r="H98" s="33">
        <f t="shared" si="38"/>
        <v>68.8</v>
      </c>
      <c r="I98" s="33">
        <f t="shared" si="38"/>
        <v>-11.2</v>
      </c>
      <c r="J98" s="33">
        <f t="shared" si="38"/>
        <v>27.4</v>
      </c>
      <c r="K98" s="33">
        <f t="shared" si="38"/>
        <v>210420.8</v>
      </c>
      <c r="L98" s="33">
        <f t="shared" si="38"/>
        <v>209995.7</v>
      </c>
      <c r="M98" s="33">
        <f t="shared" si="38"/>
        <v>135869.4</v>
      </c>
      <c r="N98" s="33">
        <f t="shared" si="38"/>
        <v>425.1</v>
      </c>
    </row>
    <row r="99" spans="1:14" ht="31.5">
      <c r="A99" s="34">
        <v>92</v>
      </c>
      <c r="B99" s="35" t="s">
        <v>73</v>
      </c>
      <c r="C99" s="33">
        <f>+D99+F99</f>
        <v>9780.2</v>
      </c>
      <c r="D99" s="33">
        <f>+D101+D102</f>
        <v>9719.9</v>
      </c>
      <c r="E99" s="33">
        <f>+E101+E102</f>
        <v>4287.8</v>
      </c>
      <c r="F99" s="33">
        <f>+F101+F102</f>
        <v>60.3</v>
      </c>
      <c r="G99" s="33">
        <f>+H99+J99</f>
        <v>80</v>
      </c>
      <c r="H99" s="33">
        <f>+H101+H102</f>
        <v>60</v>
      </c>
      <c r="I99" s="33">
        <f>+I101+I102</f>
        <v>0</v>
      </c>
      <c r="J99" s="33">
        <f>+J101+J102</f>
        <v>20</v>
      </c>
      <c r="K99" s="33">
        <f>+L99+N99</f>
        <v>9860.2</v>
      </c>
      <c r="L99" s="33">
        <f>+L101+L102</f>
        <v>9779.9</v>
      </c>
      <c r="M99" s="33">
        <f>+M101+M102</f>
        <v>4287.8</v>
      </c>
      <c r="N99" s="33">
        <f>+N101+N102</f>
        <v>80.3</v>
      </c>
    </row>
    <row r="100" spans="1:14" ht="15.75">
      <c r="A100" s="34">
        <v>93</v>
      </c>
      <c r="B100" s="36" t="s">
        <v>7</v>
      </c>
      <c r="C100" s="33">
        <f>+D100+F100</f>
        <v>0</v>
      </c>
      <c r="D100" s="33">
        <v>0</v>
      </c>
      <c r="E100" s="33">
        <v>0</v>
      </c>
      <c r="F100" s="33">
        <v>0</v>
      </c>
      <c r="G100" s="33">
        <f>+H100+J100</f>
        <v>0</v>
      </c>
      <c r="H100" s="33">
        <v>0</v>
      </c>
      <c r="I100" s="33">
        <v>0</v>
      </c>
      <c r="J100" s="33">
        <v>0</v>
      </c>
      <c r="K100" s="33">
        <f>+L100+N100</f>
        <v>0</v>
      </c>
      <c r="L100" s="33">
        <v>0</v>
      </c>
      <c r="M100" s="33">
        <v>0</v>
      </c>
      <c r="N100" s="33">
        <v>0</v>
      </c>
    </row>
    <row r="101" spans="1:14" ht="47.25">
      <c r="A101" s="34">
        <v>94</v>
      </c>
      <c r="B101" s="37" t="s">
        <v>115</v>
      </c>
      <c r="C101" s="32">
        <f>+D101+F101</f>
        <v>8754.9</v>
      </c>
      <c r="D101" s="32">
        <f>8754.9-31.2</f>
        <v>8723.7</v>
      </c>
      <c r="E101" s="32">
        <v>4059.9</v>
      </c>
      <c r="F101" s="32">
        <v>31.2</v>
      </c>
      <c r="G101" s="32">
        <f>+H101+J101</f>
        <v>80</v>
      </c>
      <c r="H101" s="32">
        <v>60</v>
      </c>
      <c r="I101" s="32"/>
      <c r="J101" s="32">
        <v>20</v>
      </c>
      <c r="K101" s="32">
        <f>+L101+N101</f>
        <v>8834.9</v>
      </c>
      <c r="L101" s="32">
        <f aca="true" t="shared" si="39" ref="L101:N102">+D101+H101</f>
        <v>8783.7</v>
      </c>
      <c r="M101" s="32">
        <f t="shared" si="39"/>
        <v>4059.9</v>
      </c>
      <c r="N101" s="32">
        <f t="shared" si="39"/>
        <v>51.2</v>
      </c>
    </row>
    <row r="102" spans="1:14" ht="48" customHeight="1">
      <c r="A102" s="34">
        <v>95</v>
      </c>
      <c r="B102" s="37" t="s">
        <v>116</v>
      </c>
      <c r="C102" s="32">
        <f>+D102+F102</f>
        <v>1025.3</v>
      </c>
      <c r="D102" s="32">
        <f>1025.3-29.1</f>
        <v>996.2</v>
      </c>
      <c r="E102" s="32">
        <v>227.9</v>
      </c>
      <c r="F102" s="32">
        <v>29.1</v>
      </c>
      <c r="G102" s="32">
        <f>+H102+J102</f>
        <v>0</v>
      </c>
      <c r="H102" s="32"/>
      <c r="I102" s="32"/>
      <c r="J102" s="32"/>
      <c r="K102" s="32">
        <f>+L102+N102</f>
        <v>1025.3</v>
      </c>
      <c r="L102" s="32">
        <f t="shared" si="39"/>
        <v>996.2</v>
      </c>
      <c r="M102" s="32">
        <f t="shared" si="39"/>
        <v>227.9</v>
      </c>
      <c r="N102" s="32">
        <f t="shared" si="39"/>
        <v>29.1</v>
      </c>
    </row>
    <row r="103" spans="1:14" ht="19.5" customHeight="1">
      <c r="A103" s="34">
        <v>96</v>
      </c>
      <c r="B103" s="35" t="s">
        <v>72</v>
      </c>
      <c r="C103" s="33">
        <f aca="true" t="shared" si="40" ref="C103:N103">SUM(C105:C108)</f>
        <v>187149.4</v>
      </c>
      <c r="D103" s="33">
        <f t="shared" si="40"/>
        <v>186925.6</v>
      </c>
      <c r="E103" s="33">
        <f t="shared" si="40"/>
        <v>124787.4</v>
      </c>
      <c r="F103" s="33">
        <f t="shared" si="40"/>
        <v>223.8</v>
      </c>
      <c r="G103" s="33">
        <f t="shared" si="40"/>
        <v>0</v>
      </c>
      <c r="H103" s="33">
        <f t="shared" si="40"/>
        <v>-7.4</v>
      </c>
      <c r="I103" s="33">
        <f t="shared" si="40"/>
        <v>-11.2</v>
      </c>
      <c r="J103" s="33">
        <f t="shared" si="40"/>
        <v>7.4</v>
      </c>
      <c r="K103" s="33">
        <f t="shared" si="40"/>
        <v>187149.4</v>
      </c>
      <c r="L103" s="33">
        <f t="shared" si="40"/>
        <v>186918.2</v>
      </c>
      <c r="M103" s="33">
        <f t="shared" si="40"/>
        <v>124776.2</v>
      </c>
      <c r="N103" s="33">
        <f t="shared" si="40"/>
        <v>231.2</v>
      </c>
    </row>
    <row r="104" spans="1:14" ht="15.75">
      <c r="A104" s="34">
        <v>97</v>
      </c>
      <c r="B104" s="36" t="s">
        <v>7</v>
      </c>
      <c r="C104" s="33">
        <f aca="true" t="shared" si="41" ref="C104:C113">+D104+F104</f>
        <v>0</v>
      </c>
      <c r="D104" s="33">
        <v>0</v>
      </c>
      <c r="E104" s="33">
        <v>0</v>
      </c>
      <c r="F104" s="33">
        <v>0</v>
      </c>
      <c r="G104" s="33">
        <f aca="true" t="shared" si="42" ref="G104:G113">+H104+J104</f>
        <v>0</v>
      </c>
      <c r="H104" s="33">
        <v>0</v>
      </c>
      <c r="I104" s="33">
        <v>0</v>
      </c>
      <c r="J104" s="33">
        <v>0</v>
      </c>
      <c r="K104" s="33">
        <f aca="true" t="shared" si="43" ref="K104:K113">+L104+N104</f>
        <v>0</v>
      </c>
      <c r="L104" s="33">
        <v>0</v>
      </c>
      <c r="M104" s="33">
        <v>0</v>
      </c>
      <c r="N104" s="33">
        <v>0</v>
      </c>
    </row>
    <row r="105" spans="1:14" ht="31.5">
      <c r="A105" s="34">
        <v>98</v>
      </c>
      <c r="B105" s="38" t="s">
        <v>112</v>
      </c>
      <c r="C105" s="32">
        <f t="shared" si="41"/>
        <v>63634.2</v>
      </c>
      <c r="D105" s="32">
        <f>63434.2+200</f>
        <v>63634.2</v>
      </c>
      <c r="E105" s="32">
        <v>42910.1</v>
      </c>
      <c r="F105" s="32"/>
      <c r="G105" s="32">
        <f t="shared" si="42"/>
        <v>0</v>
      </c>
      <c r="H105" s="32">
        <v>-7.4</v>
      </c>
      <c r="I105" s="32">
        <v>-11.2</v>
      </c>
      <c r="J105" s="32">
        <v>7.4</v>
      </c>
      <c r="K105" s="32">
        <f t="shared" si="43"/>
        <v>63634.2</v>
      </c>
      <c r="L105" s="32">
        <f aca="true" t="shared" si="44" ref="L105:N108">+D105+H105</f>
        <v>63626.8</v>
      </c>
      <c r="M105" s="32">
        <f t="shared" si="44"/>
        <v>42898.9</v>
      </c>
      <c r="N105" s="32">
        <f t="shared" si="44"/>
        <v>7.4</v>
      </c>
    </row>
    <row r="106" spans="1:14" ht="53.25" customHeight="1">
      <c r="A106" s="34">
        <v>99</v>
      </c>
      <c r="B106" s="37" t="s">
        <v>113</v>
      </c>
      <c r="C106" s="32">
        <f t="shared" si="41"/>
        <v>104588</v>
      </c>
      <c r="D106" s="32">
        <f>104588-96.4</f>
        <v>104491.6</v>
      </c>
      <c r="E106" s="32">
        <v>77655.8</v>
      </c>
      <c r="F106" s="32">
        <v>96.4</v>
      </c>
      <c r="G106" s="32">
        <f t="shared" si="42"/>
        <v>0</v>
      </c>
      <c r="H106" s="32"/>
      <c r="I106" s="32"/>
      <c r="J106" s="32"/>
      <c r="K106" s="32">
        <f t="shared" si="43"/>
        <v>104588</v>
      </c>
      <c r="L106" s="32">
        <f t="shared" si="44"/>
        <v>104491.6</v>
      </c>
      <c r="M106" s="32">
        <f t="shared" si="44"/>
        <v>77655.8</v>
      </c>
      <c r="N106" s="32">
        <f t="shared" si="44"/>
        <v>96.4</v>
      </c>
    </row>
    <row r="107" spans="1:14" ht="47.25">
      <c r="A107" s="34">
        <v>100</v>
      </c>
      <c r="B107" s="42" t="s">
        <v>145</v>
      </c>
      <c r="C107" s="32">
        <f t="shared" si="41"/>
        <v>2647</v>
      </c>
      <c r="D107" s="32">
        <v>2647</v>
      </c>
      <c r="E107" s="32">
        <v>1401</v>
      </c>
      <c r="F107" s="32"/>
      <c r="G107" s="32">
        <f t="shared" si="42"/>
        <v>0</v>
      </c>
      <c r="H107" s="32"/>
      <c r="I107" s="32"/>
      <c r="J107" s="32"/>
      <c r="K107" s="32">
        <f t="shared" si="43"/>
        <v>2647</v>
      </c>
      <c r="L107" s="32">
        <f t="shared" si="44"/>
        <v>2647</v>
      </c>
      <c r="M107" s="32">
        <f t="shared" si="44"/>
        <v>1401</v>
      </c>
      <c r="N107" s="32">
        <f t="shared" si="44"/>
        <v>0</v>
      </c>
    </row>
    <row r="108" spans="1:14" s="14" customFormat="1" ht="31.5">
      <c r="A108" s="34">
        <v>101</v>
      </c>
      <c r="B108" s="37" t="s">
        <v>114</v>
      </c>
      <c r="C108" s="32">
        <f t="shared" si="41"/>
        <v>16280.2</v>
      </c>
      <c r="D108" s="32">
        <v>16152.8</v>
      </c>
      <c r="E108" s="32">
        <v>2820.5</v>
      </c>
      <c r="F108" s="32">
        <v>127.4</v>
      </c>
      <c r="G108" s="32">
        <f t="shared" si="42"/>
        <v>0</v>
      </c>
      <c r="H108" s="32"/>
      <c r="I108" s="32"/>
      <c r="J108" s="32"/>
      <c r="K108" s="32">
        <f t="shared" si="43"/>
        <v>16280.2</v>
      </c>
      <c r="L108" s="32">
        <f t="shared" si="44"/>
        <v>16152.8</v>
      </c>
      <c r="M108" s="32">
        <f t="shared" si="44"/>
        <v>2820.5</v>
      </c>
      <c r="N108" s="32">
        <f t="shared" si="44"/>
        <v>127.4</v>
      </c>
    </row>
    <row r="109" spans="1:14" ht="20.25" customHeight="1">
      <c r="A109" s="34">
        <v>102</v>
      </c>
      <c r="B109" s="40" t="s">
        <v>74</v>
      </c>
      <c r="C109" s="33">
        <f t="shared" si="41"/>
        <v>13395</v>
      </c>
      <c r="D109" s="33">
        <f>+D111+D112</f>
        <v>13281.4</v>
      </c>
      <c r="E109" s="33">
        <f>+E111+E112</f>
        <v>6805.4</v>
      </c>
      <c r="F109" s="33">
        <f>+F111+F112</f>
        <v>113.6</v>
      </c>
      <c r="G109" s="33">
        <f t="shared" si="42"/>
        <v>16.2</v>
      </c>
      <c r="H109" s="33">
        <f>+H111+H112</f>
        <v>16.2</v>
      </c>
      <c r="I109" s="33">
        <f>+I111+I112</f>
        <v>0</v>
      </c>
      <c r="J109" s="33">
        <f>+J111+J112</f>
        <v>0</v>
      </c>
      <c r="K109" s="33">
        <f t="shared" si="43"/>
        <v>13411.2</v>
      </c>
      <c r="L109" s="33">
        <f>+L111+L112</f>
        <v>13297.6</v>
      </c>
      <c r="M109" s="33">
        <f>+M111+M112</f>
        <v>6805.4</v>
      </c>
      <c r="N109" s="33">
        <f>+N111+N112</f>
        <v>113.6</v>
      </c>
    </row>
    <row r="110" spans="1:14" ht="15.75">
      <c r="A110" s="34">
        <v>103</v>
      </c>
      <c r="B110" s="36" t="s">
        <v>7</v>
      </c>
      <c r="C110" s="33">
        <f t="shared" si="41"/>
        <v>0</v>
      </c>
      <c r="D110" s="33">
        <v>0</v>
      </c>
      <c r="E110" s="33">
        <v>0</v>
      </c>
      <c r="F110" s="33">
        <v>0</v>
      </c>
      <c r="G110" s="33">
        <f t="shared" si="42"/>
        <v>0</v>
      </c>
      <c r="H110" s="33">
        <v>0</v>
      </c>
      <c r="I110" s="33">
        <v>0</v>
      </c>
      <c r="J110" s="33">
        <v>0</v>
      </c>
      <c r="K110" s="33">
        <f t="shared" si="43"/>
        <v>0</v>
      </c>
      <c r="L110" s="33">
        <v>0</v>
      </c>
      <c r="M110" s="33">
        <v>0</v>
      </c>
      <c r="N110" s="33">
        <v>0</v>
      </c>
    </row>
    <row r="111" spans="1:14" ht="31.5">
      <c r="A111" s="34">
        <v>104</v>
      </c>
      <c r="B111" s="38" t="s">
        <v>117</v>
      </c>
      <c r="C111" s="32">
        <f t="shared" si="41"/>
        <v>12807.6</v>
      </c>
      <c r="D111" s="32">
        <v>12762</v>
      </c>
      <c r="E111" s="32">
        <v>6805.4</v>
      </c>
      <c r="F111" s="32">
        <v>45.6</v>
      </c>
      <c r="G111" s="32">
        <f t="shared" si="42"/>
        <v>16.2</v>
      </c>
      <c r="H111" s="32">
        <v>16.2</v>
      </c>
      <c r="I111" s="32"/>
      <c r="J111" s="32"/>
      <c r="K111" s="32">
        <f t="shared" si="43"/>
        <v>12823.8</v>
      </c>
      <c r="L111" s="32">
        <f aca="true" t="shared" si="45" ref="L111:N112">+D111+H111</f>
        <v>12778.2</v>
      </c>
      <c r="M111" s="32">
        <f t="shared" si="45"/>
        <v>6805.4</v>
      </c>
      <c r="N111" s="32">
        <f t="shared" si="45"/>
        <v>45.6</v>
      </c>
    </row>
    <row r="112" spans="1:14" s="14" customFormat="1" ht="31.5">
      <c r="A112" s="34">
        <v>105</v>
      </c>
      <c r="B112" s="37" t="s">
        <v>118</v>
      </c>
      <c r="C112" s="32">
        <f t="shared" si="41"/>
        <v>587.4</v>
      </c>
      <c r="D112" s="32">
        <f>587.4-68</f>
        <v>519.4</v>
      </c>
      <c r="E112" s="32"/>
      <c r="F112" s="32">
        <v>68</v>
      </c>
      <c r="G112" s="32">
        <f t="shared" si="42"/>
        <v>0</v>
      </c>
      <c r="H112" s="32"/>
      <c r="I112" s="32"/>
      <c r="J112" s="32"/>
      <c r="K112" s="32">
        <f t="shared" si="43"/>
        <v>587.4</v>
      </c>
      <c r="L112" s="32">
        <f t="shared" si="45"/>
        <v>519.4</v>
      </c>
      <c r="M112" s="32">
        <f t="shared" si="45"/>
        <v>0</v>
      </c>
      <c r="N112" s="32">
        <f t="shared" si="45"/>
        <v>68</v>
      </c>
    </row>
    <row r="113" spans="1:14" s="7" customFormat="1" ht="15.75">
      <c r="A113" s="34">
        <v>106</v>
      </c>
      <c r="B113" s="35" t="s">
        <v>5</v>
      </c>
      <c r="C113" s="33">
        <f t="shared" si="41"/>
        <v>50933.4</v>
      </c>
      <c r="D113" s="33">
        <f>+D114+D126</f>
        <v>50933.4</v>
      </c>
      <c r="E113" s="33">
        <f>+E114+E126</f>
        <v>10081.5</v>
      </c>
      <c r="F113" s="33">
        <f>+F114+F126</f>
        <v>0</v>
      </c>
      <c r="G113" s="33">
        <f t="shared" si="42"/>
        <v>124.2</v>
      </c>
      <c r="H113" s="33">
        <f>+H114+H126</f>
        <v>124.2</v>
      </c>
      <c r="I113" s="33">
        <f>+I114+I126</f>
        <v>0</v>
      </c>
      <c r="J113" s="33">
        <f>+J114+J126</f>
        <v>0</v>
      </c>
      <c r="K113" s="33">
        <f t="shared" si="43"/>
        <v>51057.6</v>
      </c>
      <c r="L113" s="33">
        <f>+L114+L126</f>
        <v>51057.6</v>
      </c>
      <c r="M113" s="33">
        <f>+M114+M126</f>
        <v>10081.5</v>
      </c>
      <c r="N113" s="33">
        <f>+N114+N126</f>
        <v>0</v>
      </c>
    </row>
    <row r="114" spans="1:14" ht="15.75">
      <c r="A114" s="34">
        <v>107</v>
      </c>
      <c r="B114" s="35" t="s">
        <v>75</v>
      </c>
      <c r="C114" s="33">
        <f>+C116+C117+C122+C123+C125+C124</f>
        <v>45203.9</v>
      </c>
      <c r="D114" s="33">
        <f aca="true" t="shared" si="46" ref="D114:N114">+D116+D117+D122+D123+D125+D124</f>
        <v>45203.9</v>
      </c>
      <c r="E114" s="33">
        <f t="shared" si="46"/>
        <v>6656.5</v>
      </c>
      <c r="F114" s="33">
        <f t="shared" si="46"/>
        <v>0</v>
      </c>
      <c r="G114" s="33">
        <f t="shared" si="46"/>
        <v>124.2</v>
      </c>
      <c r="H114" s="33">
        <f t="shared" si="46"/>
        <v>124.2</v>
      </c>
      <c r="I114" s="33">
        <f t="shared" si="46"/>
        <v>0</v>
      </c>
      <c r="J114" s="33">
        <f t="shared" si="46"/>
        <v>0</v>
      </c>
      <c r="K114" s="33">
        <f t="shared" si="46"/>
        <v>45328.1</v>
      </c>
      <c r="L114" s="33">
        <f t="shared" si="46"/>
        <v>45328.1</v>
      </c>
      <c r="M114" s="33">
        <f t="shared" si="46"/>
        <v>6656.5</v>
      </c>
      <c r="N114" s="33">
        <f t="shared" si="46"/>
        <v>0</v>
      </c>
    </row>
    <row r="115" spans="1:14" ht="15.75">
      <c r="A115" s="34">
        <v>108</v>
      </c>
      <c r="B115" s="36" t="s">
        <v>7</v>
      </c>
      <c r="C115" s="33">
        <f>+D115+F115</f>
        <v>0</v>
      </c>
      <c r="D115" s="33">
        <v>0</v>
      </c>
      <c r="E115" s="33">
        <v>0</v>
      </c>
      <c r="F115" s="33">
        <v>0</v>
      </c>
      <c r="G115" s="33">
        <f>+H115+J115</f>
        <v>0</v>
      </c>
      <c r="H115" s="33">
        <v>0</v>
      </c>
      <c r="I115" s="33">
        <v>0</v>
      </c>
      <c r="J115" s="33">
        <v>0</v>
      </c>
      <c r="K115" s="33">
        <f>+L115+N115</f>
        <v>0</v>
      </c>
      <c r="L115" s="33">
        <v>0</v>
      </c>
      <c r="M115" s="33">
        <v>0</v>
      </c>
      <c r="N115" s="33">
        <v>0</v>
      </c>
    </row>
    <row r="116" spans="1:14" ht="31.5">
      <c r="A116" s="34">
        <v>109</v>
      </c>
      <c r="B116" s="38" t="s">
        <v>120</v>
      </c>
      <c r="C116" s="32">
        <f>+D116+F116</f>
        <v>7887.1</v>
      </c>
      <c r="D116" s="32">
        <v>7887.1</v>
      </c>
      <c r="E116" s="32">
        <v>2910.3</v>
      </c>
      <c r="F116" s="32"/>
      <c r="G116" s="32">
        <f>+H116+J116</f>
        <v>87</v>
      </c>
      <c r="H116" s="32">
        <v>87</v>
      </c>
      <c r="I116" s="32"/>
      <c r="J116" s="32"/>
      <c r="K116" s="32">
        <f aca="true" t="shared" si="47" ref="K116:K125">+L116+N116</f>
        <v>7974.1</v>
      </c>
      <c r="L116" s="32">
        <f aca="true" t="shared" si="48" ref="L116:L125">+D116+H116</f>
        <v>7974.1</v>
      </c>
      <c r="M116" s="32">
        <f aca="true" t="shared" si="49" ref="M116:M125">+E116+I116</f>
        <v>2910.3</v>
      </c>
      <c r="N116" s="32">
        <f aca="true" t="shared" si="50" ref="N116:N125">+F116+J116</f>
        <v>0</v>
      </c>
    </row>
    <row r="117" spans="1:14" ht="68.25" customHeight="1">
      <c r="A117" s="34">
        <v>110</v>
      </c>
      <c r="B117" s="42" t="s">
        <v>181</v>
      </c>
      <c r="C117" s="32">
        <f>+D117+F117</f>
        <v>30608.5</v>
      </c>
      <c r="D117" s="32">
        <f>+D119+D120+D121</f>
        <v>30608.5</v>
      </c>
      <c r="E117" s="32">
        <f>+E119+E120+E121</f>
        <v>1064.9</v>
      </c>
      <c r="F117" s="32">
        <f>+F119+F120+F121</f>
        <v>0</v>
      </c>
      <c r="G117" s="32">
        <f>+H117+J117</f>
        <v>0</v>
      </c>
      <c r="H117" s="32">
        <f>+H119+H120+H121</f>
        <v>0</v>
      </c>
      <c r="I117" s="32">
        <f>+I119+I120+I121</f>
        <v>0</v>
      </c>
      <c r="J117" s="32">
        <f>+J119+J120+J121</f>
        <v>0</v>
      </c>
      <c r="K117" s="32">
        <f t="shared" si="47"/>
        <v>30608.5</v>
      </c>
      <c r="L117" s="32">
        <f t="shared" si="48"/>
        <v>30608.5</v>
      </c>
      <c r="M117" s="32">
        <f t="shared" si="49"/>
        <v>1064.9</v>
      </c>
      <c r="N117" s="32">
        <f t="shared" si="50"/>
        <v>0</v>
      </c>
    </row>
    <row r="118" spans="1:14" ht="18" customHeight="1">
      <c r="A118" s="34">
        <v>111</v>
      </c>
      <c r="B118" s="36" t="s">
        <v>7</v>
      </c>
      <c r="C118" s="33"/>
      <c r="D118" s="33"/>
      <c r="E118" s="33"/>
      <c r="F118" s="33"/>
      <c r="G118" s="33"/>
      <c r="H118" s="33"/>
      <c r="I118" s="33"/>
      <c r="J118" s="33"/>
      <c r="K118" s="32">
        <f t="shared" si="47"/>
        <v>0</v>
      </c>
      <c r="L118" s="32">
        <f t="shared" si="48"/>
        <v>0</v>
      </c>
      <c r="M118" s="32">
        <f t="shared" si="49"/>
        <v>0</v>
      </c>
      <c r="N118" s="32">
        <f t="shared" si="50"/>
        <v>0</v>
      </c>
    </row>
    <row r="119" spans="1:14" ht="18.75" customHeight="1">
      <c r="A119" s="34">
        <v>112</v>
      </c>
      <c r="B119" s="37" t="s">
        <v>78</v>
      </c>
      <c r="C119" s="32">
        <f>+D119+F119</f>
        <v>3104.1</v>
      </c>
      <c r="D119" s="32">
        <v>3104.1</v>
      </c>
      <c r="E119" s="32">
        <v>1064.9</v>
      </c>
      <c r="F119" s="32"/>
      <c r="G119" s="32">
        <f aca="true" t="shared" si="51" ref="G119:G125">+H119+J119</f>
        <v>0</v>
      </c>
      <c r="H119" s="32"/>
      <c r="I119" s="32"/>
      <c r="J119" s="32"/>
      <c r="K119" s="32">
        <f t="shared" si="47"/>
        <v>3104.1</v>
      </c>
      <c r="L119" s="32">
        <f t="shared" si="48"/>
        <v>3104.1</v>
      </c>
      <c r="M119" s="32">
        <f t="shared" si="49"/>
        <v>1064.9</v>
      </c>
      <c r="N119" s="32">
        <f t="shared" si="50"/>
        <v>0</v>
      </c>
    </row>
    <row r="120" spans="1:14" ht="32.25" customHeight="1">
      <c r="A120" s="34">
        <v>113</v>
      </c>
      <c r="B120" s="37" t="s">
        <v>79</v>
      </c>
      <c r="C120" s="32">
        <f>+D120+F120</f>
        <v>23880.5</v>
      </c>
      <c r="D120" s="32">
        <v>23880.5</v>
      </c>
      <c r="E120" s="32"/>
      <c r="F120" s="32"/>
      <c r="G120" s="32">
        <f t="shared" si="51"/>
        <v>0</v>
      </c>
      <c r="H120" s="32"/>
      <c r="I120" s="32"/>
      <c r="J120" s="32"/>
      <c r="K120" s="32">
        <f t="shared" si="47"/>
        <v>23880.5</v>
      </c>
      <c r="L120" s="32">
        <f t="shared" si="48"/>
        <v>23880.5</v>
      </c>
      <c r="M120" s="32">
        <f t="shared" si="49"/>
        <v>0</v>
      </c>
      <c r="N120" s="32">
        <f t="shared" si="50"/>
        <v>0</v>
      </c>
    </row>
    <row r="121" spans="1:14" ht="18.75" customHeight="1">
      <c r="A121" s="34">
        <v>114</v>
      </c>
      <c r="B121" s="37" t="s">
        <v>80</v>
      </c>
      <c r="C121" s="32">
        <f>+D121+F121</f>
        <v>3623.9</v>
      </c>
      <c r="D121" s="32">
        <v>3623.9</v>
      </c>
      <c r="E121" s="32"/>
      <c r="F121" s="32"/>
      <c r="G121" s="32">
        <f t="shared" si="51"/>
        <v>0</v>
      </c>
      <c r="H121" s="32"/>
      <c r="I121" s="32"/>
      <c r="J121" s="32"/>
      <c r="K121" s="32">
        <f t="shared" si="47"/>
        <v>3623.9</v>
      </c>
      <c r="L121" s="32">
        <f t="shared" si="48"/>
        <v>3623.9</v>
      </c>
      <c r="M121" s="32">
        <f t="shared" si="49"/>
        <v>0</v>
      </c>
      <c r="N121" s="32">
        <f t="shared" si="50"/>
        <v>0</v>
      </c>
    </row>
    <row r="122" spans="1:14" ht="48.75" customHeight="1">
      <c r="A122" s="34">
        <v>115</v>
      </c>
      <c r="B122" s="42" t="s">
        <v>146</v>
      </c>
      <c r="C122" s="32">
        <f>+D122+F122</f>
        <v>3746</v>
      </c>
      <c r="D122" s="32">
        <v>3746</v>
      </c>
      <c r="E122" s="32">
        <v>2189.4</v>
      </c>
      <c r="F122" s="33"/>
      <c r="G122" s="32">
        <f t="shared" si="51"/>
        <v>0</v>
      </c>
      <c r="H122" s="32"/>
      <c r="I122" s="32"/>
      <c r="J122" s="33"/>
      <c r="K122" s="32">
        <f t="shared" si="47"/>
        <v>3746</v>
      </c>
      <c r="L122" s="32">
        <f t="shared" si="48"/>
        <v>3746</v>
      </c>
      <c r="M122" s="32">
        <f t="shared" si="49"/>
        <v>2189.4</v>
      </c>
      <c r="N122" s="32">
        <f t="shared" si="50"/>
        <v>0</v>
      </c>
    </row>
    <row r="123" spans="1:14" s="14" customFormat="1" ht="31.5">
      <c r="A123" s="34">
        <v>116</v>
      </c>
      <c r="B123" s="37" t="s">
        <v>119</v>
      </c>
      <c r="C123" s="32">
        <f>+D123+F123</f>
        <v>1462.3</v>
      </c>
      <c r="D123" s="32">
        <v>1462.3</v>
      </c>
      <c r="E123" s="32">
        <v>491.9</v>
      </c>
      <c r="F123" s="32"/>
      <c r="G123" s="32">
        <f t="shared" si="51"/>
        <v>0</v>
      </c>
      <c r="H123" s="32"/>
      <c r="I123" s="32"/>
      <c r="J123" s="32"/>
      <c r="K123" s="32">
        <f t="shared" si="47"/>
        <v>1462.3</v>
      </c>
      <c r="L123" s="32">
        <f t="shared" si="48"/>
        <v>1462.3</v>
      </c>
      <c r="M123" s="32">
        <f t="shared" si="49"/>
        <v>491.9</v>
      </c>
      <c r="N123" s="32">
        <f t="shared" si="50"/>
        <v>0</v>
      </c>
    </row>
    <row r="124" spans="1:14" s="14" customFormat="1" ht="47.25">
      <c r="A124" s="31" t="s">
        <v>225</v>
      </c>
      <c r="B124" s="35" t="s">
        <v>217</v>
      </c>
      <c r="C124" s="33"/>
      <c r="D124" s="33"/>
      <c r="E124" s="33"/>
      <c r="F124" s="33"/>
      <c r="G124" s="33">
        <f>+H124+J124</f>
        <v>37.2</v>
      </c>
      <c r="H124" s="33">
        <v>37.2</v>
      </c>
      <c r="I124" s="33"/>
      <c r="J124" s="33"/>
      <c r="K124" s="33">
        <f>+L124+N124</f>
        <v>37.2</v>
      </c>
      <c r="L124" s="33">
        <f>+D124+H124</f>
        <v>37.2</v>
      </c>
      <c r="M124" s="33">
        <f>+E124+I124</f>
        <v>0</v>
      </c>
      <c r="N124" s="33">
        <f>+F124+J124</f>
        <v>0</v>
      </c>
    </row>
    <row r="125" spans="1:14" s="14" customFormat="1" ht="31.5">
      <c r="A125" s="34">
        <v>117</v>
      </c>
      <c r="B125" s="37" t="s">
        <v>76</v>
      </c>
      <c r="C125" s="32">
        <f aca="true" t="shared" si="52" ref="C125:C130">+D125+F125</f>
        <v>1500</v>
      </c>
      <c r="D125" s="32">
        <v>1500</v>
      </c>
      <c r="E125" s="32"/>
      <c r="F125" s="32"/>
      <c r="G125" s="32">
        <f t="shared" si="51"/>
        <v>0</v>
      </c>
      <c r="H125" s="32"/>
      <c r="I125" s="32"/>
      <c r="J125" s="32"/>
      <c r="K125" s="32">
        <f t="shared" si="47"/>
        <v>1500</v>
      </c>
      <c r="L125" s="32">
        <f t="shared" si="48"/>
        <v>1500</v>
      </c>
      <c r="M125" s="32">
        <f t="shared" si="49"/>
        <v>0</v>
      </c>
      <c r="N125" s="32">
        <f t="shared" si="50"/>
        <v>0</v>
      </c>
    </row>
    <row r="126" spans="1:14" ht="15.75">
      <c r="A126" s="34">
        <v>118</v>
      </c>
      <c r="B126" s="35" t="s">
        <v>200</v>
      </c>
      <c r="C126" s="33">
        <f aca="true" t="shared" si="53" ref="C126:N126">SUM(C128:C132)</f>
        <v>5729.5</v>
      </c>
      <c r="D126" s="33">
        <f t="shared" si="53"/>
        <v>5729.5</v>
      </c>
      <c r="E126" s="33">
        <f t="shared" si="53"/>
        <v>3425</v>
      </c>
      <c r="F126" s="33">
        <f t="shared" si="53"/>
        <v>0</v>
      </c>
      <c r="G126" s="33">
        <f t="shared" si="53"/>
        <v>0</v>
      </c>
      <c r="H126" s="33">
        <f t="shared" si="53"/>
        <v>0</v>
      </c>
      <c r="I126" s="33">
        <f t="shared" si="53"/>
        <v>0</v>
      </c>
      <c r="J126" s="33">
        <f t="shared" si="53"/>
        <v>0</v>
      </c>
      <c r="K126" s="33">
        <f t="shared" si="53"/>
        <v>5729.5</v>
      </c>
      <c r="L126" s="33">
        <f t="shared" si="53"/>
        <v>5729.5</v>
      </c>
      <c r="M126" s="33">
        <f t="shared" si="53"/>
        <v>3425</v>
      </c>
      <c r="N126" s="33">
        <f t="shared" si="53"/>
        <v>0</v>
      </c>
    </row>
    <row r="127" spans="1:14" ht="15.75">
      <c r="A127" s="34">
        <v>119</v>
      </c>
      <c r="B127" s="36" t="s">
        <v>7</v>
      </c>
      <c r="C127" s="33">
        <f t="shared" si="52"/>
        <v>0</v>
      </c>
      <c r="D127" s="33">
        <v>0</v>
      </c>
      <c r="E127" s="33">
        <v>0</v>
      </c>
      <c r="F127" s="33">
        <v>0</v>
      </c>
      <c r="G127" s="33">
        <f aca="true" t="shared" si="54" ref="G127:G132">+H127+J127</f>
        <v>0</v>
      </c>
      <c r="H127" s="33">
        <v>0</v>
      </c>
      <c r="I127" s="33">
        <v>0</v>
      </c>
      <c r="J127" s="33">
        <v>0</v>
      </c>
      <c r="K127" s="33">
        <f aca="true" t="shared" si="55" ref="K127:K132">+L127+N127</f>
        <v>0</v>
      </c>
      <c r="L127" s="33">
        <v>0</v>
      </c>
      <c r="M127" s="33">
        <v>0</v>
      </c>
      <c r="N127" s="33">
        <v>0</v>
      </c>
    </row>
    <row r="128" spans="1:14" ht="31.5">
      <c r="A128" s="34">
        <v>120</v>
      </c>
      <c r="B128" s="38" t="s">
        <v>201</v>
      </c>
      <c r="C128" s="32">
        <f t="shared" si="52"/>
        <v>458.7</v>
      </c>
      <c r="D128" s="32">
        <f>495.5-36.8</f>
        <v>458.7</v>
      </c>
      <c r="E128" s="32">
        <v>276.1</v>
      </c>
      <c r="F128" s="32"/>
      <c r="G128" s="32">
        <f t="shared" si="54"/>
        <v>0</v>
      </c>
      <c r="H128" s="32"/>
      <c r="I128" s="32"/>
      <c r="J128" s="32"/>
      <c r="K128" s="32">
        <f t="shared" si="55"/>
        <v>458.7</v>
      </c>
      <c r="L128" s="32">
        <f aca="true" t="shared" si="56" ref="L128:N132">+D128+H128</f>
        <v>458.7</v>
      </c>
      <c r="M128" s="32">
        <f t="shared" si="56"/>
        <v>276.1</v>
      </c>
      <c r="N128" s="32">
        <f t="shared" si="56"/>
        <v>0</v>
      </c>
    </row>
    <row r="129" spans="1:14" ht="49.5" customHeight="1">
      <c r="A129" s="34">
        <v>121</v>
      </c>
      <c r="B129" s="42" t="s">
        <v>202</v>
      </c>
      <c r="C129" s="32">
        <f t="shared" si="52"/>
        <v>4821</v>
      </c>
      <c r="D129" s="32">
        <v>4821</v>
      </c>
      <c r="E129" s="32">
        <v>3120.2</v>
      </c>
      <c r="F129" s="32"/>
      <c r="G129" s="32">
        <f t="shared" si="54"/>
        <v>0</v>
      </c>
      <c r="H129" s="32"/>
      <c r="I129" s="32"/>
      <c r="J129" s="32"/>
      <c r="K129" s="32">
        <f t="shared" si="55"/>
        <v>4821</v>
      </c>
      <c r="L129" s="32">
        <f t="shared" si="56"/>
        <v>4821</v>
      </c>
      <c r="M129" s="32">
        <f t="shared" si="56"/>
        <v>3120.2</v>
      </c>
      <c r="N129" s="32">
        <f t="shared" si="56"/>
        <v>0</v>
      </c>
    </row>
    <row r="130" spans="1:14" s="14" customFormat="1" ht="31.5" customHeight="1">
      <c r="A130" s="34">
        <v>122</v>
      </c>
      <c r="B130" s="37" t="s">
        <v>203</v>
      </c>
      <c r="C130" s="32">
        <f t="shared" si="52"/>
        <v>115</v>
      </c>
      <c r="D130" s="32">
        <v>115</v>
      </c>
      <c r="E130" s="32">
        <v>28.7</v>
      </c>
      <c r="F130" s="32"/>
      <c r="G130" s="32">
        <f t="shared" si="54"/>
        <v>0</v>
      </c>
      <c r="H130" s="32"/>
      <c r="I130" s="32"/>
      <c r="J130" s="32"/>
      <c r="K130" s="32">
        <f t="shared" si="55"/>
        <v>115</v>
      </c>
      <c r="L130" s="32">
        <f t="shared" si="56"/>
        <v>115</v>
      </c>
      <c r="M130" s="32">
        <f t="shared" si="56"/>
        <v>28.7</v>
      </c>
      <c r="N130" s="32">
        <f t="shared" si="56"/>
        <v>0</v>
      </c>
    </row>
    <row r="131" spans="1:14" ht="31.5">
      <c r="A131" s="34">
        <v>123</v>
      </c>
      <c r="B131" s="37" t="s">
        <v>77</v>
      </c>
      <c r="C131" s="32">
        <f>+D131+F131</f>
        <v>298</v>
      </c>
      <c r="D131" s="32">
        <v>298</v>
      </c>
      <c r="E131" s="32"/>
      <c r="F131" s="32"/>
      <c r="G131" s="32">
        <f t="shared" si="54"/>
        <v>0</v>
      </c>
      <c r="H131" s="32"/>
      <c r="I131" s="32"/>
      <c r="J131" s="32"/>
      <c r="K131" s="32">
        <f t="shared" si="55"/>
        <v>298</v>
      </c>
      <c r="L131" s="32">
        <f t="shared" si="56"/>
        <v>298</v>
      </c>
      <c r="M131" s="32">
        <f t="shared" si="56"/>
        <v>0</v>
      </c>
      <c r="N131" s="32">
        <f t="shared" si="56"/>
        <v>0</v>
      </c>
    </row>
    <row r="132" spans="1:14" ht="31.5">
      <c r="A132" s="34">
        <v>124</v>
      </c>
      <c r="B132" s="38" t="s">
        <v>121</v>
      </c>
      <c r="C132" s="32">
        <f>+D132+F132</f>
        <v>36.8</v>
      </c>
      <c r="D132" s="32">
        <v>36.8</v>
      </c>
      <c r="E132" s="32"/>
      <c r="F132" s="32"/>
      <c r="G132" s="32">
        <f t="shared" si="54"/>
        <v>0</v>
      </c>
      <c r="H132" s="32"/>
      <c r="I132" s="32"/>
      <c r="J132" s="32"/>
      <c r="K132" s="32">
        <f t="shared" si="55"/>
        <v>36.8</v>
      </c>
      <c r="L132" s="32">
        <f t="shared" si="56"/>
        <v>36.8</v>
      </c>
      <c r="M132" s="32">
        <f t="shared" si="56"/>
        <v>0</v>
      </c>
      <c r="N132" s="32">
        <f t="shared" si="56"/>
        <v>0</v>
      </c>
    </row>
    <row r="133" spans="1:14" ht="15" customHeight="1">
      <c r="A133" s="34">
        <v>125</v>
      </c>
      <c r="B133" s="35" t="s">
        <v>81</v>
      </c>
      <c r="C133" s="33">
        <f aca="true" t="shared" si="57" ref="C133:N133">+C113+C98+C85+C83+C45+C9+C7</f>
        <v>381620.9</v>
      </c>
      <c r="D133" s="33">
        <f t="shared" si="57"/>
        <v>361323.6</v>
      </c>
      <c r="E133" s="33">
        <f t="shared" si="57"/>
        <v>157071.8</v>
      </c>
      <c r="F133" s="33">
        <f t="shared" si="57"/>
        <v>20297.3</v>
      </c>
      <c r="G133" s="33">
        <f t="shared" si="57"/>
        <v>5037.1</v>
      </c>
      <c r="H133" s="33">
        <f t="shared" si="57"/>
        <v>3660.7</v>
      </c>
      <c r="I133" s="33">
        <f t="shared" si="57"/>
        <v>-11.2</v>
      </c>
      <c r="J133" s="33">
        <f t="shared" si="57"/>
        <v>1376.4</v>
      </c>
      <c r="K133" s="33">
        <f t="shared" si="57"/>
        <v>386658</v>
      </c>
      <c r="L133" s="33">
        <f t="shared" si="57"/>
        <v>364984.3</v>
      </c>
      <c r="M133" s="33">
        <f t="shared" si="57"/>
        <v>157060.6</v>
      </c>
      <c r="N133" s="33">
        <f t="shared" si="57"/>
        <v>21673.7</v>
      </c>
    </row>
    <row r="134" spans="1:14" ht="15" customHeight="1">
      <c r="A134" s="34">
        <v>126</v>
      </c>
      <c r="B134" s="36" t="s">
        <v>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31.5">
      <c r="A135" s="34">
        <v>127</v>
      </c>
      <c r="B135" s="37" t="s">
        <v>122</v>
      </c>
      <c r="C135" s="32">
        <f>+C16+C38+C42+C50+C81+C89+C106+C107+C117+C122+C129+C124</f>
        <v>150924.9</v>
      </c>
      <c r="D135" s="32">
        <f aca="true" t="shared" si="58" ref="D135:N135">+D16+D38+D42+D50+D81+D89+D106+D107+D117+D122+D129+D124</f>
        <v>149922.5</v>
      </c>
      <c r="E135" s="32">
        <f t="shared" si="58"/>
        <v>87148.2</v>
      </c>
      <c r="F135" s="32">
        <f t="shared" si="58"/>
        <v>1002.4</v>
      </c>
      <c r="G135" s="32">
        <f t="shared" si="58"/>
        <v>37.1</v>
      </c>
      <c r="H135" s="32">
        <f t="shared" si="58"/>
        <v>37.1</v>
      </c>
      <c r="I135" s="32">
        <f t="shared" si="58"/>
        <v>0</v>
      </c>
      <c r="J135" s="32">
        <f t="shared" si="58"/>
        <v>0</v>
      </c>
      <c r="K135" s="32">
        <f t="shared" si="58"/>
        <v>150962</v>
      </c>
      <c r="L135" s="32">
        <f t="shared" si="58"/>
        <v>149959.6</v>
      </c>
      <c r="M135" s="32">
        <f t="shared" si="58"/>
        <v>87148.2</v>
      </c>
      <c r="N135" s="32">
        <f t="shared" si="58"/>
        <v>1002.4</v>
      </c>
    </row>
    <row r="137" spans="2:5" ht="15">
      <c r="B137" s="19"/>
      <c r="C137" s="19"/>
      <c r="D137" s="19"/>
      <c r="E137" s="19"/>
    </row>
    <row r="139" ht="15">
      <c r="G139" s="5"/>
    </row>
  </sheetData>
  <sheetProtection/>
  <mergeCells count="17">
    <mergeCell ref="H3:J3"/>
    <mergeCell ref="H4:I4"/>
    <mergeCell ref="J4:J5"/>
    <mergeCell ref="K3:K5"/>
    <mergeCell ref="L3:N3"/>
    <mergeCell ref="L4:M4"/>
    <mergeCell ref="N4:N5"/>
    <mergeCell ref="C2:F2"/>
    <mergeCell ref="G2:J2"/>
    <mergeCell ref="K2:N2"/>
    <mergeCell ref="C3:C5"/>
    <mergeCell ref="A3:A5"/>
    <mergeCell ref="B3:B5"/>
    <mergeCell ref="D3:F3"/>
    <mergeCell ref="D4:E4"/>
    <mergeCell ref="F4:F5"/>
    <mergeCell ref="G3:G5"/>
  </mergeCells>
  <printOptions/>
  <pageMargins left="1.141732283464567" right="0.35433070866141736" top="0.984251968503937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showZeros="0" tabSelected="1" zoomScale="82" zoomScaleNormal="82" zoomScalePageLayoutView="0" workbookViewId="0" topLeftCell="A1">
      <pane xSplit="2" ySplit="13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7" sqref="B27:B30"/>
    </sheetView>
  </sheetViews>
  <sheetFormatPr defaultColWidth="10.140625" defaultRowHeight="12.75"/>
  <cols>
    <col min="1" max="1" width="5.28125" style="0" customWidth="1"/>
    <col min="2" max="2" width="23.00390625" style="0" customWidth="1"/>
    <col min="3" max="3" width="18.00390625" style="0" customWidth="1"/>
    <col min="4" max="4" width="12.00390625" style="0" customWidth="1"/>
    <col min="5" max="5" width="11.00390625" style="0" customWidth="1"/>
    <col min="6" max="6" width="10.8515625" style="0" customWidth="1"/>
    <col min="7" max="7" width="9.00390625" style="0" customWidth="1"/>
    <col min="8" max="8" width="12.00390625" style="0" customWidth="1"/>
    <col min="9" max="9" width="11.00390625" style="0" customWidth="1"/>
    <col min="10" max="10" width="10.8515625" style="0" customWidth="1"/>
    <col min="11" max="11" width="9.00390625" style="0" customWidth="1"/>
    <col min="12" max="12" width="12.00390625" style="0" customWidth="1"/>
    <col min="13" max="13" width="11.00390625" style="0" customWidth="1"/>
    <col min="14" max="14" width="10.8515625" style="0" customWidth="1"/>
    <col min="15" max="15" width="9.00390625" style="0" customWidth="1"/>
  </cols>
  <sheetData>
    <row r="1" spans="1:15" ht="15.75">
      <c r="A1" s="1"/>
      <c r="B1" s="1"/>
      <c r="C1" s="1" t="s">
        <v>142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 t="s">
        <v>214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1" t="s">
        <v>125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7" ht="15.75" customHeight="1">
      <c r="A5" s="72" t="s">
        <v>149</v>
      </c>
      <c r="B5" s="72"/>
      <c r="C5" s="72"/>
      <c r="D5" s="72"/>
      <c r="E5" s="72"/>
      <c r="F5" s="72"/>
      <c r="G5" s="72"/>
    </row>
    <row r="6" spans="1:7" ht="15.75" customHeight="1">
      <c r="A6" s="72"/>
      <c r="B6" s="72"/>
      <c r="C6" s="72"/>
      <c r="D6" s="72"/>
      <c r="E6" s="72"/>
      <c r="F6" s="72"/>
      <c r="G6" s="72"/>
    </row>
    <row r="7" spans="1:15" ht="15.75">
      <c r="A7" s="1"/>
      <c r="B7" s="10"/>
      <c r="C7" s="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>
      <c r="A8" s="1"/>
      <c r="B8" s="10"/>
      <c r="C8" s="1"/>
      <c r="D8" s="11"/>
      <c r="E8" s="11"/>
      <c r="F8" s="1"/>
      <c r="G8" s="11"/>
      <c r="H8" s="11"/>
      <c r="I8" s="11"/>
      <c r="J8" s="1"/>
      <c r="K8" s="11"/>
      <c r="L8" s="11"/>
      <c r="M8" s="11"/>
      <c r="N8" s="1" t="s">
        <v>83</v>
      </c>
      <c r="O8" s="11"/>
    </row>
    <row r="9" spans="1:15" ht="15.75">
      <c r="A9" s="1"/>
      <c r="B9" s="2"/>
      <c r="C9" s="2"/>
      <c r="D9" s="54" t="s">
        <v>218</v>
      </c>
      <c r="E9" s="55"/>
      <c r="F9" s="55"/>
      <c r="G9" s="56"/>
      <c r="H9" s="57" t="s">
        <v>215</v>
      </c>
      <c r="I9" s="58"/>
      <c r="J9" s="58"/>
      <c r="K9" s="58"/>
      <c r="L9" s="59" t="s">
        <v>216</v>
      </c>
      <c r="M9" s="60"/>
      <c r="N9" s="60"/>
      <c r="O9" s="60"/>
    </row>
    <row r="10" spans="1:15" ht="15.75">
      <c r="A10" s="73" t="s">
        <v>0</v>
      </c>
      <c r="B10" s="61" t="s">
        <v>147</v>
      </c>
      <c r="C10" s="61" t="s">
        <v>148</v>
      </c>
      <c r="D10" s="64" t="s">
        <v>81</v>
      </c>
      <c r="E10" s="63" t="s">
        <v>7</v>
      </c>
      <c r="F10" s="63"/>
      <c r="G10" s="63"/>
      <c r="H10" s="64" t="s">
        <v>81</v>
      </c>
      <c r="I10" s="63" t="s">
        <v>7</v>
      </c>
      <c r="J10" s="63"/>
      <c r="K10" s="63"/>
      <c r="L10" s="64" t="s">
        <v>81</v>
      </c>
      <c r="M10" s="63" t="s">
        <v>7</v>
      </c>
      <c r="N10" s="63"/>
      <c r="O10" s="63"/>
    </row>
    <row r="11" spans="1:15" ht="15.75" customHeight="1">
      <c r="A11" s="74"/>
      <c r="B11" s="61"/>
      <c r="C11" s="61"/>
      <c r="D11" s="64"/>
      <c r="E11" s="61" t="s">
        <v>47</v>
      </c>
      <c r="F11" s="61"/>
      <c r="G11" s="61" t="s">
        <v>84</v>
      </c>
      <c r="H11" s="64"/>
      <c r="I11" s="61" t="s">
        <v>47</v>
      </c>
      <c r="J11" s="61"/>
      <c r="K11" s="61" t="s">
        <v>84</v>
      </c>
      <c r="L11" s="64"/>
      <c r="M11" s="61" t="s">
        <v>47</v>
      </c>
      <c r="N11" s="61"/>
      <c r="O11" s="61" t="s">
        <v>84</v>
      </c>
    </row>
    <row r="12" spans="1:15" ht="47.25">
      <c r="A12" s="75"/>
      <c r="B12" s="61"/>
      <c r="C12" s="61"/>
      <c r="D12" s="64"/>
      <c r="E12" s="18" t="s">
        <v>2</v>
      </c>
      <c r="F12" s="18" t="s">
        <v>50</v>
      </c>
      <c r="G12" s="61"/>
      <c r="H12" s="64"/>
      <c r="I12" s="18" t="s">
        <v>2</v>
      </c>
      <c r="J12" s="18" t="s">
        <v>50</v>
      </c>
      <c r="K12" s="61"/>
      <c r="L12" s="64"/>
      <c r="M12" s="18" t="s">
        <v>2</v>
      </c>
      <c r="N12" s="18" t="s">
        <v>50</v>
      </c>
      <c r="O12" s="61"/>
    </row>
    <row r="13" spans="1:15" ht="15.75">
      <c r="A13" s="3">
        <v>1</v>
      </c>
      <c r="B13" s="21">
        <v>2</v>
      </c>
      <c r="C13" s="21">
        <v>3</v>
      </c>
      <c r="D13" s="9">
        <v>4</v>
      </c>
      <c r="E13" s="9">
        <v>5</v>
      </c>
      <c r="F13" s="9">
        <v>6</v>
      </c>
      <c r="G13" s="9">
        <v>7</v>
      </c>
      <c r="H13" s="9">
        <v>4</v>
      </c>
      <c r="I13" s="9">
        <v>5</v>
      </c>
      <c r="J13" s="9">
        <v>6</v>
      </c>
      <c r="K13" s="9">
        <v>7</v>
      </c>
      <c r="L13" s="9">
        <v>4</v>
      </c>
      <c r="M13" s="9">
        <v>5</v>
      </c>
      <c r="N13" s="9">
        <v>6</v>
      </c>
      <c r="O13" s="9">
        <v>7</v>
      </c>
    </row>
    <row r="14" spans="1:15" ht="51.75" customHeight="1">
      <c r="A14" s="43" t="s">
        <v>190</v>
      </c>
      <c r="B14" s="44" t="s">
        <v>85</v>
      </c>
      <c r="C14" s="36" t="s">
        <v>69</v>
      </c>
      <c r="D14" s="45">
        <f>+E14+G14</f>
        <v>896.3</v>
      </c>
      <c r="E14" s="45">
        <f>311.3-36</f>
        <v>275.3</v>
      </c>
      <c r="F14" s="45"/>
      <c r="G14" s="45">
        <v>621</v>
      </c>
      <c r="H14" s="45">
        <f>+I14+K14</f>
        <v>0</v>
      </c>
      <c r="I14" s="45"/>
      <c r="J14" s="45"/>
      <c r="K14" s="45"/>
      <c r="L14" s="45">
        <f>+M14+O14</f>
        <v>896.3</v>
      </c>
      <c r="M14" s="45">
        <f>+I14+E14</f>
        <v>275.3</v>
      </c>
      <c r="N14" s="45">
        <f>+J14+F14</f>
        <v>0</v>
      </c>
      <c r="O14" s="45">
        <f>+K14+G14</f>
        <v>621</v>
      </c>
    </row>
    <row r="15" spans="1:15" ht="48.75" customHeight="1">
      <c r="A15" s="46" t="s">
        <v>191</v>
      </c>
      <c r="B15" s="44" t="s">
        <v>86</v>
      </c>
      <c r="C15" s="36" t="s">
        <v>65</v>
      </c>
      <c r="D15" s="45">
        <f>+E15+G15</f>
        <v>1490.2</v>
      </c>
      <c r="E15" s="45">
        <v>341</v>
      </c>
      <c r="F15" s="45"/>
      <c r="G15" s="45">
        <v>1149.2</v>
      </c>
      <c r="H15" s="45">
        <f>+I15+K15</f>
        <v>0</v>
      </c>
      <c r="I15" s="45"/>
      <c r="J15" s="45"/>
      <c r="K15" s="45"/>
      <c r="L15" s="45">
        <f aca="true" t="shared" si="0" ref="L15:L51">+M15+O15</f>
        <v>1490.2</v>
      </c>
      <c r="M15" s="45">
        <f aca="true" t="shared" si="1" ref="M15:M51">+I15+E15</f>
        <v>341</v>
      </c>
      <c r="N15" s="45">
        <f aca="true" t="shared" si="2" ref="N15:N51">+J15+F15</f>
        <v>0</v>
      </c>
      <c r="O15" s="45">
        <f aca="true" t="shared" si="3" ref="O15:O51">+K15+G15</f>
        <v>1149.2</v>
      </c>
    </row>
    <row r="16" spans="1:15" ht="33" customHeight="1">
      <c r="A16" s="76" t="s">
        <v>126</v>
      </c>
      <c r="B16" s="65" t="s">
        <v>52</v>
      </c>
      <c r="C16" s="36" t="s">
        <v>1</v>
      </c>
      <c r="D16" s="47">
        <f>+E16+G16</f>
        <v>27072.6</v>
      </c>
      <c r="E16" s="47">
        <f>18999.6-26.9+36+40.5+2619.7</f>
        <v>21668.9</v>
      </c>
      <c r="F16" s="47">
        <f>8388.5-37.9+24.6+1716.9</f>
        <v>10092.1</v>
      </c>
      <c r="G16" s="47">
        <f>5376.8+26.9</f>
        <v>5403.7</v>
      </c>
      <c r="H16" s="47">
        <f>+I16+K16</f>
        <v>802.3</v>
      </c>
      <c r="I16" s="47">
        <f>+'1 pr.asignavimai'!H10</f>
        <v>-46.7</v>
      </c>
      <c r="J16" s="47">
        <f>+'1 pr.asignavimai'!I10</f>
        <v>0</v>
      </c>
      <c r="K16" s="47">
        <f>+'1 pr.asignavimai'!J10</f>
        <v>849</v>
      </c>
      <c r="L16" s="47">
        <f t="shared" si="0"/>
        <v>27874.9</v>
      </c>
      <c r="M16" s="47">
        <f t="shared" si="1"/>
        <v>21622.2</v>
      </c>
      <c r="N16" s="47">
        <f t="shared" si="2"/>
        <v>10092.1</v>
      </c>
      <c r="O16" s="47">
        <f t="shared" si="3"/>
        <v>6252.7</v>
      </c>
    </row>
    <row r="17" spans="1:15" ht="47.25" customHeight="1">
      <c r="A17" s="77"/>
      <c r="B17" s="66"/>
      <c r="C17" s="36" t="s">
        <v>65</v>
      </c>
      <c r="D17" s="47">
        <f>+E17+G17</f>
        <v>988.7</v>
      </c>
      <c r="E17" s="47">
        <v>988.7</v>
      </c>
      <c r="F17" s="47"/>
      <c r="G17" s="47"/>
      <c r="H17" s="47">
        <f>+I17+K17</f>
        <v>0</v>
      </c>
      <c r="I17" s="47"/>
      <c r="J17" s="47"/>
      <c r="K17" s="47"/>
      <c r="L17" s="47">
        <f t="shared" si="0"/>
        <v>988.7</v>
      </c>
      <c r="M17" s="47">
        <f t="shared" si="1"/>
        <v>988.7</v>
      </c>
      <c r="N17" s="47">
        <f t="shared" si="2"/>
        <v>0</v>
      </c>
      <c r="O17" s="47">
        <f t="shared" si="3"/>
        <v>0</v>
      </c>
    </row>
    <row r="18" spans="1:15" ht="30" customHeight="1">
      <c r="A18" s="78"/>
      <c r="B18" s="67"/>
      <c r="C18" s="36" t="s">
        <v>123</v>
      </c>
      <c r="D18" s="45">
        <f aca="true" t="shared" si="4" ref="D18:K18">SUM(D16:D17)</f>
        <v>28061.3</v>
      </c>
      <c r="E18" s="45">
        <f t="shared" si="4"/>
        <v>22657.6</v>
      </c>
      <c r="F18" s="45">
        <f t="shared" si="4"/>
        <v>10092.1</v>
      </c>
      <c r="G18" s="45">
        <f t="shared" si="4"/>
        <v>5403.7</v>
      </c>
      <c r="H18" s="45">
        <f t="shared" si="4"/>
        <v>802.3</v>
      </c>
      <c r="I18" s="45">
        <f t="shared" si="4"/>
        <v>-46.7</v>
      </c>
      <c r="J18" s="45">
        <f t="shared" si="4"/>
        <v>0</v>
      </c>
      <c r="K18" s="45">
        <f t="shared" si="4"/>
        <v>849</v>
      </c>
      <c r="L18" s="45">
        <f t="shared" si="0"/>
        <v>28863.6</v>
      </c>
      <c r="M18" s="45">
        <f t="shared" si="1"/>
        <v>22610.9</v>
      </c>
      <c r="N18" s="45">
        <f t="shared" si="2"/>
        <v>10092.1</v>
      </c>
      <c r="O18" s="45">
        <f t="shared" si="3"/>
        <v>6252.7</v>
      </c>
    </row>
    <row r="19" spans="1:15" ht="50.25" customHeight="1">
      <c r="A19" s="46" t="s">
        <v>192</v>
      </c>
      <c r="B19" s="44" t="s">
        <v>186</v>
      </c>
      <c r="C19" s="36" t="s">
        <v>65</v>
      </c>
      <c r="D19" s="45">
        <f>+E19+G19</f>
        <v>2431.6</v>
      </c>
      <c r="E19" s="45">
        <v>151.9</v>
      </c>
      <c r="F19" s="45"/>
      <c r="G19" s="45">
        <v>2279.7</v>
      </c>
      <c r="H19" s="45">
        <f>+I19+K19</f>
        <v>0</v>
      </c>
      <c r="I19" s="45"/>
      <c r="J19" s="45"/>
      <c r="K19" s="45"/>
      <c r="L19" s="45">
        <f t="shared" si="0"/>
        <v>2431.6</v>
      </c>
      <c r="M19" s="45">
        <f t="shared" si="1"/>
        <v>151.9</v>
      </c>
      <c r="N19" s="45">
        <f t="shared" si="2"/>
        <v>0</v>
      </c>
      <c r="O19" s="45">
        <f t="shared" si="3"/>
        <v>2279.7</v>
      </c>
    </row>
    <row r="20" spans="1:15" ht="47.25">
      <c r="A20" s="68" t="s">
        <v>127</v>
      </c>
      <c r="B20" s="65" t="s">
        <v>71</v>
      </c>
      <c r="C20" s="36" t="s">
        <v>65</v>
      </c>
      <c r="D20" s="47">
        <f>+E20+G20</f>
        <v>780.2</v>
      </c>
      <c r="E20" s="47">
        <v>253.8</v>
      </c>
      <c r="F20" s="47"/>
      <c r="G20" s="47">
        <v>526.4</v>
      </c>
      <c r="H20" s="47">
        <f>+I20+K20</f>
        <v>0</v>
      </c>
      <c r="I20" s="47"/>
      <c r="J20" s="47"/>
      <c r="K20" s="47"/>
      <c r="L20" s="47">
        <f t="shared" si="0"/>
        <v>780.2</v>
      </c>
      <c r="M20" s="47">
        <f t="shared" si="1"/>
        <v>253.8</v>
      </c>
      <c r="N20" s="47">
        <f t="shared" si="2"/>
        <v>0</v>
      </c>
      <c r="O20" s="47">
        <f t="shared" si="3"/>
        <v>526.4</v>
      </c>
    </row>
    <row r="21" spans="1:15" ht="31.5">
      <c r="A21" s="68"/>
      <c r="B21" s="66"/>
      <c r="C21" s="36" t="s">
        <v>3</v>
      </c>
      <c r="D21" s="47">
        <f>+E21+G21</f>
        <v>16501.9</v>
      </c>
      <c r="E21" s="47">
        <f>16004.1+411.8</f>
        <v>16415.9</v>
      </c>
      <c r="F21" s="47"/>
      <c r="G21" s="47">
        <v>86</v>
      </c>
      <c r="H21" s="47">
        <f>+I21+K21</f>
        <v>0</v>
      </c>
      <c r="I21" s="47"/>
      <c r="J21" s="47"/>
      <c r="K21" s="47"/>
      <c r="L21" s="47">
        <f t="shared" si="0"/>
        <v>16501.9</v>
      </c>
      <c r="M21" s="47">
        <f t="shared" si="1"/>
        <v>16415.9</v>
      </c>
      <c r="N21" s="47">
        <f t="shared" si="2"/>
        <v>0</v>
      </c>
      <c r="O21" s="47">
        <f t="shared" si="3"/>
        <v>86</v>
      </c>
    </row>
    <row r="22" spans="1:15" ht="24" customHeight="1">
      <c r="A22" s="68"/>
      <c r="B22" s="67"/>
      <c r="C22" s="36" t="s">
        <v>123</v>
      </c>
      <c r="D22" s="45">
        <f aca="true" t="shared" si="5" ref="D22:K22">+D20+D21</f>
        <v>17282.1</v>
      </c>
      <c r="E22" s="45">
        <f t="shared" si="5"/>
        <v>16669.7</v>
      </c>
      <c r="F22" s="45">
        <f t="shared" si="5"/>
        <v>0</v>
      </c>
      <c r="G22" s="45">
        <f t="shared" si="5"/>
        <v>612.4</v>
      </c>
      <c r="H22" s="45">
        <f t="shared" si="5"/>
        <v>0</v>
      </c>
      <c r="I22" s="45">
        <f t="shared" si="5"/>
        <v>0</v>
      </c>
      <c r="J22" s="45">
        <f t="shared" si="5"/>
        <v>0</v>
      </c>
      <c r="K22" s="45">
        <f t="shared" si="5"/>
        <v>0</v>
      </c>
      <c r="L22" s="45">
        <f t="shared" si="0"/>
        <v>17282.1</v>
      </c>
      <c r="M22" s="45">
        <f t="shared" si="1"/>
        <v>16669.7</v>
      </c>
      <c r="N22" s="45">
        <f t="shared" si="2"/>
        <v>0</v>
      </c>
      <c r="O22" s="45">
        <f t="shared" si="3"/>
        <v>612.4</v>
      </c>
    </row>
    <row r="23" spans="1:15" ht="32.25" customHeight="1">
      <c r="A23" s="69" t="s">
        <v>128</v>
      </c>
      <c r="B23" s="65" t="s">
        <v>88</v>
      </c>
      <c r="C23" s="36" t="s">
        <v>1</v>
      </c>
      <c r="D23" s="47">
        <f>+E23+G23</f>
        <v>233.3</v>
      </c>
      <c r="E23" s="47">
        <v>233.3</v>
      </c>
      <c r="F23" s="47"/>
      <c r="G23" s="45"/>
      <c r="H23" s="47">
        <f>+I23+K23</f>
        <v>0</v>
      </c>
      <c r="I23" s="47"/>
      <c r="J23" s="47"/>
      <c r="K23" s="45"/>
      <c r="L23" s="47">
        <f t="shared" si="0"/>
        <v>233.3</v>
      </c>
      <c r="M23" s="47">
        <f t="shared" si="1"/>
        <v>233.3</v>
      </c>
      <c r="N23" s="47">
        <f t="shared" si="2"/>
        <v>0</v>
      </c>
      <c r="O23" s="47">
        <f t="shared" si="3"/>
        <v>0</v>
      </c>
    </row>
    <row r="24" spans="1:15" ht="48" customHeight="1">
      <c r="A24" s="70"/>
      <c r="B24" s="66"/>
      <c r="C24" s="36" t="s">
        <v>65</v>
      </c>
      <c r="D24" s="47">
        <f>+E24+G24</f>
        <v>1082.6</v>
      </c>
      <c r="E24" s="47">
        <v>7.3</v>
      </c>
      <c r="F24" s="47"/>
      <c r="G24" s="47">
        <f>41.4+1033.9</f>
        <v>1075.3</v>
      </c>
      <c r="H24" s="47">
        <f>+I24+K24</f>
        <v>0</v>
      </c>
      <c r="I24" s="47"/>
      <c r="J24" s="47"/>
      <c r="K24" s="47"/>
      <c r="L24" s="47">
        <f t="shared" si="0"/>
        <v>1082.6</v>
      </c>
      <c r="M24" s="47">
        <f t="shared" si="1"/>
        <v>7.3</v>
      </c>
      <c r="N24" s="47">
        <f t="shared" si="2"/>
        <v>0</v>
      </c>
      <c r="O24" s="47">
        <f t="shared" si="3"/>
        <v>1075.3</v>
      </c>
    </row>
    <row r="25" spans="1:15" ht="34.5" customHeight="1">
      <c r="A25" s="70"/>
      <c r="B25" s="66"/>
      <c r="C25" s="36" t="s">
        <v>3</v>
      </c>
      <c r="D25" s="47">
        <f>+E25+G25</f>
        <v>16653.8</v>
      </c>
      <c r="E25" s="47">
        <f>16523.4+130.4</f>
        <v>16653.8</v>
      </c>
      <c r="F25" s="47"/>
      <c r="G25" s="47"/>
      <c r="H25" s="47">
        <f>+I25+K25</f>
        <v>2513.4</v>
      </c>
      <c r="I25" s="47">
        <f>+'1 pr.asignavimai'!H91</f>
        <v>2513.4</v>
      </c>
      <c r="J25" s="47">
        <f>+'1 pr.asignavimai'!I91</f>
        <v>0</v>
      </c>
      <c r="K25" s="47">
        <f>+'1 pr.asignavimai'!J91</f>
        <v>0</v>
      </c>
      <c r="L25" s="47">
        <f t="shared" si="0"/>
        <v>19167.2</v>
      </c>
      <c r="M25" s="47">
        <f t="shared" si="1"/>
        <v>19167.2</v>
      </c>
      <c r="N25" s="47">
        <f t="shared" si="2"/>
        <v>0</v>
      </c>
      <c r="O25" s="47">
        <f t="shared" si="3"/>
        <v>0</v>
      </c>
    </row>
    <row r="26" spans="1:15" ht="27.75" customHeight="1">
      <c r="A26" s="71"/>
      <c r="B26" s="67"/>
      <c r="C26" s="36" t="s">
        <v>123</v>
      </c>
      <c r="D26" s="45">
        <f aca="true" t="shared" si="6" ref="D26:K26">SUM(D23:D25)</f>
        <v>17969.7</v>
      </c>
      <c r="E26" s="45">
        <f t="shared" si="6"/>
        <v>16894.4</v>
      </c>
      <c r="F26" s="45">
        <f t="shared" si="6"/>
        <v>0</v>
      </c>
      <c r="G26" s="45">
        <f t="shared" si="6"/>
        <v>1075.3</v>
      </c>
      <c r="H26" s="45">
        <f t="shared" si="6"/>
        <v>2513.4</v>
      </c>
      <c r="I26" s="45">
        <f t="shared" si="6"/>
        <v>2513.4</v>
      </c>
      <c r="J26" s="45">
        <f t="shared" si="6"/>
        <v>0</v>
      </c>
      <c r="K26" s="45">
        <f t="shared" si="6"/>
        <v>0</v>
      </c>
      <c r="L26" s="45">
        <f t="shared" si="0"/>
        <v>20483.1</v>
      </c>
      <c r="M26" s="45">
        <f t="shared" si="1"/>
        <v>19407.8</v>
      </c>
      <c r="N26" s="45">
        <f t="shared" si="2"/>
        <v>0</v>
      </c>
      <c r="O26" s="45">
        <f t="shared" si="3"/>
        <v>1075.3</v>
      </c>
    </row>
    <row r="27" spans="1:15" ht="30.75" customHeight="1">
      <c r="A27" s="69" t="s">
        <v>129</v>
      </c>
      <c r="B27" s="65" t="s">
        <v>228</v>
      </c>
      <c r="C27" s="36" t="s">
        <v>1</v>
      </c>
      <c r="D27" s="47">
        <f>+E27+G27</f>
        <v>350.2</v>
      </c>
      <c r="E27" s="47">
        <v>350.2</v>
      </c>
      <c r="F27" s="45"/>
      <c r="G27" s="45"/>
      <c r="H27" s="47">
        <f>+I27+K27</f>
        <v>381</v>
      </c>
      <c r="I27" s="47">
        <f>+'1 pr.asignavimai'!H36</f>
        <v>381</v>
      </c>
      <c r="J27" s="47">
        <f>+'1 pr.asignavimai'!I36</f>
        <v>0</v>
      </c>
      <c r="K27" s="47">
        <f>+'1 pr.asignavimai'!J36</f>
        <v>0</v>
      </c>
      <c r="L27" s="47">
        <f t="shared" si="0"/>
        <v>731.2</v>
      </c>
      <c r="M27" s="47">
        <f t="shared" si="1"/>
        <v>731.2</v>
      </c>
      <c r="N27" s="47">
        <f t="shared" si="2"/>
        <v>0</v>
      </c>
      <c r="O27" s="47">
        <f t="shared" si="3"/>
        <v>0</v>
      </c>
    </row>
    <row r="28" spans="1:15" ht="53.25" customHeight="1">
      <c r="A28" s="70"/>
      <c r="B28" s="66"/>
      <c r="C28" s="36" t="s">
        <v>65</v>
      </c>
      <c r="D28" s="47">
        <f>+E28+G28</f>
        <v>2117.1</v>
      </c>
      <c r="E28" s="47">
        <v>15.6</v>
      </c>
      <c r="F28" s="47"/>
      <c r="G28" s="47">
        <v>2101.5</v>
      </c>
      <c r="H28" s="47">
        <f>+I28+K28</f>
        <v>0</v>
      </c>
      <c r="I28" s="47"/>
      <c r="J28" s="47"/>
      <c r="K28" s="47"/>
      <c r="L28" s="47">
        <f t="shared" si="0"/>
        <v>2117.1</v>
      </c>
      <c r="M28" s="47">
        <f t="shared" si="1"/>
        <v>15.6</v>
      </c>
      <c r="N28" s="47">
        <f t="shared" si="2"/>
        <v>0</v>
      </c>
      <c r="O28" s="47">
        <f t="shared" si="3"/>
        <v>2101.5</v>
      </c>
    </row>
    <row r="29" spans="1:15" ht="33.75" customHeight="1">
      <c r="A29" s="70"/>
      <c r="B29" s="66"/>
      <c r="C29" s="36" t="s">
        <v>3</v>
      </c>
      <c r="D29" s="47">
        <f>+E29+G29</f>
        <v>16422</v>
      </c>
      <c r="E29" s="47">
        <f>16307.6+59.9-32.3</f>
        <v>16335.2</v>
      </c>
      <c r="F29" s="47">
        <f>766.5+6.9</f>
        <v>773.4</v>
      </c>
      <c r="G29" s="47">
        <f>54.5+32.3</f>
        <v>86.8</v>
      </c>
      <c r="H29" s="47">
        <f>+I29+K29</f>
        <v>0</v>
      </c>
      <c r="I29" s="47">
        <f>+'1 pr.asignavimai'!H92</f>
        <v>0</v>
      </c>
      <c r="J29" s="47">
        <f>+'1 pr.asignavimai'!I92</f>
        <v>0</v>
      </c>
      <c r="K29" s="47">
        <f>+'1 pr.asignavimai'!J92</f>
        <v>0</v>
      </c>
      <c r="L29" s="47">
        <f t="shared" si="0"/>
        <v>16422</v>
      </c>
      <c r="M29" s="47">
        <f t="shared" si="1"/>
        <v>16335.2</v>
      </c>
      <c r="N29" s="47">
        <f t="shared" si="2"/>
        <v>773.4</v>
      </c>
      <c r="O29" s="47">
        <f t="shared" si="3"/>
        <v>86.8</v>
      </c>
    </row>
    <row r="30" spans="1:15" ht="22.5" customHeight="1">
      <c r="A30" s="71"/>
      <c r="B30" s="67"/>
      <c r="C30" s="36" t="s">
        <v>123</v>
      </c>
      <c r="D30" s="45">
        <f aca="true" t="shared" si="7" ref="D30:K30">SUM(D27:D29)</f>
        <v>18889.3</v>
      </c>
      <c r="E30" s="45">
        <f t="shared" si="7"/>
        <v>16701</v>
      </c>
      <c r="F30" s="45">
        <f t="shared" si="7"/>
        <v>773.4</v>
      </c>
      <c r="G30" s="45">
        <f t="shared" si="7"/>
        <v>2188.3</v>
      </c>
      <c r="H30" s="45">
        <f t="shared" si="7"/>
        <v>381</v>
      </c>
      <c r="I30" s="45">
        <f t="shared" si="7"/>
        <v>381</v>
      </c>
      <c r="J30" s="45">
        <f t="shared" si="7"/>
        <v>0</v>
      </c>
      <c r="K30" s="45">
        <f t="shared" si="7"/>
        <v>0</v>
      </c>
      <c r="L30" s="45">
        <f t="shared" si="0"/>
        <v>19270.3</v>
      </c>
      <c r="M30" s="45">
        <f t="shared" si="1"/>
        <v>17082</v>
      </c>
      <c r="N30" s="45">
        <f t="shared" si="2"/>
        <v>773.4</v>
      </c>
      <c r="O30" s="45">
        <f t="shared" si="3"/>
        <v>2188.3</v>
      </c>
    </row>
    <row r="31" spans="1:15" ht="47.25">
      <c r="A31" s="68" t="s">
        <v>130</v>
      </c>
      <c r="B31" s="65" t="s">
        <v>87</v>
      </c>
      <c r="C31" s="36" t="s">
        <v>65</v>
      </c>
      <c r="D31" s="47">
        <f>+E31+G31</f>
        <v>1013.5</v>
      </c>
      <c r="E31" s="47"/>
      <c r="F31" s="47"/>
      <c r="G31" s="47">
        <f>500+513.5</f>
        <v>1013.5</v>
      </c>
      <c r="H31" s="47">
        <f aca="true" t="shared" si="8" ref="H31:H38">+I31+K31</f>
        <v>0</v>
      </c>
      <c r="I31" s="47"/>
      <c r="J31" s="47"/>
      <c r="K31" s="47"/>
      <c r="L31" s="47">
        <f t="shared" si="0"/>
        <v>1013.5</v>
      </c>
      <c r="M31" s="47">
        <f t="shared" si="1"/>
        <v>0</v>
      </c>
      <c r="N31" s="47">
        <f t="shared" si="2"/>
        <v>0</v>
      </c>
      <c r="O31" s="47">
        <f t="shared" si="3"/>
        <v>1013.5</v>
      </c>
    </row>
    <row r="32" spans="1:15" ht="51.75" customHeight="1">
      <c r="A32" s="68"/>
      <c r="B32" s="66"/>
      <c r="C32" s="36" t="s">
        <v>4</v>
      </c>
      <c r="D32" s="47">
        <f>+E32+G32</f>
        <v>9780.2</v>
      </c>
      <c r="E32" s="47">
        <f>8754.9-31.2+1025.3-29.1</f>
        <v>9719.9</v>
      </c>
      <c r="F32" s="47">
        <f>4059.9+227.9</f>
        <v>4287.8</v>
      </c>
      <c r="G32" s="47">
        <f>31.2+29.1</f>
        <v>60.3</v>
      </c>
      <c r="H32" s="47">
        <f t="shared" si="8"/>
        <v>80</v>
      </c>
      <c r="I32" s="47">
        <f>+'1 pr.asignavimai'!H101</f>
        <v>60</v>
      </c>
      <c r="J32" s="47">
        <f>+'1 pr.asignavimai'!I101</f>
        <v>0</v>
      </c>
      <c r="K32" s="47">
        <f>+'1 pr.asignavimai'!J101</f>
        <v>20</v>
      </c>
      <c r="L32" s="47">
        <f t="shared" si="0"/>
        <v>9860.2</v>
      </c>
      <c r="M32" s="47">
        <f t="shared" si="1"/>
        <v>9779.9</v>
      </c>
      <c r="N32" s="47">
        <f t="shared" si="2"/>
        <v>4287.8</v>
      </c>
      <c r="O32" s="47">
        <f t="shared" si="3"/>
        <v>80.3</v>
      </c>
    </row>
    <row r="33" spans="1:15" ht="22.5" customHeight="1">
      <c r="A33" s="68"/>
      <c r="B33" s="67"/>
      <c r="C33" s="36" t="s">
        <v>123</v>
      </c>
      <c r="D33" s="45">
        <f>+E33+G33</f>
        <v>10793.7</v>
      </c>
      <c r="E33" s="45">
        <f>+E31+E32</f>
        <v>9719.9</v>
      </c>
      <c r="F33" s="45">
        <f>+F31+F32</f>
        <v>4287.8</v>
      </c>
      <c r="G33" s="45">
        <f>+G31+G32</f>
        <v>1073.8</v>
      </c>
      <c r="H33" s="45">
        <f t="shared" si="8"/>
        <v>80</v>
      </c>
      <c r="I33" s="45">
        <f>+I31+I32</f>
        <v>60</v>
      </c>
      <c r="J33" s="45">
        <f>+J31+J32</f>
        <v>0</v>
      </c>
      <c r="K33" s="45">
        <f>+K31+K32</f>
        <v>20</v>
      </c>
      <c r="L33" s="45">
        <f t="shared" si="0"/>
        <v>10873.7</v>
      </c>
      <c r="M33" s="45">
        <f t="shared" si="1"/>
        <v>9779.9</v>
      </c>
      <c r="N33" s="45">
        <f t="shared" si="2"/>
        <v>4287.8</v>
      </c>
      <c r="O33" s="45">
        <f t="shared" si="3"/>
        <v>1093.8</v>
      </c>
    </row>
    <row r="34" spans="1:15" ht="36.75" customHeight="1">
      <c r="A34" s="46" t="s">
        <v>131</v>
      </c>
      <c r="B34" s="48" t="s">
        <v>188</v>
      </c>
      <c r="C34" s="36" t="s">
        <v>1</v>
      </c>
      <c r="D34" s="45">
        <f>+E34+G34</f>
        <v>90.2</v>
      </c>
      <c r="E34" s="45">
        <v>74.2</v>
      </c>
      <c r="F34" s="45"/>
      <c r="G34" s="45">
        <v>16</v>
      </c>
      <c r="H34" s="45">
        <f t="shared" si="8"/>
        <v>20</v>
      </c>
      <c r="I34" s="45">
        <f>+'1 pr.asignavimai'!H37</f>
        <v>20</v>
      </c>
      <c r="J34" s="45">
        <f>+'1 pr.asignavimai'!I37</f>
        <v>0</v>
      </c>
      <c r="K34" s="45">
        <f>+'1 pr.asignavimai'!J37</f>
        <v>0</v>
      </c>
      <c r="L34" s="45">
        <f t="shared" si="0"/>
        <v>110.2</v>
      </c>
      <c r="M34" s="45">
        <f t="shared" si="1"/>
        <v>94.2</v>
      </c>
      <c r="N34" s="45">
        <f t="shared" si="2"/>
        <v>0</v>
      </c>
      <c r="O34" s="45">
        <f t="shared" si="3"/>
        <v>16</v>
      </c>
    </row>
    <row r="35" spans="1:15" ht="41.25" customHeight="1">
      <c r="A35" s="69" t="s">
        <v>132</v>
      </c>
      <c r="B35" s="65" t="s">
        <v>72</v>
      </c>
      <c r="C35" s="36" t="s">
        <v>1</v>
      </c>
      <c r="D35" s="47">
        <f>+E35+G35</f>
        <v>20</v>
      </c>
      <c r="E35" s="47"/>
      <c r="F35" s="47"/>
      <c r="G35" s="47">
        <v>20</v>
      </c>
      <c r="H35" s="47">
        <f t="shared" si="8"/>
        <v>0</v>
      </c>
      <c r="I35" s="47"/>
      <c r="J35" s="47"/>
      <c r="K35" s="47"/>
      <c r="L35" s="47">
        <f t="shared" si="0"/>
        <v>20</v>
      </c>
      <c r="M35" s="47">
        <f t="shared" si="1"/>
        <v>0</v>
      </c>
      <c r="N35" s="47">
        <f t="shared" si="2"/>
        <v>0</v>
      </c>
      <c r="O35" s="47">
        <f t="shared" si="3"/>
        <v>20</v>
      </c>
    </row>
    <row r="36" spans="1:15" ht="51" customHeight="1">
      <c r="A36" s="70"/>
      <c r="B36" s="66"/>
      <c r="C36" s="36" t="s">
        <v>65</v>
      </c>
      <c r="D36" s="47">
        <f aca="true" t="shared" si="9" ref="D36:D46">+E36+G36</f>
        <v>2582.8</v>
      </c>
      <c r="E36" s="47">
        <v>312.6</v>
      </c>
      <c r="F36" s="47"/>
      <c r="G36" s="47">
        <f>35.9+2234.3</f>
        <v>2270.2</v>
      </c>
      <c r="H36" s="47">
        <f t="shared" si="8"/>
        <v>0</v>
      </c>
      <c r="I36" s="47"/>
      <c r="J36" s="47"/>
      <c r="K36" s="47"/>
      <c r="L36" s="47">
        <f t="shared" si="0"/>
        <v>2582.8</v>
      </c>
      <c r="M36" s="47">
        <f t="shared" si="1"/>
        <v>312.6</v>
      </c>
      <c r="N36" s="47">
        <f t="shared" si="2"/>
        <v>0</v>
      </c>
      <c r="O36" s="47">
        <f t="shared" si="3"/>
        <v>2270.2</v>
      </c>
    </row>
    <row r="37" spans="1:15" ht="31.5">
      <c r="A37" s="70"/>
      <c r="B37" s="66"/>
      <c r="C37" s="36" t="s">
        <v>3</v>
      </c>
      <c r="D37" s="47">
        <f t="shared" si="9"/>
        <v>13623.2</v>
      </c>
      <c r="E37" s="47">
        <v>13623.2</v>
      </c>
      <c r="F37" s="47"/>
      <c r="G37" s="47"/>
      <c r="H37" s="47">
        <f t="shared" si="8"/>
        <v>600</v>
      </c>
      <c r="I37" s="47">
        <f>+'1 pr.asignavimai'!H96</f>
        <v>600</v>
      </c>
      <c r="J37" s="47"/>
      <c r="K37" s="47"/>
      <c r="L37" s="47">
        <f t="shared" si="0"/>
        <v>14223.2</v>
      </c>
      <c r="M37" s="47">
        <f t="shared" si="1"/>
        <v>14223.2</v>
      </c>
      <c r="N37" s="47">
        <f t="shared" si="2"/>
        <v>0</v>
      </c>
      <c r="O37" s="47">
        <f t="shared" si="3"/>
        <v>0</v>
      </c>
    </row>
    <row r="38" spans="1:15" ht="49.5" customHeight="1">
      <c r="A38" s="70"/>
      <c r="B38" s="66"/>
      <c r="C38" s="36" t="s">
        <v>4</v>
      </c>
      <c r="D38" s="47">
        <f t="shared" si="9"/>
        <v>187149.4</v>
      </c>
      <c r="E38" s="47">
        <f>63434.2+200+2647+104588-96.4+16280.2-127.4</f>
        <v>186925.6</v>
      </c>
      <c r="F38" s="47">
        <f>42910.1+1401+77655.8+2820.5</f>
        <v>124787.4</v>
      </c>
      <c r="G38" s="47">
        <f>127.4+96.4</f>
        <v>223.8</v>
      </c>
      <c r="H38" s="47">
        <f t="shared" si="8"/>
        <v>0</v>
      </c>
      <c r="I38" s="47">
        <f>+'1 pr.asignavimai'!H103</f>
        <v>-7.4</v>
      </c>
      <c r="J38" s="47">
        <f>+'1 pr.asignavimai'!I103</f>
        <v>-11.2</v>
      </c>
      <c r="K38" s="47">
        <f>+'1 pr.asignavimai'!J103</f>
        <v>7.4</v>
      </c>
      <c r="L38" s="47">
        <f t="shared" si="0"/>
        <v>187149.4</v>
      </c>
      <c r="M38" s="47">
        <f t="shared" si="1"/>
        <v>186918.2</v>
      </c>
      <c r="N38" s="47">
        <f t="shared" si="2"/>
        <v>124776.2</v>
      </c>
      <c r="O38" s="47">
        <f t="shared" si="3"/>
        <v>231.2</v>
      </c>
    </row>
    <row r="39" spans="1:15" ht="24.75" customHeight="1">
      <c r="A39" s="71"/>
      <c r="B39" s="67"/>
      <c r="C39" s="36" t="s">
        <v>123</v>
      </c>
      <c r="D39" s="45">
        <f aca="true" t="shared" si="10" ref="D39:K39">SUM(D35:D38)</f>
        <v>203375.4</v>
      </c>
      <c r="E39" s="45">
        <f t="shared" si="10"/>
        <v>200861.4</v>
      </c>
      <c r="F39" s="45">
        <f t="shared" si="10"/>
        <v>124787.4</v>
      </c>
      <c r="G39" s="45">
        <f t="shared" si="10"/>
        <v>2514</v>
      </c>
      <c r="H39" s="45">
        <f t="shared" si="10"/>
        <v>600</v>
      </c>
      <c r="I39" s="45">
        <f t="shared" si="10"/>
        <v>592.6</v>
      </c>
      <c r="J39" s="45">
        <f t="shared" si="10"/>
        <v>-11.2</v>
      </c>
      <c r="K39" s="45">
        <f t="shared" si="10"/>
        <v>7.4</v>
      </c>
      <c r="L39" s="45">
        <f t="shared" si="0"/>
        <v>203975.4</v>
      </c>
      <c r="M39" s="45">
        <f t="shared" si="1"/>
        <v>201454</v>
      </c>
      <c r="N39" s="45">
        <f t="shared" si="2"/>
        <v>124776.2</v>
      </c>
      <c r="O39" s="45">
        <f t="shared" si="3"/>
        <v>2521.4</v>
      </c>
    </row>
    <row r="40" spans="1:15" ht="53.25" customHeight="1">
      <c r="A40" s="68" t="s">
        <v>133</v>
      </c>
      <c r="B40" s="65" t="s">
        <v>74</v>
      </c>
      <c r="C40" s="36" t="s">
        <v>65</v>
      </c>
      <c r="D40" s="47">
        <f t="shared" si="9"/>
        <v>991.7</v>
      </c>
      <c r="E40" s="47"/>
      <c r="F40" s="47"/>
      <c r="G40" s="47">
        <v>991.7</v>
      </c>
      <c r="H40" s="47">
        <f aca="true" t="shared" si="11" ref="H40:H46">+I40+K40</f>
        <v>500</v>
      </c>
      <c r="I40" s="47">
        <f>+'1 pr.asignavimai'!H74</f>
        <v>0</v>
      </c>
      <c r="J40" s="47">
        <f>+'1 pr.asignavimai'!I74</f>
        <v>0</v>
      </c>
      <c r="K40" s="47">
        <f>+'1 pr.asignavimai'!J74</f>
        <v>500</v>
      </c>
      <c r="L40" s="47">
        <f t="shared" si="0"/>
        <v>1491.7</v>
      </c>
      <c r="M40" s="47">
        <f t="shared" si="1"/>
        <v>0</v>
      </c>
      <c r="N40" s="47">
        <f t="shared" si="2"/>
        <v>0</v>
      </c>
      <c r="O40" s="47">
        <f t="shared" si="3"/>
        <v>1491.7</v>
      </c>
    </row>
    <row r="41" spans="1:15" ht="57.75" customHeight="1">
      <c r="A41" s="68"/>
      <c r="B41" s="66"/>
      <c r="C41" s="36" t="s">
        <v>4</v>
      </c>
      <c r="D41" s="47">
        <f t="shared" si="9"/>
        <v>13395</v>
      </c>
      <c r="E41" s="47">
        <f>12762+587.4-68</f>
        <v>13281.4</v>
      </c>
      <c r="F41" s="47">
        <v>6805.4</v>
      </c>
      <c r="G41" s="47">
        <f>45.6+68</f>
        <v>113.6</v>
      </c>
      <c r="H41" s="47">
        <f t="shared" si="11"/>
        <v>16.2</v>
      </c>
      <c r="I41" s="47">
        <f>+'1 pr.asignavimai'!H111</f>
        <v>16.2</v>
      </c>
      <c r="J41" s="47">
        <f>+'1 pr.asignavimai'!I111</f>
        <v>0</v>
      </c>
      <c r="K41" s="47">
        <f>+'1 pr.asignavimai'!J111</f>
        <v>0</v>
      </c>
      <c r="L41" s="47">
        <f t="shared" si="0"/>
        <v>13411.2</v>
      </c>
      <c r="M41" s="47">
        <f t="shared" si="1"/>
        <v>13297.6</v>
      </c>
      <c r="N41" s="47">
        <f t="shared" si="2"/>
        <v>6805.4</v>
      </c>
      <c r="O41" s="47">
        <f t="shared" si="3"/>
        <v>113.6</v>
      </c>
    </row>
    <row r="42" spans="1:15" ht="27.75" customHeight="1">
      <c r="A42" s="68"/>
      <c r="B42" s="67"/>
      <c r="C42" s="36" t="s">
        <v>123</v>
      </c>
      <c r="D42" s="45">
        <f t="shared" si="9"/>
        <v>14386.7</v>
      </c>
      <c r="E42" s="45">
        <f>+E40+E41</f>
        <v>13281.4</v>
      </c>
      <c r="F42" s="45">
        <f>+F40+F41</f>
        <v>6805.4</v>
      </c>
      <c r="G42" s="45">
        <f>+G40+G41</f>
        <v>1105.3</v>
      </c>
      <c r="H42" s="45">
        <f t="shared" si="11"/>
        <v>516.2</v>
      </c>
      <c r="I42" s="45">
        <f>+I40+I41</f>
        <v>16.2</v>
      </c>
      <c r="J42" s="45">
        <f>+J40+J41</f>
        <v>0</v>
      </c>
      <c r="K42" s="45">
        <f>+K40+K41</f>
        <v>500</v>
      </c>
      <c r="L42" s="45">
        <f t="shared" si="0"/>
        <v>14902.9</v>
      </c>
      <c r="M42" s="45">
        <f t="shared" si="1"/>
        <v>13297.6</v>
      </c>
      <c r="N42" s="45">
        <f t="shared" si="2"/>
        <v>6805.4</v>
      </c>
      <c r="O42" s="45">
        <f t="shared" si="3"/>
        <v>1605.3</v>
      </c>
    </row>
    <row r="43" spans="1:15" ht="34.5" customHeight="1">
      <c r="A43" s="69" t="s">
        <v>134</v>
      </c>
      <c r="B43" s="65" t="s">
        <v>75</v>
      </c>
      <c r="C43" s="36" t="s">
        <v>1</v>
      </c>
      <c r="D43" s="47">
        <f t="shared" si="9"/>
        <v>824.3</v>
      </c>
      <c r="E43" s="45"/>
      <c r="F43" s="45"/>
      <c r="G43" s="47">
        <f>250+274.3+300</f>
        <v>824.3</v>
      </c>
      <c r="H43" s="47">
        <f t="shared" si="11"/>
        <v>0</v>
      </c>
      <c r="I43" s="45"/>
      <c r="J43" s="45"/>
      <c r="K43" s="47"/>
      <c r="L43" s="47">
        <f t="shared" si="0"/>
        <v>824.3</v>
      </c>
      <c r="M43" s="47">
        <f t="shared" si="1"/>
        <v>0</v>
      </c>
      <c r="N43" s="47">
        <f t="shared" si="2"/>
        <v>0</v>
      </c>
      <c r="O43" s="47">
        <f t="shared" si="3"/>
        <v>824.3</v>
      </c>
    </row>
    <row r="44" spans="1:15" ht="50.25" customHeight="1">
      <c r="A44" s="70"/>
      <c r="B44" s="66"/>
      <c r="C44" s="36" t="s">
        <v>65</v>
      </c>
      <c r="D44" s="47">
        <f t="shared" si="9"/>
        <v>1427.4</v>
      </c>
      <c r="E44" s="47">
        <v>23.1</v>
      </c>
      <c r="F44" s="47">
        <v>5.6</v>
      </c>
      <c r="G44" s="47">
        <v>1404.3</v>
      </c>
      <c r="H44" s="47">
        <f t="shared" si="11"/>
        <v>0</v>
      </c>
      <c r="I44" s="47"/>
      <c r="J44" s="47"/>
      <c r="K44" s="47"/>
      <c r="L44" s="47">
        <f t="shared" si="0"/>
        <v>1427.4</v>
      </c>
      <c r="M44" s="47">
        <f t="shared" si="1"/>
        <v>23.1</v>
      </c>
      <c r="N44" s="47">
        <f t="shared" si="2"/>
        <v>5.6</v>
      </c>
      <c r="O44" s="47">
        <f t="shared" si="3"/>
        <v>1404.3</v>
      </c>
    </row>
    <row r="45" spans="1:15" ht="31.5">
      <c r="A45" s="70"/>
      <c r="B45" s="66"/>
      <c r="C45" s="36" t="s">
        <v>3</v>
      </c>
      <c r="D45" s="47">
        <f t="shared" si="9"/>
        <v>150</v>
      </c>
      <c r="E45" s="47">
        <v>120</v>
      </c>
      <c r="F45" s="47"/>
      <c r="G45" s="47">
        <v>30</v>
      </c>
      <c r="H45" s="47">
        <f t="shared" si="11"/>
        <v>0</v>
      </c>
      <c r="I45" s="47"/>
      <c r="J45" s="47"/>
      <c r="K45" s="47"/>
      <c r="L45" s="47">
        <f t="shared" si="0"/>
        <v>150</v>
      </c>
      <c r="M45" s="47">
        <f t="shared" si="1"/>
        <v>120</v>
      </c>
      <c r="N45" s="47">
        <f t="shared" si="2"/>
        <v>0</v>
      </c>
      <c r="O45" s="47">
        <f t="shared" si="3"/>
        <v>30</v>
      </c>
    </row>
    <row r="46" spans="1:15" ht="38.25" customHeight="1">
      <c r="A46" s="70"/>
      <c r="B46" s="66"/>
      <c r="C46" s="36" t="s">
        <v>5</v>
      </c>
      <c r="D46" s="47">
        <f t="shared" si="9"/>
        <v>45203.9</v>
      </c>
      <c r="E46" s="47">
        <f>7887.1+1462.3+1500+3746+3623.9+26984.6</f>
        <v>45203.9</v>
      </c>
      <c r="F46" s="47">
        <f>2910.3+491.9+2189.4+1064.9</f>
        <v>6656.5</v>
      </c>
      <c r="G46" s="47"/>
      <c r="H46" s="47">
        <f t="shared" si="11"/>
        <v>124.2</v>
      </c>
      <c r="I46" s="47">
        <f>+'1 pr.asignavimai'!H114</f>
        <v>124.2</v>
      </c>
      <c r="J46" s="47">
        <f>+'1 pr.asignavimai'!I114</f>
        <v>0</v>
      </c>
      <c r="K46" s="47">
        <f>+'1 pr.asignavimai'!J114</f>
        <v>0</v>
      </c>
      <c r="L46" s="47">
        <f t="shared" si="0"/>
        <v>45328.1</v>
      </c>
      <c r="M46" s="47">
        <f t="shared" si="1"/>
        <v>45328.1</v>
      </c>
      <c r="N46" s="47">
        <f t="shared" si="2"/>
        <v>6656.5</v>
      </c>
      <c r="O46" s="47">
        <f t="shared" si="3"/>
        <v>0</v>
      </c>
    </row>
    <row r="47" spans="1:15" ht="15.75">
      <c r="A47" s="71"/>
      <c r="B47" s="67"/>
      <c r="C47" s="36" t="s">
        <v>123</v>
      </c>
      <c r="D47" s="45">
        <f aca="true" t="shared" si="12" ref="D47:K47">SUM(D43:D46)</f>
        <v>47605.6</v>
      </c>
      <c r="E47" s="45">
        <f t="shared" si="12"/>
        <v>45347</v>
      </c>
      <c r="F47" s="45">
        <f t="shared" si="12"/>
        <v>6662.1</v>
      </c>
      <c r="G47" s="45">
        <f t="shared" si="12"/>
        <v>2258.6</v>
      </c>
      <c r="H47" s="45">
        <f t="shared" si="12"/>
        <v>124.2</v>
      </c>
      <c r="I47" s="45">
        <f t="shared" si="12"/>
        <v>124.2</v>
      </c>
      <c r="J47" s="45">
        <f t="shared" si="12"/>
        <v>0</v>
      </c>
      <c r="K47" s="45">
        <f t="shared" si="12"/>
        <v>0</v>
      </c>
      <c r="L47" s="45">
        <f t="shared" si="0"/>
        <v>47729.8</v>
      </c>
      <c r="M47" s="45">
        <f t="shared" si="1"/>
        <v>45471.2</v>
      </c>
      <c r="N47" s="45">
        <f t="shared" si="2"/>
        <v>6662.1</v>
      </c>
      <c r="O47" s="45">
        <f t="shared" si="3"/>
        <v>2258.6</v>
      </c>
    </row>
    <row r="48" spans="1:15" ht="31.5">
      <c r="A48" s="43" t="s">
        <v>135</v>
      </c>
      <c r="B48" s="49" t="s">
        <v>204</v>
      </c>
      <c r="C48" s="36" t="s">
        <v>5</v>
      </c>
      <c r="D48" s="45">
        <f>+E48+G48</f>
        <v>5729.5</v>
      </c>
      <c r="E48" s="45">
        <f>495.5+4821+449.8-36.8</f>
        <v>5729.5</v>
      </c>
      <c r="F48" s="45">
        <f>276.1+3120.2+28.7</f>
        <v>3425</v>
      </c>
      <c r="G48" s="45"/>
      <c r="H48" s="45">
        <f>+I48+K48</f>
        <v>0</v>
      </c>
      <c r="I48" s="45"/>
      <c r="J48" s="45"/>
      <c r="K48" s="45"/>
      <c r="L48" s="45">
        <f t="shared" si="0"/>
        <v>5729.5</v>
      </c>
      <c r="M48" s="45">
        <f t="shared" si="1"/>
        <v>5729.5</v>
      </c>
      <c r="N48" s="45">
        <f t="shared" si="2"/>
        <v>3425</v>
      </c>
      <c r="O48" s="45">
        <f t="shared" si="3"/>
        <v>0</v>
      </c>
    </row>
    <row r="49" spans="1:15" ht="47.25" customHeight="1">
      <c r="A49" s="46" t="s">
        <v>136</v>
      </c>
      <c r="B49" s="44" t="s">
        <v>189</v>
      </c>
      <c r="C49" s="36" t="s">
        <v>1</v>
      </c>
      <c r="D49" s="45">
        <f>+E49+G49</f>
        <v>200</v>
      </c>
      <c r="E49" s="45">
        <v>200</v>
      </c>
      <c r="F49" s="45"/>
      <c r="G49" s="45"/>
      <c r="H49" s="45">
        <f>+I49+K49</f>
        <v>0</v>
      </c>
      <c r="I49" s="45"/>
      <c r="J49" s="45"/>
      <c r="K49" s="45"/>
      <c r="L49" s="45">
        <f t="shared" si="0"/>
        <v>200</v>
      </c>
      <c r="M49" s="45">
        <f t="shared" si="1"/>
        <v>200</v>
      </c>
      <c r="N49" s="45">
        <f t="shared" si="2"/>
        <v>0</v>
      </c>
      <c r="O49" s="45">
        <f t="shared" si="3"/>
        <v>0</v>
      </c>
    </row>
    <row r="50" spans="1:15" ht="31.5">
      <c r="A50" s="46" t="s">
        <v>137</v>
      </c>
      <c r="B50" s="44" t="s">
        <v>53</v>
      </c>
      <c r="C50" s="36" t="s">
        <v>1</v>
      </c>
      <c r="D50" s="45">
        <f>+E50+G50</f>
        <v>12081</v>
      </c>
      <c r="E50" s="45">
        <f>8464+3617</f>
        <v>12081</v>
      </c>
      <c r="F50" s="45"/>
      <c r="G50" s="45"/>
      <c r="H50" s="45">
        <f>+I50+K50</f>
        <v>0</v>
      </c>
      <c r="I50" s="45"/>
      <c r="J50" s="45"/>
      <c r="K50" s="45"/>
      <c r="L50" s="45">
        <f t="shared" si="0"/>
        <v>12081</v>
      </c>
      <c r="M50" s="45">
        <f t="shared" si="1"/>
        <v>12081</v>
      </c>
      <c r="N50" s="45">
        <f t="shared" si="2"/>
        <v>0</v>
      </c>
      <c r="O50" s="45">
        <f t="shared" si="3"/>
        <v>0</v>
      </c>
    </row>
    <row r="51" spans="1:15" ht="50.25" customHeight="1">
      <c r="A51" s="43" t="s">
        <v>138</v>
      </c>
      <c r="B51" s="44" t="s">
        <v>187</v>
      </c>
      <c r="C51" s="36" t="s">
        <v>51</v>
      </c>
      <c r="D51" s="45">
        <f>+E51+G51</f>
        <v>338.3</v>
      </c>
      <c r="E51" s="45">
        <v>338.3</v>
      </c>
      <c r="F51" s="45">
        <v>238.6</v>
      </c>
      <c r="G51" s="45"/>
      <c r="H51" s="45">
        <f>+I51+K51</f>
        <v>0</v>
      </c>
      <c r="I51" s="45"/>
      <c r="J51" s="45"/>
      <c r="K51" s="45"/>
      <c r="L51" s="45">
        <f t="shared" si="0"/>
        <v>338.3</v>
      </c>
      <c r="M51" s="45">
        <f t="shared" si="1"/>
        <v>338.3</v>
      </c>
      <c r="N51" s="45">
        <f t="shared" si="2"/>
        <v>238.6</v>
      </c>
      <c r="O51" s="45">
        <f t="shared" si="3"/>
        <v>0</v>
      </c>
    </row>
    <row r="52" spans="1:15" ht="15.75">
      <c r="A52" s="50" t="s">
        <v>139</v>
      </c>
      <c r="B52" s="35" t="s">
        <v>89</v>
      </c>
      <c r="C52" s="35"/>
      <c r="D52" s="45">
        <f aca="true" t="shared" si="13" ref="D52:O52">+D14+D15+D18+D19+D22+D26+D30+D33+D34+D39+D42+D47+D48+D49+D50+D51</f>
        <v>381620.9</v>
      </c>
      <c r="E52" s="45">
        <f t="shared" si="13"/>
        <v>361323.6</v>
      </c>
      <c r="F52" s="45">
        <f t="shared" si="13"/>
        <v>157071.8</v>
      </c>
      <c r="G52" s="45">
        <f t="shared" si="13"/>
        <v>20297.3</v>
      </c>
      <c r="H52" s="45">
        <f t="shared" si="13"/>
        <v>5037.1</v>
      </c>
      <c r="I52" s="45">
        <f t="shared" si="13"/>
        <v>3660.7</v>
      </c>
      <c r="J52" s="45">
        <f t="shared" si="13"/>
        <v>-11.2</v>
      </c>
      <c r="K52" s="45">
        <f t="shared" si="13"/>
        <v>1376.4</v>
      </c>
      <c r="L52" s="45">
        <f t="shared" si="13"/>
        <v>386658</v>
      </c>
      <c r="M52" s="45">
        <f t="shared" si="13"/>
        <v>364984.3</v>
      </c>
      <c r="N52" s="45">
        <f t="shared" si="13"/>
        <v>157060.6</v>
      </c>
      <c r="O52" s="45">
        <f t="shared" si="13"/>
        <v>21673.7</v>
      </c>
    </row>
    <row r="54" spans="2:15" ht="12.75">
      <c r="B54" s="19"/>
      <c r="C54" s="1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4:15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4:12" ht="12.75">
      <c r="D56" s="5"/>
      <c r="H56" s="5"/>
      <c r="L56" s="5"/>
    </row>
    <row r="57" spans="4:12" ht="12.75">
      <c r="D57" s="5"/>
      <c r="H57" s="5"/>
      <c r="L57" s="5"/>
    </row>
  </sheetData>
  <sheetProtection/>
  <autoFilter ref="C1:C57"/>
  <mergeCells count="35">
    <mergeCell ref="A43:A47"/>
    <mergeCell ref="B43:B47"/>
    <mergeCell ref="A5:G6"/>
    <mergeCell ref="A10:A12"/>
    <mergeCell ref="B10:B12"/>
    <mergeCell ref="C10:C12"/>
    <mergeCell ref="D10:D12"/>
    <mergeCell ref="E10:G10"/>
    <mergeCell ref="G11:G12"/>
    <mergeCell ref="A16:A18"/>
    <mergeCell ref="A40:A42"/>
    <mergeCell ref="B40:B42"/>
    <mergeCell ref="O11:O12"/>
    <mergeCell ref="A35:A39"/>
    <mergeCell ref="B35:B39"/>
    <mergeCell ref="A23:A26"/>
    <mergeCell ref="B23:B26"/>
    <mergeCell ref="A27:A30"/>
    <mergeCell ref="B27:B30"/>
    <mergeCell ref="A31:A33"/>
    <mergeCell ref="B31:B33"/>
    <mergeCell ref="E11:F11"/>
    <mergeCell ref="D9:G9"/>
    <mergeCell ref="B16:B18"/>
    <mergeCell ref="A20:A22"/>
    <mergeCell ref="B20:B22"/>
    <mergeCell ref="H9:K9"/>
    <mergeCell ref="L9:O9"/>
    <mergeCell ref="H10:H12"/>
    <mergeCell ref="I10:K10"/>
    <mergeCell ref="I11:J11"/>
    <mergeCell ref="K11:K12"/>
    <mergeCell ref="L10:L12"/>
    <mergeCell ref="M10:O10"/>
    <mergeCell ref="M11:N11"/>
  </mergeCells>
  <printOptions/>
  <pageMargins left="0.7874015748031497" right="0.1968503937007874" top="0.3937007874015748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V.Jurksiene</dc:creator>
  <cp:keywords/>
  <dc:description/>
  <cp:lastModifiedBy>Virginija Jurksiene</cp:lastModifiedBy>
  <cp:lastPrinted>2012-06-06T04:38:53Z</cp:lastPrinted>
  <dcterms:created xsi:type="dcterms:W3CDTF">2010-11-16T09:42:48Z</dcterms:created>
  <dcterms:modified xsi:type="dcterms:W3CDTF">2012-06-06T04:42:03Z</dcterms:modified>
  <cp:category/>
  <cp:version/>
  <cp:contentType/>
  <cp:contentStatus/>
</cp:coreProperties>
</file>