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PLANAI\2017-2019 SVP\2016-12-22 SPRENDIMAS T2-290\"/>
    </mc:Choice>
  </mc:AlternateContent>
  <bookViews>
    <workbookView xWindow="0" yWindow="735" windowWidth="15480" windowHeight="11160" tabRatio="752" firstSheet="1" activeTab="1"/>
  </bookViews>
  <sheets>
    <sheet name="Asignavimų valdytojų kodai" sheetId="13" state="hidden" r:id="rId1"/>
    <sheet name="08 programa" sheetId="20" r:id="rId2"/>
    <sheet name="Aiškinamoji lentelė" sheetId="19" state="hidden" r:id="rId3"/>
  </sheets>
  <definedNames>
    <definedName name="_xlnm.Print_Area" localSheetId="1">'08 programa'!$A$1:$N$155</definedName>
    <definedName name="_xlnm.Print_Area" localSheetId="2">'Aiškinamoji lentelė'!$A$1:$T$163</definedName>
    <definedName name="_xlnm.Print_Titles" localSheetId="1">'08 programa'!$6:$9</definedName>
    <definedName name="_xlnm.Print_Titles" localSheetId="2">'Aiškinamoji lentelė'!$6:$9</definedName>
  </definedNames>
  <calcPr calcId="162913"/>
</workbook>
</file>

<file path=xl/calcChain.xml><?xml version="1.0" encoding="utf-8"?>
<calcChain xmlns="http://schemas.openxmlformats.org/spreadsheetml/2006/main">
  <c r="L80" i="19" l="1"/>
  <c r="M80" i="19"/>
  <c r="N80" i="19"/>
  <c r="K80" i="19"/>
  <c r="H43" i="20" l="1"/>
  <c r="J20" i="20" l="1"/>
  <c r="J141" i="20"/>
  <c r="I141" i="20"/>
  <c r="J75" i="20"/>
  <c r="I75" i="20"/>
  <c r="H75" i="20"/>
  <c r="O41" i="19" l="1"/>
  <c r="L41" i="19"/>
  <c r="M41" i="19"/>
  <c r="N41" i="19"/>
  <c r="P41" i="19"/>
  <c r="K41" i="19"/>
  <c r="I40" i="20" l="1"/>
  <c r="J40" i="20"/>
  <c r="H40" i="20"/>
  <c r="I88" i="20" l="1"/>
  <c r="J88" i="20"/>
  <c r="I119" i="20" l="1"/>
  <c r="J119" i="20"/>
  <c r="H119" i="20"/>
  <c r="L25" i="19" l="1"/>
  <c r="H86" i="20" l="1"/>
  <c r="H88" i="20" s="1"/>
  <c r="I80" i="19" l="1"/>
  <c r="J62" i="19"/>
  <c r="J76" i="19"/>
  <c r="J49" i="19"/>
  <c r="J41" i="19" l="1"/>
  <c r="I41" i="19"/>
  <c r="J15" i="19"/>
  <c r="J153" i="20" l="1"/>
  <c r="I153" i="20"/>
  <c r="H153" i="20"/>
  <c r="J152" i="20"/>
  <c r="I152" i="20"/>
  <c r="J150" i="20"/>
  <c r="I150" i="20"/>
  <c r="J149" i="20"/>
  <c r="I149" i="20"/>
  <c r="H149" i="20"/>
  <c r="H141" i="20"/>
  <c r="J132" i="20"/>
  <c r="J142" i="20" s="1"/>
  <c r="I132" i="20"/>
  <c r="H132" i="20"/>
  <c r="J125" i="20"/>
  <c r="I125" i="20"/>
  <c r="H125" i="20"/>
  <c r="H90" i="20"/>
  <c r="H120" i="20" s="1"/>
  <c r="I89" i="20"/>
  <c r="H152" i="20"/>
  <c r="H150" i="20"/>
  <c r="J31" i="20"/>
  <c r="I31" i="20"/>
  <c r="H31" i="20"/>
  <c r="J29" i="20"/>
  <c r="I29" i="20"/>
  <c r="H29" i="20"/>
  <c r="J27" i="20"/>
  <c r="I27" i="20"/>
  <c r="H27" i="20"/>
  <c r="J25" i="20"/>
  <c r="I25" i="20"/>
  <c r="H25" i="20"/>
  <c r="I20" i="20"/>
  <c r="H20" i="20"/>
  <c r="I151" i="20" l="1"/>
  <c r="I90" i="20"/>
  <c r="J89" i="20"/>
  <c r="J90" i="20" s="1"/>
  <c r="J120" i="20" s="1"/>
  <c r="J151" i="20"/>
  <c r="H151" i="20"/>
  <c r="H148" i="20"/>
  <c r="H147" i="20" s="1"/>
  <c r="H154" i="20" s="1"/>
  <c r="J41" i="20"/>
  <c r="H142" i="20"/>
  <c r="I142" i="20"/>
  <c r="H41" i="20"/>
  <c r="I41" i="20"/>
  <c r="I148" i="20"/>
  <c r="I147" i="20" s="1"/>
  <c r="I154" i="20" s="1"/>
  <c r="L106" i="19"/>
  <c r="J148" i="20" l="1"/>
  <c r="J147" i="20" s="1"/>
  <c r="J154" i="20" s="1"/>
  <c r="J143" i="20"/>
  <c r="J144" i="20" s="1"/>
  <c r="I120" i="20"/>
  <c r="I143" i="20" s="1"/>
  <c r="I144" i="20" s="1"/>
  <c r="H143" i="20"/>
  <c r="H144" i="20" s="1"/>
  <c r="L62" i="19" l="1"/>
  <c r="I135" i="19" l="1"/>
  <c r="K53" i="19"/>
  <c r="K144" i="19" l="1"/>
  <c r="K135" i="19"/>
  <c r="K100" i="19"/>
  <c r="K105" i="19"/>
  <c r="K115" i="19"/>
  <c r="L100" i="19"/>
  <c r="M100" i="19"/>
  <c r="N100" i="19"/>
  <c r="K87" i="19"/>
  <c r="K82" i="19"/>
  <c r="L19" i="19"/>
  <c r="L15" i="19"/>
  <c r="K20" i="19" l="1"/>
  <c r="K85" i="19" l="1"/>
  <c r="K93" i="19" s="1"/>
  <c r="L85" i="19" l="1"/>
  <c r="I25" i="19"/>
  <c r="I20" i="19"/>
  <c r="J31" i="19" l="1"/>
  <c r="K31" i="19"/>
  <c r="L31" i="19"/>
  <c r="M31" i="19"/>
  <c r="N31" i="19"/>
  <c r="O31" i="19"/>
  <c r="P31" i="19"/>
  <c r="I31" i="19"/>
  <c r="K25" i="19"/>
  <c r="J25" i="19"/>
  <c r="M25" i="19"/>
  <c r="N25" i="19"/>
  <c r="O25" i="19"/>
  <c r="P25" i="19"/>
  <c r="O158" i="19" l="1"/>
  <c r="O109" i="19"/>
  <c r="O80" i="19"/>
  <c r="P80" i="19"/>
  <c r="J93" i="19"/>
  <c r="J100" i="19"/>
  <c r="J20" i="19"/>
  <c r="I112" i="19" l="1"/>
  <c r="I105" i="19"/>
  <c r="K76" i="19"/>
  <c r="K68" i="19"/>
  <c r="K58" i="19"/>
  <c r="K50" i="19"/>
  <c r="P20" i="19" l="1"/>
  <c r="O20" i="19"/>
  <c r="L20" i="19"/>
  <c r="L95" i="19" l="1"/>
  <c r="M95" i="19"/>
  <c r="N95" i="19"/>
  <c r="K95" i="19"/>
  <c r="P94" i="19"/>
  <c r="P95" i="19" s="1"/>
  <c r="O94" i="19"/>
  <c r="O95" i="19" s="1"/>
  <c r="P93" i="19"/>
  <c r="O93" i="19"/>
  <c r="N93" i="19"/>
  <c r="M93" i="19"/>
  <c r="L93" i="19"/>
  <c r="J95" i="19"/>
  <c r="I93" i="19"/>
  <c r="I95" i="19" s="1"/>
  <c r="L115" i="19" l="1"/>
  <c r="M115" i="19"/>
  <c r="N115" i="19"/>
  <c r="O115" i="19"/>
  <c r="P118" i="19" l="1"/>
  <c r="O118" i="19"/>
  <c r="L118" i="19"/>
  <c r="M118" i="19"/>
  <c r="N118" i="19"/>
  <c r="K118" i="19"/>
  <c r="N161" i="19" l="1"/>
  <c r="N160" i="19"/>
  <c r="N157" i="19"/>
  <c r="N156" i="19"/>
  <c r="M161" i="19"/>
  <c r="N155" i="19"/>
  <c r="N154" i="19"/>
  <c r="M160" i="19"/>
  <c r="M157" i="19"/>
  <c r="M156" i="19"/>
  <c r="M155" i="19"/>
  <c r="M154" i="19"/>
  <c r="M153" i="19"/>
  <c r="L161" i="19"/>
  <c r="L160" i="19"/>
  <c r="L157" i="19"/>
  <c r="L156" i="19"/>
  <c r="L155" i="19"/>
  <c r="L154" i="19"/>
  <c r="L153" i="19"/>
  <c r="K161" i="19"/>
  <c r="K160" i="19"/>
  <c r="K157" i="19"/>
  <c r="K156" i="19"/>
  <c r="K155" i="19"/>
  <c r="K154" i="19"/>
  <c r="O135" i="19"/>
  <c r="O144" i="19"/>
  <c r="O128" i="19"/>
  <c r="K128" i="19"/>
  <c r="K145" i="19" s="1"/>
  <c r="O145" i="19" l="1"/>
  <c r="K159" i="19"/>
  <c r="L152" i="19"/>
  <c r="M159" i="19"/>
  <c r="M152" i="19"/>
  <c r="L159" i="19"/>
  <c r="L162" i="19" l="1"/>
  <c r="M162" i="19"/>
  <c r="L144" i="19" l="1"/>
  <c r="M144" i="19"/>
  <c r="N144" i="19"/>
  <c r="P144" i="19"/>
  <c r="L135" i="19"/>
  <c r="M135" i="19"/>
  <c r="N135" i="19"/>
  <c r="P135" i="19"/>
  <c r="L128" i="19"/>
  <c r="M128" i="19"/>
  <c r="N128" i="19"/>
  <c r="P128" i="19"/>
  <c r="K112" i="19"/>
  <c r="L112" i="19"/>
  <c r="M112" i="19"/>
  <c r="N112" i="19"/>
  <c r="K109" i="19"/>
  <c r="L109" i="19"/>
  <c r="M109" i="19"/>
  <c r="N109" i="19"/>
  <c r="P109" i="19"/>
  <c r="L105" i="19"/>
  <c r="M105" i="19"/>
  <c r="N105" i="19"/>
  <c r="O105" i="19"/>
  <c r="P105" i="19"/>
  <c r="O100" i="19"/>
  <c r="P100" i="19"/>
  <c r="L29" i="19"/>
  <c r="M29" i="19"/>
  <c r="N29" i="19"/>
  <c r="O29" i="19"/>
  <c r="P29" i="19"/>
  <c r="K29" i="19"/>
  <c r="L27" i="19"/>
  <c r="M27" i="19"/>
  <c r="N27" i="19"/>
  <c r="O27" i="19"/>
  <c r="P27" i="19"/>
  <c r="K27" i="19"/>
  <c r="M20" i="19"/>
  <c r="N20" i="19"/>
  <c r="M122" i="19" l="1"/>
  <c r="M123" i="19" s="1"/>
  <c r="N145" i="19"/>
  <c r="L122" i="19"/>
  <c r="L123" i="19" s="1"/>
  <c r="P122" i="19"/>
  <c r="P123" i="19" s="1"/>
  <c r="M145" i="19"/>
  <c r="O122" i="19"/>
  <c r="O123" i="19" s="1"/>
  <c r="K122" i="19"/>
  <c r="L145" i="19"/>
  <c r="N122" i="19"/>
  <c r="P145" i="19"/>
  <c r="M42" i="19"/>
  <c r="P42" i="19"/>
  <c r="K42" i="19"/>
  <c r="L42" i="19"/>
  <c r="O42" i="19"/>
  <c r="N42" i="19"/>
  <c r="M146" i="19" l="1"/>
  <c r="M147" i="19" s="1"/>
  <c r="L146" i="19"/>
  <c r="L147" i="19" s="1"/>
  <c r="P146" i="19"/>
  <c r="P147" i="19" s="1"/>
  <c r="O146" i="19"/>
  <c r="O147" i="19" s="1"/>
  <c r="J161" i="19" l="1"/>
  <c r="J160" i="19"/>
  <c r="J157" i="19"/>
  <c r="J156" i="19"/>
  <c r="J155" i="19"/>
  <c r="J154" i="19"/>
  <c r="I161" i="19"/>
  <c r="I160" i="19"/>
  <c r="I157" i="19"/>
  <c r="I156" i="19"/>
  <c r="I155" i="19"/>
  <c r="I154" i="19"/>
  <c r="I153" i="19"/>
  <c r="J144" i="19"/>
  <c r="J135" i="19"/>
  <c r="J128" i="19"/>
  <c r="J112" i="19"/>
  <c r="J109" i="19"/>
  <c r="J105" i="19"/>
  <c r="J75" i="19"/>
  <c r="J61" i="19"/>
  <c r="J57" i="19"/>
  <c r="J55" i="19"/>
  <c r="J52" i="19"/>
  <c r="J80" i="19" l="1"/>
  <c r="J122" i="19"/>
  <c r="J145" i="19"/>
  <c r="I159" i="19"/>
  <c r="J153" i="19"/>
  <c r="J152" i="19" s="1"/>
  <c r="I152" i="19"/>
  <c r="J159" i="19"/>
  <c r="J123" i="19" l="1"/>
  <c r="I162" i="19"/>
  <c r="J162" i="19"/>
  <c r="J29" i="19"/>
  <c r="J27" i="19"/>
  <c r="J42" i="19" l="1"/>
  <c r="J146" i="19" s="1"/>
  <c r="J147" i="19" s="1"/>
  <c r="I109" i="19"/>
  <c r="I122" i="19" s="1"/>
  <c r="I128" i="19"/>
  <c r="I144" i="19"/>
  <c r="I145" i="19" s="1"/>
  <c r="I123" i="19" l="1"/>
  <c r="I29" i="19"/>
  <c r="I27" i="19"/>
  <c r="I42" i="19" l="1"/>
  <c r="I146" i="19" s="1"/>
  <c r="I147" i="19" s="1"/>
  <c r="P161" i="19"/>
  <c r="O161" i="19"/>
  <c r="P160" i="19"/>
  <c r="O160" i="19"/>
  <c r="P157" i="19"/>
  <c r="O157" i="19"/>
  <c r="P156" i="19"/>
  <c r="O156" i="19"/>
  <c r="P155" i="19"/>
  <c r="O155" i="19"/>
  <c r="P154" i="19"/>
  <c r="O154" i="19"/>
  <c r="P153" i="19"/>
  <c r="O159" i="19" l="1"/>
  <c r="P152" i="19"/>
  <c r="N159" i="19"/>
  <c r="P159" i="19"/>
  <c r="O153" i="19"/>
  <c r="O152" i="19" s="1"/>
  <c r="O162" i="19" l="1"/>
  <c r="P162" i="19"/>
  <c r="N153" i="19"/>
  <c r="N152" i="19" s="1"/>
  <c r="N162" i="19" s="1"/>
  <c r="N123" i="19"/>
  <c r="N146" i="19" s="1"/>
  <c r="N147" i="19" s="1"/>
  <c r="K123" i="19"/>
  <c r="K146" i="19" s="1"/>
  <c r="K147" i="19" s="1"/>
  <c r="K153" i="19"/>
  <c r="K152" i="19" s="1"/>
  <c r="K162" i="19" s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L36" authorId="0" shape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Sausio 15-oji, Kovo 11-oji,  Įgyvendinta Lietuvos šimtmečio minėjimo programa ir kt.)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(Sausio 15-oji, Kovo 11-oji,  Vasario 16 ir Liepos 6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186"/>
          </rPr>
          <t>Planuojama įrengti dar 20 stotelių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3" authorId="1" shape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  <charset val="186"/>
          </rPr>
          <t>Pakabinamų lubų kėtimas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11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E126" authorId="0" shape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K127" authorId="0" shape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E129" authorId="1" shape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131" authorId="1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K139" authorId="0" shape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reprezentuojantys objektai, nuorodos į kultūros įstaigas, perėjų puošyba ir kt.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Sniega</author>
  </authors>
  <commentList>
    <comment ref="R36" authorId="0" shapeId="0">
      <text>
        <r>
          <rPr>
            <b/>
            <sz val="9"/>
            <color indexed="81"/>
            <rFont val="Tahoma"/>
            <family val="2"/>
            <charset val="186"/>
          </rPr>
          <t>2017 m.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Sausio 15-oji</t>
        </r>
        <r>
          <rPr>
            <sz val="9"/>
            <color indexed="81"/>
            <rFont val="Tahoma"/>
            <family val="2"/>
            <charset val="186"/>
          </rPr>
          <t xml:space="preserve"> taps vienu iš pagrindinių Lietuvos kultūros sostinės atidarymo akcentų, todėl  planuojama šią atmintiną datą pažymėti naujomis formomis ir didesnės apimties renginiais. Tam reikalingas didesnis finansavimas (20.000 Eur). </t>
        </r>
        <r>
          <rPr>
            <b/>
            <i/>
            <sz val="9"/>
            <color indexed="81"/>
            <rFont val="Tahoma"/>
            <family val="2"/>
            <charset val="186"/>
          </rPr>
          <t xml:space="preserve">Kovo 11 </t>
        </r>
        <r>
          <rPr>
            <sz val="9"/>
            <color indexed="81"/>
            <rFont val="Tahoma"/>
            <family val="2"/>
            <charset val="186"/>
          </rPr>
          <t>paminėjimo renginius planuojama organizuoti Švyturio arenoje ir kitose miesto viešosiose erdvėse (30.000 €).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Sausio 15-oji, Kovo 11-oji,  Įgyvendinta Lietuvos šimtmečio minėjimo programa ir kt.)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(Sausio 15-oji, Kovo 11-oji,  Vasario 16 ir Liepos 6</t>
        </r>
      </text>
    </comment>
    <comment ref="J60" authorId="0" shapeId="0">
      <text>
        <r>
          <rPr>
            <sz val="9"/>
            <color indexed="81"/>
            <rFont val="Tahoma"/>
            <family val="2"/>
            <charset val="186"/>
          </rPr>
          <t>Įrengta 10 stotelių</t>
        </r>
      </text>
    </comment>
    <comment ref="K60" authorId="0" shapeId="0">
      <text>
        <r>
          <rPr>
            <sz val="9"/>
            <color indexed="81"/>
            <rFont val="Tahoma"/>
            <family val="2"/>
            <charset val="186"/>
          </rPr>
          <t>Planuojama įrengti dar 20 stotelių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SB(ES) - Interreg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7" authorId="1" shape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  <charset val="186"/>
          </rPr>
          <t>Pakabinamų lubų ketimas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2017 m. planuojama įtraukti į Investicijų sąrašą</t>
        </r>
      </text>
    </comment>
    <comment ref="I111" authorId="0" shapeId="0">
      <text>
        <r>
          <rPr>
            <b/>
            <sz val="9"/>
            <color indexed="81"/>
            <rFont val="Tahoma"/>
            <family val="2"/>
            <charset val="186"/>
          </rPr>
          <t>Ž. Žvagulio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1" authorId="0" shapeId="0">
      <text>
        <r>
          <rPr>
            <sz val="9"/>
            <color indexed="81"/>
            <rFont val="Tahoma"/>
            <family val="2"/>
            <charset val="186"/>
          </rPr>
          <t xml:space="preserve">Žilvino  Žvagulio lėšos
</t>
        </r>
      </text>
    </comment>
    <comment ref="Q113" authorId="0" shapeId="0">
      <text>
        <r>
          <rPr>
            <b/>
            <sz val="9"/>
            <color indexed="81"/>
            <rFont val="Tahoma"/>
            <family val="2"/>
            <charset val="186"/>
          </rPr>
          <t>Renovuoti 2 pastatai vienuolyno teritorijoje -</t>
        </r>
        <r>
          <rPr>
            <sz val="9"/>
            <color indexed="81"/>
            <rFont val="Tahoma"/>
            <family val="2"/>
            <charset val="186"/>
          </rPr>
          <t xml:space="preserve"> </t>
        </r>
        <r>
          <rPr>
            <b/>
            <i/>
            <sz val="9"/>
            <color indexed="81"/>
            <rFont val="Tahoma"/>
            <family val="2"/>
            <charset val="186"/>
          </rPr>
          <t>koplyčios</t>
        </r>
        <r>
          <rPr>
            <sz val="9"/>
            <color indexed="81"/>
            <rFont val="Tahoma"/>
            <family val="2"/>
            <charset val="186"/>
          </rPr>
          <t xml:space="preserve"> pritaikymas muzikinei – koncertinei veiklai (kapitalinis remontas įrengiant šildymo, vėsinimo, vėdinimo, drėkinimo sistemas) ir Klaipėdos Šv. Pranciškaus Asyžiečio </t>
        </r>
        <r>
          <rPr>
            <b/>
            <i/>
            <sz val="9"/>
            <color indexed="81"/>
            <rFont val="Tahoma"/>
            <family val="2"/>
            <charset val="186"/>
          </rPr>
          <t>vienuolyno patalpų</t>
        </r>
        <r>
          <rPr>
            <sz val="9"/>
            <color indexed="81"/>
            <rFont val="Tahoma"/>
            <family val="2"/>
            <charset val="186"/>
          </rPr>
          <t xml:space="preserve"> pritaikymas galerijai (kapitalinis remontas)
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  <charset val="186"/>
          </rPr>
          <t>Vienuolių lėšos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16" authorId="0" shapeId="0">
      <text>
        <r>
          <rPr>
            <b/>
            <sz val="9"/>
            <color indexed="81"/>
            <rFont val="Tahoma"/>
            <charset val="1"/>
          </rPr>
          <t>SB(ES) - Interreg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"Parengti ir įgyvendinti dailės palikimo išsaugojimo Klaipėdos mieste koncepciją ir programą"
</t>
        </r>
      </text>
    </comment>
    <comment ref="Q130" authorId="0" shapeId="0">
      <text>
        <r>
          <rPr>
            <sz val="9"/>
            <color indexed="81"/>
            <rFont val="Tahoma"/>
            <family val="2"/>
            <charset val="186"/>
          </rPr>
          <t>Vieno kūrinio skaitmeninimo kaina 30 Eur</t>
        </r>
      </text>
    </comment>
    <comment ref="E132" authorId="1" shape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E134" authorId="1" shape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Q142" authorId="0" shapeId="0">
      <text>
        <r>
          <rPr>
            <sz val="9"/>
            <color indexed="81"/>
            <rFont val="Tahoma"/>
            <family val="2"/>
            <charset val="186"/>
          </rPr>
          <t>Muzikinio teatro fasado uždengimas,  kultūros įstaigas reprezentuojatys objektai, nuorodos į kultūros įstaigas, perėjų puošyba ir kt.</t>
        </r>
      </text>
    </comment>
  </commentList>
</comments>
</file>

<file path=xl/sharedStrings.xml><?xml version="1.0" encoding="utf-8"?>
<sst xmlns="http://schemas.openxmlformats.org/spreadsheetml/2006/main" count="677" uniqueCount="249">
  <si>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</si>
  <si>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</si>
  <si>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</si>
  <si>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</si>
  <si>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</si>
  <si>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</si>
  <si>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</si>
  <si>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</si>
  <si>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</si>
  <si>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</si>
  <si>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</si>
  <si>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</si>
  <si>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</si>
  <si>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</si>
  <si>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</si>
  <si>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</si>
  <si>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</si>
  <si>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Finansavimo šaltiniai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</si>
  <si>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</si>
  <si>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</si>
  <si>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</si>
  <si>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</si>
  <si>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</si>
  <si>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</si>
  <si>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</si>
  <si>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</si>
  <si>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</si>
  <si>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</si>
  <si>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</si>
  <si>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</si>
  <si>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>2</t>
  </si>
  <si>
    <t>BĮ Klaipėdos miesto savivaldybės tautinių kultūrų centro veiklos organizavimas</t>
  </si>
  <si>
    <t>BĮ Klaipėdos miesto savivaldybės etnokultūros centro veiklos organizavimas</t>
  </si>
  <si>
    <t>Remti kūrybinių organizacijų iniciatyvas ir miesto švenčių organizavimą</t>
  </si>
  <si>
    <t>1</t>
  </si>
  <si>
    <t>Kultūrinių projektų dalinis finansavimas ir vykdymas</t>
  </si>
  <si>
    <t>Lankytojų skaičius, tūkst.</t>
  </si>
  <si>
    <t>4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</si>
  <si>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</si>
  <si>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</si>
  <si>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</si>
  <si>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</si>
  <si>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</si>
  <si>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</si>
  <si>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</si>
  <si>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</si>
  <si>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</si>
  <si>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</si>
  <si>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</si>
  <si>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Jaunimo teatrinės veiklos programų rėmimas</t>
  </si>
  <si>
    <t>3.2.2.2.</t>
  </si>
  <si>
    <t>3.3.3.2.</t>
  </si>
  <si>
    <t>Užtikrinti kultūros įstaigų veiklą ir atnaujinti viešąsias kultūros erdves</t>
  </si>
  <si>
    <t>Iš viso programai:</t>
  </si>
  <si>
    <t>3.3.2.4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</si>
  <si>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</si>
  <si>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</si>
  <si>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</si>
  <si>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</si>
  <si>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</si>
  <si>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Formuoti miesto kultūrinį tapatumą, integruotą į Baltijos jūros regiono kultūrinę erdvę</t>
  </si>
  <si>
    <t>Reprezentacinių Klaipėdos festivalių dalinis finansavimas</t>
  </si>
  <si>
    <t xml:space="preserve"> TIKSLŲ, UŽDAVINIŲ, PRIEMONIŲ, PRIEMONIŲ IŠLAIDŲ IR PRODUKTO KRITERIJŲ SUVESTINĖ</t>
  </si>
  <si>
    <t>Produkto kriterijaus</t>
  </si>
  <si>
    <t>2017-ieji metai</t>
  </si>
  <si>
    <t>Nusipelniusių žmonių pagerbimas ir istorinių įvykių, vietų bei asmenybių atminimo įamžinimas</t>
  </si>
  <si>
    <t>Baltijos jūros regiono šalių kultūros forumų inicijavimas ir organizavimas</t>
  </si>
  <si>
    <t>Dalyvauta, inicijuota kultūros forumų</t>
  </si>
  <si>
    <t>5</t>
  </si>
  <si>
    <t xml:space="preserve">Parengtas techninis projektas, vnt.
</t>
  </si>
  <si>
    <t>Kultūros, meno, edukacinės veiklos ir leidybos projektų dalinis finansavimas</t>
  </si>
  <si>
    <t>Iš viso priemonei:</t>
  </si>
  <si>
    <t>Planas</t>
  </si>
  <si>
    <t>Iš dalies finansuota projektų, skaičius</t>
  </si>
  <si>
    <t>Finansuota programų, skaičius</t>
  </si>
  <si>
    <t>Pagaminta memorialinių objektų, skaičius</t>
  </si>
  <si>
    <t xml:space="preserve">Modernaus bendruomenės centro-bibliotekos statyba pietinėje miesto dalyje </t>
  </si>
  <si>
    <t>Parengtas techninis projektas</t>
  </si>
  <si>
    <t>Atlikta rangos darbų, proc.</t>
  </si>
  <si>
    <t>Kalvystės muziejaus pastatų (Šaltkalvių g. 2; 2A) energetinio efektyvumo didinimas</t>
  </si>
  <si>
    <t>Kt</t>
  </si>
  <si>
    <t xml:space="preserve">Jaunųjų klaipėdiečių kūrėjų, išvykusių iš Klaipėdos ar Lietuvos, kūrybos pristatymas „Mes esame“ </t>
  </si>
  <si>
    <t xml:space="preserve">Socialinę atskirtį mažinančių kultūros projektų dalinis finansavimas </t>
  </si>
  <si>
    <t>Surengta Jūros šventė</t>
  </si>
  <si>
    <t>Kultūros kvartalo įveiklinimui skirtų projektų dalinis finansavimas</t>
  </si>
  <si>
    <t>Skirta kultūros ir meno stipendijų, skaičius</t>
  </si>
  <si>
    <t>Miestą reprezentuojančio jūrinio kultūros paveldo kaupimas ir viešinimas</t>
  </si>
  <si>
    <t>Surengta tarptautinė konferencija „Common Sea, common Culture“</t>
  </si>
  <si>
    <t xml:space="preserve">Pasirengimas Europos kultūros sostinės 2022 m. konkursui </t>
  </si>
  <si>
    <t>Atlikta tyrimų, sk.</t>
  </si>
  <si>
    <t>Stipendijų mokėjimas kultūros ir meno kūrėjams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</si>
  <si>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</si>
  <si>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2018-ieji metai</t>
  </si>
  <si>
    <t>Programos „Lietuvos kultūros sostinė Klaipėda – neužšąlantis kultūros uostas“ įgyvendinimas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</si>
  <si>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</si>
  <si>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</si>
  <si>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 xml:space="preserve">BĮ Klaipėdos miesto savivaldybės koncertinės įstaigos Klaipėdos koncertų salės veiklos organizavimas  </t>
  </si>
  <si>
    <t xml:space="preserve">BĮ Klaipėdos miesto savivaldybės kultūros centro Žvejų rūmų veiklos organizavimas  </t>
  </si>
  <si>
    <t>BĮ Klaipėdos miesto savivaldybės viešosios bibliotekos veiklos organizavimas:</t>
  </si>
  <si>
    <t>BĮ Klaipėdos kultūrų komunikacijų centro veiklos organizavimas:</t>
  </si>
  <si>
    <t>Parengta paraiška Europos kultūros sostinei</t>
  </si>
  <si>
    <t>Parengta koncepcija</t>
  </si>
  <si>
    <t>Valstybinės ir tarptautinės reikšmės kultūrinių projektų įgyvendinimas</t>
  </si>
  <si>
    <t xml:space="preserve">3.3.1.4. </t>
  </si>
  <si>
    <t>Klaipėdos kultūros srities tyrimas</t>
  </si>
  <si>
    <t>Parengtas investicijų projektas</t>
  </si>
  <si>
    <t>Atlikta modernizavimo darbų, proc.</t>
  </si>
  <si>
    <t>tūkst. Eur</t>
  </si>
  <si>
    <t>3.3.2.5., 3.32.7.</t>
  </si>
  <si>
    <t>BĮ Klaipėdos miesto savivaldybės Mažosios Lietuvos istorijos muziejaus veiklos organizavimas:</t>
  </si>
  <si>
    <t>2018 m. lėšų projektas</t>
  </si>
  <si>
    <t>2018-ųjų metų lėšų projektas</t>
  </si>
  <si>
    <t>Dokumentų išduotis bibliotekoje, tūkst.</t>
  </si>
  <si>
    <t xml:space="preserve">Administruojamų tinklalapių skaičius </t>
  </si>
  <si>
    <t>Atlikta rekonstrukcijos darbų,  proc.</t>
  </si>
  <si>
    <t xml:space="preserve"> - projekto „Verslo ir kultūros partnerystė“ („BCP goes public“) įgyvendinimas;</t>
  </si>
  <si>
    <t>Pagaminta apdovanojimų, skaičius</t>
  </si>
  <si>
    <t>Kultūros centro Žvejų rūmų modernizavimo koncepcijos parengimas</t>
  </si>
  <si>
    <t>Projekto „Klaipėdos miesto savivaldybės viešosios bibliotekos „Kauno atžalyno“ filialas – naujos galimybės mažiems ir dideliems“ parengimas</t>
  </si>
  <si>
    <t>Fachverkinės architektūros pastatų kompekso (Bažnyčių g. 4 / Daržų g. 10, Bažnyčių g. 6, Vežėjų g. 4, Aukštoji g. 1 / Didžioji Vandens g. 2) tvarkyba</t>
  </si>
  <si>
    <t>Įgyvendinta Lietuvos kultūros sostinės programa</t>
  </si>
  <si>
    <t xml:space="preserve"> - projekto „Stop – knyga“ įgyvendinimas</t>
  </si>
  <si>
    <t>Iš dalies finansuota kultūros projektų, skaičius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</si>
  <si>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</si>
  <si>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2016–2019 M. KLAIPĖDOS MIESTO SAVIVALDYBĖS</t>
  </si>
  <si>
    <t>2016 m. patvirtintas asignavimų planas**</t>
  </si>
  <si>
    <t>2016 m. patvirtintas asignavimų planas*</t>
  </si>
  <si>
    <t>Paskutinis 2016 m. asignavimų plano pakeitimas**</t>
  </si>
  <si>
    <t>2017-ųjų metų asignavimų planas</t>
  </si>
  <si>
    <t>2019-ųjų metų lėšų projektas</t>
  </si>
  <si>
    <t>2019-ieji metai</t>
  </si>
  <si>
    <t>Paskutinis 2016 m. asignavimų plano pakeitimas</t>
  </si>
  <si>
    <t>Vykdytojas (skyrius / asmuo)</t>
  </si>
  <si>
    <t>2019 m. lėšų projektas</t>
  </si>
  <si>
    <t>Įsigyta baldų, įrangos, proc.</t>
  </si>
  <si>
    <t>Architektūrinės idėjos pasiūlymų konkursas, vnt.</t>
  </si>
  <si>
    <t xml:space="preserve">Parengtas techninis projektas, vnt. </t>
  </si>
  <si>
    <t>Rangos darbai, proc.</t>
  </si>
  <si>
    <t xml:space="preserve">Techninės dokumentacijos parengimas, vnt. </t>
  </si>
  <si>
    <t>Ekspozicijos įrengimas, proc.</t>
  </si>
  <si>
    <t>Sukurtas ir pagamintas stendas, vnt.</t>
  </si>
  <si>
    <t xml:space="preserve">Projekto „Gintaro krantas“ įgyvendinimas </t>
  </si>
  <si>
    <t xml:space="preserve">* pagal Klaipėdos miesto savivaldybės tarybos sprendimus: 2015 m. gruodžio 22 d. Nr. T2-333 ir 2016 m. vasario 12 d. Nr. T2-28
</t>
  </si>
  <si>
    <t>Modernizuoti du kultūros infrastruktūros objektai (koplyčia ir vienuolyno patalpos)</t>
  </si>
  <si>
    <t>Kultūros įstaigų remontas:</t>
  </si>
  <si>
    <t>BĮ Klaipėdos miesto savivaldybės etnokultūros centro  remontas</t>
  </si>
  <si>
    <t>Atliktas stogo remontas, proc.</t>
  </si>
  <si>
    <t>BĮ Klaipėdos kultūrų komunikacijų centro patalpų remontas</t>
  </si>
  <si>
    <t>Atnaujinta Parodų rūmų fojė, proc</t>
  </si>
  <si>
    <t>Kultūros įstaigų  patalpų šildymas</t>
  </si>
  <si>
    <t xml:space="preserve">Šîldoma įstaigų, įstaigų skaičius  </t>
  </si>
  <si>
    <t>BĮ Klaipėdos miesto savivaldybės koncertinės įstaigos Klaipėdos koncertų salės pastatо ir patalpų remontas</t>
  </si>
  <si>
    <t>Organizuota jaunųjų kūrėjų kūrybos pristatymų</t>
  </si>
  <si>
    <t xml:space="preserve">Jūros šventės organizavimas </t>
  </si>
  <si>
    <t xml:space="preserve">Jūrinės kultūros projektų dalinis finansavimas </t>
  </si>
  <si>
    <t>Valstybinių dienų ir atmintinų datų minėjimo organizvimas</t>
  </si>
  <si>
    <t>Miestui aktualių renginių organizavimas</t>
  </si>
  <si>
    <t xml:space="preserve">Suorganizuota miestui aktualių renginių ir miesto švenčių  (Šviesų festivalis, Miesto gimtadienis, Dainų šventė, Kalėdinių ir naujametinių renginių ciklas ir pan.) </t>
  </si>
  <si>
    <t>Suorganizuotų renginių skaičius</t>
  </si>
  <si>
    <t>Įgyvendinta projektų, skirtų Lietuvos kultūros sostinei</t>
  </si>
  <si>
    <t>Parengta ekspozicijų atnaujinimo ir piliavietės erdvių muziejifikavimo koncepcijų ir programų, skaičius</t>
  </si>
  <si>
    <t>Įrengta ekspozicija, vnt.</t>
  </si>
  <si>
    <t xml:space="preserve"> - projekto „Istorija veža“ įgyvendinimas;
</t>
  </si>
  <si>
    <t xml:space="preserve"> - Muziejaus 39/45 ekspozicijos įrengimas Priešpilio g. 2;</t>
  </si>
  <si>
    <t>Centralizuotas paviršinių (lietaus) nuotekų tvarkymas (paslaugos apmokėjimas)</t>
  </si>
  <si>
    <t>Atliktas pastato Daržų g. 10 fasado remontas, proc.</t>
  </si>
  <si>
    <t xml:space="preserve">Dailės palikimo išsaugojimo Klaipėdos mieste programos įgyvendinimas </t>
  </si>
  <si>
    <t xml:space="preserve">Parengtas Klaipėdos dailės autorių ir jų kūrinių savadas </t>
  </si>
  <si>
    <t xml:space="preserve">Suskaitmeninta dailės kūrinių </t>
  </si>
  <si>
    <t>Kultūros skyrius</t>
  </si>
  <si>
    <t>KULTŪROS PLĖTROS PROGRAMA (NR. 08)</t>
  </si>
  <si>
    <t xml:space="preserve">Kultūros kelių formavimas ir vystymas (Europos komisijos sertifikuoti kultūros keliai, vietiniai kultūros keliai) </t>
  </si>
  <si>
    <t>Parengtas jūrinę kulturą reprezentuojančių objektų (kilnojamojo ir nekilnojamo kultūros paveldo) sąvadas</t>
  </si>
  <si>
    <t>Projektų skyrius</t>
  </si>
  <si>
    <t>Socialinės infrastruktūros priežiūros skyrius</t>
  </si>
  <si>
    <t xml:space="preserve">Klaipėdos miesto kultūros rinkodaros programos įgyvendinimas ir miesto kultūrą pristatančių objektų gamyba  </t>
  </si>
  <si>
    <t xml:space="preserve">Sukurta ir įdiegta „Miestiečio kultūros vartotojo kortelė“ </t>
  </si>
  <si>
    <t xml:space="preserve">Pagaminta miesto kultūrą pristatančių objektų - puošybos elmentų </t>
  </si>
  <si>
    <t xml:space="preserve">Išleista leidnių </t>
  </si>
  <si>
    <t>Įgyvendintа Lietuvos kultūros sostinės programos projektų, vnt.</t>
  </si>
  <si>
    <t>Įgyvendinama Klaipėdos kultūros rinkodaros programa:</t>
  </si>
  <si>
    <t>Atliktas einamasis remontas, proc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</si>
  <si>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</si>
  <si>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t>SB(P)</t>
  </si>
  <si>
    <t xml:space="preserve"> -  Mažosios Lietuvos istorijos muziejaus istorijos laikotarpio XX a. ir Etnografijos ekspozicijų įrengimas Didžiojo Vandens g. 2</t>
  </si>
  <si>
    <t>Suorganizuota valstybinių švenčių, atmintinų datų paminėjimų ir miesto švenčių (Sausio 15-oji, Kovo 11-oji,  Įgyvendinta Lietuvos šimtmečio minėjimo programa ir kt.)</t>
  </si>
  <si>
    <t>Įsigyta meno kūrinių, vnt.</t>
  </si>
  <si>
    <t>BĮ Klaipėdos miesto savivaldybės viešosios bibliotekos Melnragės filialo (Molo g. 60) patalpų remontas</t>
  </si>
  <si>
    <t xml:space="preserve">Jūrinę kultūrą puoselėjančių renginių dalinis finansavimas, iš jų: </t>
  </si>
  <si>
    <t>05</t>
  </si>
  <si>
    <t>06</t>
  </si>
  <si>
    <t>Įstaigų skaičius</t>
  </si>
  <si>
    <t>Parengtas rekuperacinio vėdinimo projektas, vnt.</t>
  </si>
  <si>
    <t>Jūrinio kultūros paveldo vertybių aktualizavimas:</t>
  </si>
  <si>
    <t xml:space="preserve">Iš dalies finansuota projektų (Žydų kultūros kelais ir kt.) </t>
  </si>
  <si>
    <t>Baltijos jūros regiono šalių kultūrinį bendradarbiavimą skatinančių renginių organizavimas:</t>
  </si>
  <si>
    <t>BĮ Klaipėdos miesto savivaldybės kultūros centro Žvejų rūmų patalpų remontas, pritaikant jas Muzikinio teatro veiklai</t>
  </si>
  <si>
    <t>Kultūrų diasporos centro infrastruktūros kompleksinė plėtra (socialinio kultūrinio klasterio „Vilties miestas“ infrastruktūros  kompleksinė plėtra)</t>
  </si>
  <si>
    <t>Įrengta priešgaisrinė signalizacija</t>
  </si>
  <si>
    <t>Projekto įgyvendinimas, proc</t>
  </si>
  <si>
    <t xml:space="preserve"> - projekto „Baltiškoji Gravitacija“ („Baltic Gravity“) įgyvendinimas.</t>
  </si>
  <si>
    <t>Pakeista didžiosios koncertų salės parterio ir balkono kiliminė danga, proc</t>
  </si>
  <si>
    <t>Pakeistos didžiosios koncertų salės parterio ir balkono kėdės, skaičius</t>
  </si>
  <si>
    <t>Suremontuota tarnybinių ir sanitarinių patalpų, skaičius</t>
  </si>
  <si>
    <t>Atnaujinta kompiuterinė įranga, proc</t>
  </si>
  <si>
    <t>Įrengtas įėjimo stogelis, proc.</t>
  </si>
  <si>
    <t xml:space="preserve">08 Kultūros plėtros programa </t>
  </si>
  <si>
    <t>Valstybinių dienų ir atmintinų datų minėjimo organizavimas</t>
  </si>
  <si>
    <t>Pakeista didžiosios koncertų salės parterio ir balkono kiliminė danga, proc.</t>
  </si>
  <si>
    <t>Atnaujinta Parodų rūmų fojė, proc.</t>
  </si>
  <si>
    <t>Atnaujinta kompiuterinė įranga, proc.</t>
  </si>
  <si>
    <t>BĮ Klaipėdos miesto savivaldybės koncertinės įstaigos Klaipėdos koncertų salės pastato ir patalpų remontas</t>
  </si>
  <si>
    <t>Atliktas einamasis remontas, proc.</t>
  </si>
  <si>
    <t>Fachverkinės architektūros pastatų komplekso (Bažnyčių g. 4 / Daržų g. 10, Bažnyčių g. 6, Vežėjų g. 4, Aukštoji g. 1 / Didžioji Vandens g. 2) tvarkyba</t>
  </si>
  <si>
    <t>Parengtas jūrinę kultūrą reprezentuojančių objektų (kilnojamojo ir nekilnojamo kultūros paveldo) sąvadas</t>
  </si>
  <si>
    <t xml:space="preserve">Parengtas Klaipėdos dailės autorių ir jų kūrinių sąvadas </t>
  </si>
  <si>
    <t xml:space="preserve">Iš dalies finansuota projektų (Žydų kultūros kelias ir kt.) </t>
  </si>
  <si>
    <t>Įgyvendintaа Lietuvos kultūros sostinės programos projektų, vnt.</t>
  </si>
  <si>
    <t xml:space="preserve"> 2017–2019 M. KLAIPĖDOS MIESTO SAVIVALDYBĖS</t>
  </si>
  <si>
    <t>SB(VB)</t>
  </si>
  <si>
    <t>Išleista leidinių</t>
  </si>
  <si>
    <t>Atlikta tyrimų, skaičius</t>
  </si>
  <si>
    <t>Įvykdytas architektūrinės idėjos pasiūlymų konkursas, vnt.</t>
  </si>
  <si>
    <t>Urbanistikos skyrius</t>
  </si>
  <si>
    <t>Vasaros koncertų estrados architektūrinės idėjos konkurso organizavimas</t>
  </si>
  <si>
    <t>SB'</t>
  </si>
  <si>
    <t>Šiuolaikinio prancūzų – lietuvių šokio populiarinimas ir sklaida</t>
  </si>
  <si>
    <t xml:space="preserve">Mokymų organizavimas Klaipėdos miesto kultūros ir meno kūrėjams </t>
  </si>
  <si>
    <t>Įgyvendinta projektų, sk.</t>
  </si>
  <si>
    <t>Dalyvių skaičius</t>
  </si>
  <si>
    <t>Suorganizuota paskaitų, skaičius</t>
  </si>
  <si>
    <t>Suorganizuota renginių, skaičius</t>
  </si>
  <si>
    <t>** pagal Klaipėdos miesto savivaldybės tarybos 2016 m.lapkričio 24 d. sprendimą Nr. T2-267</t>
  </si>
  <si>
    <t>Kultūros kvartalui įveiklinti skirtų projektų dalinis finansavimas</t>
  </si>
  <si>
    <t>Suorganizuota valstybinių švenčių, atmintinų datų minėjimų ir miesto švenčių (Sausio 15-oji, Kovo 11-oji,  įgyvendinta Lietuvos šimtmečio minėjimo programa ir kt.)</t>
  </si>
  <si>
    <t>Šiuolaikinio prancūzų ir lietuvių šokio populiarinimas ir sklaida</t>
  </si>
  <si>
    <t>Įgyvendinta projektų, skaičius</t>
  </si>
  <si>
    <t xml:space="preserve">Administruojama tinklalapių, skaičius </t>
  </si>
  <si>
    <t xml:space="preserve"> - projekto „Baltiškoji gravitacija“ („Baltic Gravity“) įgyvendinimas.</t>
  </si>
  <si>
    <t xml:space="preserve"> - Muziejaus 39/45 ekspozicijos įrengimas Priešpilio g. 2</t>
  </si>
  <si>
    <t xml:space="preserve"> - projekto „Istorija veža“ įgyvendinimas
</t>
  </si>
  <si>
    <t xml:space="preserve"> -  Mažosios Lietuvos istorijos muziejaus istorijos laikotarpio XX a. ir Etnografijos ekspozicijų įrengimas Didžioji Vandens g. 2</t>
  </si>
  <si>
    <t>Kalvystės muziejaus pastatų (Šaltkalvių g. 2; 2A) energinio efektyvumo didinimas</t>
  </si>
  <si>
    <t xml:space="preserve">Kultūros kelių formavimas ir vystymas (Europos Komisijos sertifikuoti kultūros keliai, vietiniai kultūros keliai) </t>
  </si>
  <si>
    <t xml:space="preserve">Sukurta ir įdiegta miestiečio- kultūros vartotojo kortelė </t>
  </si>
  <si>
    <t xml:space="preserve">Pagaminta miesto kultūrą pristatančių objektų – puošybos elementų </t>
  </si>
  <si>
    <t>Atlikta rekonstravimo darbų,  proc.</t>
  </si>
  <si>
    <t>Klaipėdos miesto savivaldybės kultūros plėtros programos (Nr. 08) aprašymo                              priedas</t>
  </si>
  <si>
    <t>Aiškinamojo rašto priedas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</si>
</sst>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b/>
      <i/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CF6BD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7030A0"/>
      </top>
      <bottom/>
      <diagonal/>
    </border>
    <border>
      <left style="medium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thin">
        <color rgb="FF7030A0"/>
      </top>
      <bottom/>
      <diagonal/>
    </border>
    <border>
      <left style="medium">
        <color indexed="64"/>
      </left>
      <right/>
      <top style="thin">
        <color rgb="FF7030A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030A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030A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1233">
    <xf numFmtId="0" fontId="0" fillId="0" borderId="0" xfId="0"/>
    <xf numFmtId="49" fontId="4" fillId="3" borderId="3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49" fontId="4" fillId="2" borderId="14" xfId="0" applyNumberFormat="1" applyFont="1" applyFill="1" applyBorder="1" applyAlignment="1">
      <alignment horizontal="center" vertical="top"/>
    </xf>
    <xf numFmtId="0" fontId="8" fillId="0" borderId="0" xfId="0" applyFont="1"/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3" fontId="2" fillId="0" borderId="0" xfId="0" applyNumberFormat="1" applyFont="1" applyAlignment="1">
      <alignment vertical="top"/>
    </xf>
    <xf numFmtId="3" fontId="4" fillId="9" borderId="40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3" fontId="2" fillId="0" borderId="37" xfId="0" applyNumberFormat="1" applyFont="1" applyBorder="1" applyAlignment="1">
      <alignment horizontal="center" vertical="top"/>
    </xf>
    <xf numFmtId="3" fontId="3" fillId="0" borderId="30" xfId="0" applyNumberFormat="1" applyFont="1" applyBorder="1" applyAlignment="1">
      <alignment horizontal="center" vertical="top"/>
    </xf>
    <xf numFmtId="3" fontId="3" fillId="0" borderId="0" xfId="0" applyNumberFormat="1" applyFont="1" applyAlignment="1">
      <alignment vertical="top"/>
    </xf>
    <xf numFmtId="3" fontId="3" fillId="5" borderId="42" xfId="0" applyNumberFormat="1" applyFont="1" applyFill="1" applyBorder="1" applyAlignment="1">
      <alignment horizontal="center" vertical="top"/>
    </xf>
    <xf numFmtId="3" fontId="3" fillId="5" borderId="44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 wrapText="1"/>
    </xf>
    <xf numFmtId="3" fontId="4" fillId="0" borderId="13" xfId="0" applyNumberFormat="1" applyFont="1" applyFill="1" applyBorder="1" applyAlignment="1">
      <alignment vertical="top" wrapText="1"/>
    </xf>
    <xf numFmtId="3" fontId="3" fillId="0" borderId="37" xfId="0" applyNumberFormat="1" applyFont="1" applyBorder="1" applyAlignment="1">
      <alignment horizontal="center" vertical="top"/>
    </xf>
    <xf numFmtId="3" fontId="3" fillId="5" borderId="13" xfId="0" applyNumberFormat="1" applyFont="1" applyFill="1" applyBorder="1" applyAlignment="1">
      <alignment horizontal="center" vertical="top"/>
    </xf>
    <xf numFmtId="3" fontId="3" fillId="0" borderId="47" xfId="0" applyNumberFormat="1" applyFont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3" fillId="8" borderId="42" xfId="0" applyNumberFormat="1" applyFont="1" applyFill="1" applyBorder="1" applyAlignment="1">
      <alignment horizontal="center" vertical="top"/>
    </xf>
    <xf numFmtId="3" fontId="3" fillId="8" borderId="43" xfId="0" applyNumberFormat="1" applyFont="1" applyFill="1" applyBorder="1" applyAlignment="1">
      <alignment horizontal="center" vertical="top"/>
    </xf>
    <xf numFmtId="3" fontId="3" fillId="8" borderId="59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0" borderId="13" xfId="0" applyNumberFormat="1" applyFont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vertical="top" wrapText="1"/>
    </xf>
    <xf numFmtId="3" fontId="3" fillId="0" borderId="23" xfId="0" applyNumberFormat="1" applyFont="1" applyFill="1" applyBorder="1" applyAlignment="1">
      <alignment horizontal="center" vertical="top"/>
    </xf>
    <xf numFmtId="3" fontId="3" fillId="0" borderId="59" xfId="0" applyNumberFormat="1" applyFont="1" applyFill="1" applyBorder="1" applyAlignment="1">
      <alignment horizontal="center" vertical="top"/>
    </xf>
    <xf numFmtId="3" fontId="3" fillId="5" borderId="37" xfId="1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3" fontId="3" fillId="5" borderId="36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3" fillId="5" borderId="60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5" borderId="15" xfId="0" applyNumberFormat="1" applyFont="1" applyFill="1" applyBorder="1" applyAlignment="1">
      <alignment horizontal="center" vertical="top"/>
    </xf>
    <xf numFmtId="3" fontId="3" fillId="0" borderId="39" xfId="0" applyNumberFormat="1" applyFont="1" applyBorder="1" applyAlignment="1">
      <alignment horizontal="center" vertical="top"/>
    </xf>
    <xf numFmtId="3" fontId="3" fillId="0" borderId="20" xfId="0" applyNumberFormat="1" applyFont="1" applyBorder="1" applyAlignment="1">
      <alignment horizontal="center" vertical="top"/>
    </xf>
    <xf numFmtId="3" fontId="3" fillId="0" borderId="12" xfId="0" applyNumberFormat="1" applyFont="1" applyBorder="1" applyAlignment="1">
      <alignment vertical="top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3" fontId="3" fillId="5" borderId="0" xfId="0" applyNumberFormat="1" applyFont="1" applyFill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3" fontId="3" fillId="5" borderId="43" xfId="0" applyNumberFormat="1" applyFont="1" applyFill="1" applyBorder="1" applyAlignment="1">
      <alignment horizontal="center" vertical="top"/>
    </xf>
    <xf numFmtId="3" fontId="3" fillId="0" borderId="29" xfId="0" applyNumberFormat="1" applyFont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5" borderId="11" xfId="0" applyNumberFormat="1" applyFont="1" applyFill="1" applyBorder="1" applyAlignment="1">
      <alignment vertical="top" wrapText="1"/>
    </xf>
    <xf numFmtId="164" fontId="3" fillId="5" borderId="28" xfId="1" applyNumberFormat="1" applyFont="1" applyFill="1" applyBorder="1" applyAlignment="1">
      <alignment horizontal="left" vertical="top" wrapText="1"/>
    </xf>
    <xf numFmtId="3" fontId="3" fillId="0" borderId="38" xfId="0" applyNumberFormat="1" applyFont="1" applyBorder="1" applyAlignment="1">
      <alignment vertical="top" wrapText="1"/>
    </xf>
    <xf numFmtId="3" fontId="3" fillId="0" borderId="39" xfId="0" applyNumberFormat="1" applyFont="1" applyFill="1" applyBorder="1" applyAlignment="1">
      <alignment vertical="top" wrapText="1"/>
    </xf>
    <xf numFmtId="3" fontId="3" fillId="8" borderId="43" xfId="0" applyNumberFormat="1" applyFont="1" applyFill="1" applyBorder="1" applyAlignment="1">
      <alignment vertical="top" wrapText="1"/>
    </xf>
    <xf numFmtId="3" fontId="3" fillId="0" borderId="23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4" fillId="9" borderId="40" xfId="0" applyNumberFormat="1" applyFont="1" applyFill="1" applyBorder="1" applyAlignment="1">
      <alignment horizontal="left" vertical="top" wrapText="1"/>
    </xf>
    <xf numFmtId="3" fontId="3" fillId="0" borderId="71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70" xfId="0" applyNumberFormat="1" applyFont="1" applyFill="1" applyBorder="1" applyAlignment="1">
      <alignment vertical="top" wrapText="1"/>
    </xf>
    <xf numFmtId="3" fontId="3" fillId="0" borderId="72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Fill="1" applyBorder="1" applyAlignment="1">
      <alignment horizontal="center" vertical="top" wrapText="1"/>
    </xf>
    <xf numFmtId="3" fontId="3" fillId="5" borderId="11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horizontal="center" vertical="top"/>
    </xf>
    <xf numFmtId="3" fontId="3" fillId="0" borderId="54" xfId="0" applyNumberFormat="1" applyFont="1" applyFill="1" applyBorder="1" applyAlignment="1">
      <alignment horizontal="center" vertical="top"/>
    </xf>
    <xf numFmtId="3" fontId="1" fillId="0" borderId="29" xfId="0" applyNumberFormat="1" applyFont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1" fillId="9" borderId="40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left" vertical="top" wrapText="1"/>
    </xf>
    <xf numFmtId="3" fontId="2" fillId="0" borderId="52" xfId="0" applyNumberFormat="1" applyFont="1" applyBorder="1" applyAlignment="1">
      <alignment horizontal="center" vertical="top"/>
    </xf>
    <xf numFmtId="3" fontId="2" fillId="0" borderId="29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center" vertical="top"/>
    </xf>
    <xf numFmtId="0" fontId="3" fillId="8" borderId="43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3" fillId="5" borderId="37" xfId="0" applyNumberFormat="1" applyFont="1" applyFill="1" applyBorder="1" applyAlignment="1">
      <alignment horizontal="center" vertical="top"/>
    </xf>
    <xf numFmtId="164" fontId="3" fillId="5" borderId="22" xfId="0" applyNumberFormat="1" applyFont="1" applyFill="1" applyBorder="1" applyAlignment="1">
      <alignment horizontal="center" vertical="top"/>
    </xf>
    <xf numFmtId="164" fontId="3" fillId="0" borderId="30" xfId="0" applyNumberFormat="1" applyFont="1" applyBorder="1" applyAlignment="1">
      <alignment horizontal="center" vertical="top"/>
    </xf>
    <xf numFmtId="164" fontId="3" fillId="0" borderId="25" xfId="0" applyNumberFormat="1" applyFont="1" applyBorder="1" applyAlignment="1">
      <alignment horizontal="center" vertical="top"/>
    </xf>
    <xf numFmtId="164" fontId="3" fillId="8" borderId="66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3" fillId="5" borderId="37" xfId="0" applyNumberFormat="1" applyFont="1" applyFill="1" applyBorder="1" applyAlignment="1">
      <alignment horizontal="center" vertical="top" wrapText="1"/>
    </xf>
    <xf numFmtId="164" fontId="3" fillId="5" borderId="12" xfId="0" applyNumberFormat="1" applyFont="1" applyFill="1" applyBorder="1" applyAlignment="1">
      <alignment horizontal="center" vertical="top" wrapText="1"/>
    </xf>
    <xf numFmtId="164" fontId="3" fillId="5" borderId="0" xfId="0" applyNumberFormat="1" applyFont="1" applyFill="1" applyBorder="1" applyAlignment="1">
      <alignment horizontal="center" vertical="top" wrapText="1"/>
    </xf>
    <xf numFmtId="164" fontId="3" fillId="0" borderId="39" xfId="0" applyNumberFormat="1" applyFont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4" fillId="3" borderId="7" xfId="0" applyNumberFormat="1" applyFont="1" applyFill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" vertical="top"/>
    </xf>
    <xf numFmtId="164" fontId="3" fillId="0" borderId="60" xfId="0" applyNumberFormat="1" applyFont="1" applyBorder="1" applyAlignment="1">
      <alignment horizontal="center" vertical="top"/>
    </xf>
    <xf numFmtId="164" fontId="3" fillId="5" borderId="69" xfId="0" applyNumberFormat="1" applyFont="1" applyFill="1" applyBorder="1" applyAlignment="1">
      <alignment horizontal="center" vertical="top" wrapText="1"/>
    </xf>
    <xf numFmtId="164" fontId="3" fillId="5" borderId="29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3" fillId="5" borderId="15" xfId="0" applyNumberFormat="1" applyFont="1" applyFill="1" applyBorder="1" applyAlignment="1">
      <alignment horizontal="center" vertical="top"/>
    </xf>
    <xf numFmtId="164" fontId="4" fillId="3" borderId="8" xfId="0" applyNumberFormat="1" applyFont="1" applyFill="1" applyBorder="1" applyAlignment="1">
      <alignment horizontal="center" vertical="top"/>
    </xf>
    <xf numFmtId="164" fontId="2" fillId="0" borderId="12" xfId="0" applyNumberFormat="1" applyFont="1" applyBorder="1" applyAlignment="1">
      <alignment horizontal="center" vertical="top"/>
    </xf>
    <xf numFmtId="164" fontId="2" fillId="0" borderId="29" xfId="0" applyNumberFormat="1" applyFont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4" borderId="30" xfId="0" applyNumberFormat="1" applyFont="1" applyFill="1" applyBorder="1" applyAlignment="1">
      <alignment horizontal="center" vertical="top" wrapText="1"/>
    </xf>
    <xf numFmtId="164" fontId="3" fillId="0" borderId="30" xfId="0" applyNumberFormat="1" applyFont="1" applyBorder="1" applyAlignment="1">
      <alignment horizontal="center" vertical="top" wrapText="1"/>
    </xf>
    <xf numFmtId="164" fontId="4" fillId="4" borderId="30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3" fontId="3" fillId="0" borderId="52" xfId="0" applyNumberFormat="1" applyFont="1" applyFill="1" applyBorder="1" applyAlignment="1">
      <alignment horizontal="center" vertical="top"/>
    </xf>
    <xf numFmtId="164" fontId="3" fillId="0" borderId="29" xfId="0" applyNumberFormat="1" applyFont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0" borderId="59" xfId="0" applyNumberFormat="1" applyFont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center" vertical="top" wrapText="1"/>
    </xf>
    <xf numFmtId="164" fontId="3" fillId="5" borderId="11" xfId="0" applyNumberFormat="1" applyFont="1" applyFill="1" applyBorder="1" applyAlignment="1">
      <alignment horizontal="center" vertical="top" wrapText="1"/>
    </xf>
    <xf numFmtId="164" fontId="3" fillId="5" borderId="22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vertical="top" wrapText="1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8" borderId="35" xfId="0" applyNumberFormat="1" applyFont="1" applyFill="1" applyBorder="1" applyAlignment="1">
      <alignment horizontal="center" vertical="top"/>
    </xf>
    <xf numFmtId="164" fontId="2" fillId="0" borderId="60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center" vertical="top"/>
    </xf>
    <xf numFmtId="164" fontId="2" fillId="0" borderId="20" xfId="0" applyNumberFormat="1" applyFont="1" applyBorder="1" applyAlignment="1">
      <alignment horizontal="center" vertical="top"/>
    </xf>
    <xf numFmtId="164" fontId="3" fillId="5" borderId="30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3" fontId="3" fillId="8" borderId="23" xfId="0" applyNumberFormat="1" applyFont="1" applyFill="1" applyBorder="1" applyAlignment="1">
      <alignment horizontal="left" vertical="top" wrapText="1"/>
    </xf>
    <xf numFmtId="3" fontId="12" fillId="0" borderId="0" xfId="0" applyNumberFormat="1" applyFont="1" applyBorder="1" applyAlignment="1">
      <alignment vertical="top"/>
    </xf>
    <xf numFmtId="3" fontId="2" fillId="0" borderId="23" xfId="0" applyNumberFormat="1" applyFont="1" applyFill="1" applyBorder="1" applyAlignment="1">
      <alignment vertical="top" wrapText="1"/>
    </xf>
    <xf numFmtId="164" fontId="3" fillId="0" borderId="28" xfId="0" applyNumberFormat="1" applyFont="1" applyBorder="1" applyAlignment="1">
      <alignment horizontal="center" vertical="top"/>
    </xf>
    <xf numFmtId="164" fontId="4" fillId="4" borderId="28" xfId="0" applyNumberFormat="1" applyFont="1" applyFill="1" applyBorder="1" applyAlignment="1">
      <alignment horizontal="center" vertical="top"/>
    </xf>
    <xf numFmtId="164" fontId="3" fillId="0" borderId="37" xfId="0" applyNumberFormat="1" applyFont="1" applyBorder="1" applyAlignment="1">
      <alignment horizontal="center" vertical="top" wrapText="1"/>
    </xf>
    <xf numFmtId="164" fontId="3" fillId="8" borderId="30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3" fillId="0" borderId="60" xfId="0" applyNumberFormat="1" applyFont="1" applyFill="1" applyBorder="1" applyAlignment="1">
      <alignment horizontal="center" vertical="top"/>
    </xf>
    <xf numFmtId="3" fontId="3" fillId="0" borderId="43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top"/>
    </xf>
    <xf numFmtId="3" fontId="3" fillId="0" borderId="24" xfId="0" applyNumberFormat="1" applyFont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 wrapText="1"/>
    </xf>
    <xf numFmtId="164" fontId="4" fillId="9" borderId="65" xfId="0" applyNumberFormat="1" applyFont="1" applyFill="1" applyBorder="1" applyAlignment="1">
      <alignment horizontal="center" vertical="top" wrapText="1"/>
    </xf>
    <xf numFmtId="164" fontId="1" fillId="9" borderId="65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4" borderId="7" xfId="0" applyNumberFormat="1" applyFont="1" applyFill="1" applyBorder="1" applyAlignment="1">
      <alignment horizontal="center" vertical="top"/>
    </xf>
    <xf numFmtId="164" fontId="3" fillId="5" borderId="53" xfId="0" applyNumberFormat="1" applyFont="1" applyFill="1" applyBorder="1" applyAlignment="1">
      <alignment horizontal="center" vertical="top" wrapText="1"/>
    </xf>
    <xf numFmtId="164" fontId="3" fillId="8" borderId="28" xfId="0" applyNumberFormat="1" applyFont="1" applyFill="1" applyBorder="1" applyAlignment="1">
      <alignment horizontal="center" vertical="top"/>
    </xf>
    <xf numFmtId="3" fontId="3" fillId="0" borderId="39" xfId="1" applyNumberFormat="1" applyFont="1" applyBorder="1" applyAlignment="1">
      <alignment horizontal="center" vertical="top"/>
    </xf>
    <xf numFmtId="164" fontId="3" fillId="8" borderId="59" xfId="1" applyNumberFormat="1" applyFont="1" applyFill="1" applyBorder="1" applyAlignment="1">
      <alignment horizontal="center" vertical="top"/>
    </xf>
    <xf numFmtId="164" fontId="3" fillId="8" borderId="60" xfId="0" applyNumberFormat="1" applyFont="1" applyFill="1" applyBorder="1" applyAlignment="1">
      <alignment horizontal="center" vertical="top"/>
    </xf>
    <xf numFmtId="164" fontId="3" fillId="8" borderId="42" xfId="1" applyNumberFormat="1" applyFont="1" applyFill="1" applyBorder="1" applyAlignment="1">
      <alignment horizontal="center" vertical="top"/>
    </xf>
    <xf numFmtId="3" fontId="3" fillId="0" borderId="30" xfId="1" applyNumberFormat="1" applyFont="1" applyBorder="1" applyAlignment="1">
      <alignment horizontal="center" vertical="top"/>
    </xf>
    <xf numFmtId="164" fontId="3" fillId="0" borderId="42" xfId="0" applyNumberFormat="1" applyFont="1" applyBorder="1" applyAlignment="1">
      <alignment horizontal="center" vertical="top"/>
    </xf>
    <xf numFmtId="164" fontId="3" fillId="0" borderId="42" xfId="1" applyNumberFormat="1" applyFont="1" applyBorder="1" applyAlignment="1">
      <alignment horizontal="center" vertical="top"/>
    </xf>
    <xf numFmtId="164" fontId="3" fillId="5" borderId="39" xfId="0" applyNumberFormat="1" applyFont="1" applyFill="1" applyBorder="1" applyAlignment="1">
      <alignment horizontal="center" vertical="top" wrapText="1"/>
    </xf>
    <xf numFmtId="164" fontId="3" fillId="5" borderId="62" xfId="0" applyNumberFormat="1" applyFont="1" applyFill="1" applyBorder="1" applyAlignment="1">
      <alignment horizontal="center" vertical="top" wrapText="1"/>
    </xf>
    <xf numFmtId="3" fontId="3" fillId="0" borderId="52" xfId="1" applyNumberFormat="1" applyFont="1" applyBorder="1" applyAlignment="1">
      <alignment horizontal="center" vertical="top"/>
    </xf>
    <xf numFmtId="164" fontId="3" fillId="8" borderId="60" xfId="1" applyNumberFormat="1" applyFont="1" applyFill="1" applyBorder="1" applyAlignment="1">
      <alignment horizontal="center" vertical="top"/>
    </xf>
    <xf numFmtId="164" fontId="3" fillId="5" borderId="66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9" borderId="52" xfId="0" applyNumberFormat="1" applyFont="1" applyFill="1" applyBorder="1" applyAlignment="1">
      <alignment horizontal="center" vertical="top"/>
    </xf>
    <xf numFmtId="164" fontId="3" fillId="0" borderId="22" xfId="0" applyNumberFormat="1" applyFont="1" applyBorder="1" applyAlignment="1">
      <alignment horizontal="center" vertical="top"/>
    </xf>
    <xf numFmtId="164" fontId="1" fillId="9" borderId="4" xfId="0" applyNumberFormat="1" applyFont="1" applyFill="1" applyBorder="1" applyAlignment="1">
      <alignment horizontal="center" vertical="top" wrapText="1"/>
    </xf>
    <xf numFmtId="164" fontId="1" fillId="9" borderId="40" xfId="0" applyNumberFormat="1" applyFont="1" applyFill="1" applyBorder="1" applyAlignment="1">
      <alignment horizontal="center" vertical="top" wrapText="1"/>
    </xf>
    <xf numFmtId="164" fontId="2" fillId="0" borderId="30" xfId="0" applyNumberFormat="1" applyFont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 wrapText="1"/>
    </xf>
    <xf numFmtId="164" fontId="3" fillId="0" borderId="62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164" fontId="3" fillId="0" borderId="20" xfId="0" applyNumberFormat="1" applyFont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/>
    </xf>
    <xf numFmtId="164" fontId="1" fillId="9" borderId="5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3" fillId="5" borderId="22" xfId="1" applyNumberFormat="1" applyFont="1" applyFill="1" applyBorder="1" applyAlignment="1">
      <alignment horizontal="center" vertical="top" wrapText="1"/>
    </xf>
    <xf numFmtId="164" fontId="3" fillId="8" borderId="25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 wrapText="1"/>
    </xf>
    <xf numFmtId="164" fontId="3" fillId="5" borderId="20" xfId="1" applyNumberFormat="1" applyFont="1" applyFill="1" applyBorder="1" applyAlignment="1">
      <alignment horizontal="center" vertical="top" wrapText="1"/>
    </xf>
    <xf numFmtId="164" fontId="4" fillId="9" borderId="51" xfId="0" applyNumberFormat="1" applyFont="1" applyFill="1" applyBorder="1" applyAlignment="1">
      <alignment horizontal="center" vertical="top" wrapText="1"/>
    </xf>
    <xf numFmtId="164" fontId="4" fillId="9" borderId="42" xfId="0" applyNumberFormat="1" applyFont="1" applyFill="1" applyBorder="1" applyAlignment="1">
      <alignment horizontal="center" vertical="top" wrapText="1"/>
    </xf>
    <xf numFmtId="164" fontId="3" fillId="0" borderId="25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/>
    </xf>
    <xf numFmtId="164" fontId="3" fillId="0" borderId="22" xfId="0" applyNumberFormat="1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0" borderId="28" xfId="0" applyNumberFormat="1" applyFont="1" applyBorder="1" applyAlignment="1">
      <alignment horizontal="center" vertical="top" wrapText="1"/>
    </xf>
    <xf numFmtId="164" fontId="3" fillId="0" borderId="58" xfId="0" applyNumberFormat="1" applyFont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4" fillId="9" borderId="50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 wrapText="1"/>
    </xf>
    <xf numFmtId="164" fontId="3" fillId="5" borderId="57" xfId="0" applyNumberFormat="1" applyFont="1" applyFill="1" applyBorder="1" applyAlignment="1">
      <alignment horizontal="center" vertical="top" wrapText="1"/>
    </xf>
    <xf numFmtId="164" fontId="3" fillId="8" borderId="69" xfId="0" applyNumberFormat="1" applyFont="1" applyFill="1" applyBorder="1" applyAlignment="1">
      <alignment horizontal="center" vertical="top"/>
    </xf>
    <xf numFmtId="164" fontId="3" fillId="0" borderId="61" xfId="0" applyNumberFormat="1" applyFont="1" applyBorder="1" applyAlignment="1">
      <alignment horizontal="center" vertical="top"/>
    </xf>
    <xf numFmtId="164" fontId="2" fillId="0" borderId="57" xfId="0" applyNumberFormat="1" applyFont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3" fillId="0" borderId="56" xfId="0" applyNumberFormat="1" applyFont="1" applyBorder="1" applyAlignment="1">
      <alignment horizontal="center" vertical="top"/>
    </xf>
    <xf numFmtId="164" fontId="2" fillId="0" borderId="56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4" fillId="2" borderId="77" xfId="0" applyNumberFormat="1" applyFont="1" applyFill="1" applyBorder="1" applyAlignment="1">
      <alignment horizontal="center" vertical="top"/>
    </xf>
    <xf numFmtId="164" fontId="4" fillId="4" borderId="77" xfId="0" applyNumberFormat="1" applyFont="1" applyFill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/>
    </xf>
    <xf numFmtId="164" fontId="4" fillId="9" borderId="9" xfId="0" applyNumberFormat="1" applyFont="1" applyFill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1" fillId="9" borderId="1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3" fillId="5" borderId="13" xfId="1" applyNumberFormat="1" applyFont="1" applyFill="1" applyBorder="1" applyAlignment="1">
      <alignment horizontal="center" vertical="top" wrapText="1"/>
    </xf>
    <xf numFmtId="164" fontId="3" fillId="8" borderId="43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3" fillId="0" borderId="47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 wrapText="1"/>
    </xf>
    <xf numFmtId="164" fontId="3" fillId="8" borderId="62" xfId="1" applyNumberFormat="1" applyFont="1" applyFill="1" applyBorder="1" applyAlignment="1">
      <alignment horizontal="center" vertical="top"/>
    </xf>
    <xf numFmtId="164" fontId="3" fillId="8" borderId="25" xfId="1" applyNumberFormat="1" applyFont="1" applyFill="1" applyBorder="1" applyAlignment="1">
      <alignment horizontal="center" vertical="top"/>
    </xf>
    <xf numFmtId="164" fontId="3" fillId="0" borderId="62" xfId="1" applyNumberFormat="1" applyFont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center" vertical="top"/>
    </xf>
    <xf numFmtId="164" fontId="4" fillId="9" borderId="12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 wrapText="1"/>
    </xf>
    <xf numFmtId="164" fontId="2" fillId="5" borderId="0" xfId="0" applyNumberFormat="1" applyFont="1" applyFill="1" applyBorder="1" applyAlignment="1">
      <alignment horizontal="center" vertical="top" wrapText="1"/>
    </xf>
    <xf numFmtId="164" fontId="4" fillId="9" borderId="29" xfId="0" applyNumberFormat="1" applyFont="1" applyFill="1" applyBorder="1" applyAlignment="1">
      <alignment horizontal="center" vertical="top"/>
    </xf>
    <xf numFmtId="164" fontId="1" fillId="9" borderId="50" xfId="0" applyNumberFormat="1" applyFont="1" applyFill="1" applyBorder="1" applyAlignment="1">
      <alignment horizontal="center" vertical="top" wrapText="1"/>
    </xf>
    <xf numFmtId="164" fontId="4" fillId="9" borderId="57" xfId="0" applyNumberFormat="1" applyFont="1" applyFill="1" applyBorder="1" applyAlignment="1">
      <alignment horizontal="center" vertical="top"/>
    </xf>
    <xf numFmtId="164" fontId="4" fillId="9" borderId="50" xfId="0" applyNumberFormat="1" applyFont="1" applyFill="1" applyBorder="1" applyAlignment="1">
      <alignment horizontal="center" vertical="top" wrapText="1"/>
    </xf>
    <xf numFmtId="164" fontId="4" fillId="9" borderId="40" xfId="0" applyNumberFormat="1" applyFont="1" applyFill="1" applyBorder="1" applyAlignment="1">
      <alignment horizontal="center" vertical="top" wrapText="1"/>
    </xf>
    <xf numFmtId="164" fontId="4" fillId="9" borderId="64" xfId="0" applyNumberFormat="1" applyFont="1" applyFill="1" applyBorder="1" applyAlignment="1">
      <alignment horizontal="center" vertical="top"/>
    </xf>
    <xf numFmtId="164" fontId="3" fillId="0" borderId="32" xfId="0" applyNumberFormat="1" applyFont="1" applyFill="1" applyBorder="1" applyAlignment="1">
      <alignment horizontal="center" vertical="top"/>
    </xf>
    <xf numFmtId="164" fontId="3" fillId="0" borderId="38" xfId="0" applyNumberFormat="1" applyFont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3" fillId="8" borderId="24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 wrapText="1"/>
    </xf>
    <xf numFmtId="164" fontId="3" fillId="5" borderId="42" xfId="0" applyNumberFormat="1" applyFont="1" applyFill="1" applyBorder="1" applyAlignment="1">
      <alignment horizontal="center" vertical="top" wrapText="1"/>
    </xf>
    <xf numFmtId="164" fontId="3" fillId="5" borderId="43" xfId="0" applyNumberFormat="1" applyFont="1" applyFill="1" applyBorder="1" applyAlignment="1">
      <alignment horizontal="center" vertical="top" wrapText="1"/>
    </xf>
    <xf numFmtId="164" fontId="3" fillId="5" borderId="25" xfId="0" applyNumberFormat="1" applyFont="1" applyFill="1" applyBorder="1" applyAlignment="1">
      <alignment horizontal="center" vertical="top" wrapText="1"/>
    </xf>
    <xf numFmtId="164" fontId="3" fillId="0" borderId="23" xfId="1" applyNumberFormat="1" applyFont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3" fontId="3" fillId="0" borderId="9" xfId="2" applyNumberFormat="1" applyFont="1" applyFill="1" applyBorder="1" applyAlignment="1">
      <alignment horizontal="center" vertical="top"/>
    </xf>
    <xf numFmtId="164" fontId="3" fillId="8" borderId="23" xfId="1" applyNumberFormat="1" applyFont="1" applyFill="1" applyBorder="1" applyAlignment="1">
      <alignment horizontal="center" vertical="top"/>
    </xf>
    <xf numFmtId="0" fontId="3" fillId="8" borderId="31" xfId="0" applyNumberFormat="1" applyFont="1" applyFill="1" applyBorder="1" applyAlignment="1">
      <alignment horizontal="center" vertical="top"/>
    </xf>
    <xf numFmtId="3" fontId="3" fillId="0" borderId="67" xfId="0" applyNumberFormat="1" applyFont="1" applyFill="1" applyBorder="1" applyAlignment="1">
      <alignment horizontal="center" vertical="top"/>
    </xf>
    <xf numFmtId="0" fontId="3" fillId="8" borderId="23" xfId="0" applyNumberFormat="1" applyFont="1" applyFill="1" applyBorder="1" applyAlignment="1">
      <alignment horizontal="center" vertical="top"/>
    </xf>
    <xf numFmtId="0" fontId="3" fillId="8" borderId="28" xfId="0" applyNumberFormat="1" applyFont="1" applyFill="1" applyBorder="1" applyAlignment="1">
      <alignment horizontal="center" vertical="top"/>
    </xf>
    <xf numFmtId="0" fontId="3" fillId="8" borderId="42" xfId="0" applyNumberFormat="1" applyFont="1" applyFill="1" applyBorder="1" applyAlignment="1">
      <alignment horizontal="center" vertical="top"/>
    </xf>
    <xf numFmtId="164" fontId="3" fillId="5" borderId="48" xfId="0" applyNumberFormat="1" applyFont="1" applyFill="1" applyBorder="1" applyAlignment="1">
      <alignment horizontal="center" vertical="top" wrapText="1"/>
    </xf>
    <xf numFmtId="164" fontId="3" fillId="5" borderId="61" xfId="0" applyNumberFormat="1" applyFont="1" applyFill="1" applyBorder="1" applyAlignment="1">
      <alignment horizontal="center" vertical="top" wrapText="1"/>
    </xf>
    <xf numFmtId="164" fontId="4" fillId="4" borderId="23" xfId="0" applyNumberFormat="1" applyFont="1" applyFill="1" applyBorder="1" applyAlignment="1">
      <alignment horizontal="center" vertical="top"/>
    </xf>
    <xf numFmtId="164" fontId="3" fillId="0" borderId="23" xfId="0" applyNumberFormat="1" applyFont="1" applyBorder="1" applyAlignment="1">
      <alignment horizontal="center" vertical="top" wrapText="1"/>
    </xf>
    <xf numFmtId="164" fontId="4" fillId="4" borderId="24" xfId="0" applyNumberFormat="1" applyFont="1" applyFill="1" applyBorder="1" applyAlignment="1">
      <alignment horizontal="center" vertical="top"/>
    </xf>
    <xf numFmtId="164" fontId="4" fillId="4" borderId="24" xfId="0" applyNumberFormat="1" applyFont="1" applyFill="1" applyBorder="1" applyAlignment="1">
      <alignment horizontal="center" vertical="top" wrapText="1"/>
    </xf>
    <xf numFmtId="164" fontId="3" fillId="8" borderId="24" xfId="0" applyNumberFormat="1" applyFont="1" applyFill="1" applyBorder="1" applyAlignment="1">
      <alignment horizontal="center" vertical="top" wrapText="1"/>
    </xf>
    <xf numFmtId="164" fontId="4" fillId="4" borderId="26" xfId="0" applyNumberFormat="1" applyFont="1" applyFill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 wrapText="1"/>
    </xf>
    <xf numFmtId="164" fontId="3" fillId="0" borderId="55" xfId="0" applyNumberFormat="1" applyFont="1" applyBorder="1" applyAlignment="1">
      <alignment horizontal="center" vertical="top"/>
    </xf>
    <xf numFmtId="164" fontId="3" fillId="0" borderId="47" xfId="0" applyNumberFormat="1" applyFont="1" applyBorder="1" applyAlignment="1">
      <alignment horizontal="center" vertical="top"/>
    </xf>
    <xf numFmtId="3" fontId="3" fillId="0" borderId="55" xfId="0" applyNumberFormat="1" applyFont="1" applyFill="1" applyBorder="1" applyAlignment="1">
      <alignment horizontal="center" vertical="top"/>
    </xf>
    <xf numFmtId="3" fontId="3" fillId="0" borderId="47" xfId="0" applyNumberFormat="1" applyFont="1" applyFill="1" applyBorder="1" applyAlignment="1">
      <alignment horizontal="center" vertical="top"/>
    </xf>
    <xf numFmtId="3" fontId="3" fillId="0" borderId="58" xfId="0" applyNumberFormat="1" applyFont="1" applyBorder="1" applyAlignment="1">
      <alignment horizontal="center" vertical="top"/>
    </xf>
    <xf numFmtId="164" fontId="4" fillId="4" borderId="41" xfId="0" applyNumberFormat="1" applyFont="1" applyFill="1" applyBorder="1" applyAlignment="1">
      <alignment horizontal="center" vertical="top"/>
    </xf>
    <xf numFmtId="164" fontId="3" fillId="0" borderId="41" xfId="0" applyNumberFormat="1" applyFont="1" applyBorder="1" applyAlignment="1">
      <alignment horizontal="center" vertical="top" wrapText="1"/>
    </xf>
    <xf numFmtId="164" fontId="10" fillId="0" borderId="75" xfId="0" applyNumberFormat="1" applyFont="1" applyBorder="1" applyAlignment="1">
      <alignment horizontal="center" vertical="top" wrapText="1"/>
    </xf>
    <xf numFmtId="164" fontId="3" fillId="5" borderId="46" xfId="0" applyNumberFormat="1" applyFont="1" applyFill="1" applyBorder="1" applyAlignment="1">
      <alignment horizontal="center" vertical="top"/>
    </xf>
    <xf numFmtId="3" fontId="3" fillId="0" borderId="46" xfId="0" applyNumberFormat="1" applyFont="1" applyFill="1" applyBorder="1" applyAlignment="1">
      <alignment horizontal="left" vertical="top"/>
    </xf>
    <xf numFmtId="3" fontId="3" fillId="8" borderId="28" xfId="0" applyNumberFormat="1" applyFont="1" applyFill="1" applyBorder="1" applyAlignment="1">
      <alignment horizontal="left" vertical="top" wrapText="1"/>
    </xf>
    <xf numFmtId="3" fontId="2" fillId="0" borderId="29" xfId="0" applyNumberFormat="1" applyFont="1" applyBorder="1" applyAlignment="1">
      <alignment horizontal="center" vertical="top" wrapText="1"/>
    </xf>
    <xf numFmtId="3" fontId="2" fillId="0" borderId="70" xfId="0" applyNumberFormat="1" applyFont="1" applyBorder="1" applyAlignment="1">
      <alignment horizontal="center" vertical="top" wrapText="1"/>
    </xf>
    <xf numFmtId="164" fontId="2" fillId="8" borderId="5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3" fontId="2" fillId="8" borderId="42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3" fontId="3" fillId="0" borderId="42" xfId="0" applyNumberFormat="1" applyFont="1" applyFill="1" applyBorder="1" applyAlignment="1">
      <alignment horizontal="center" vertical="top" wrapText="1"/>
    </xf>
    <xf numFmtId="3" fontId="3" fillId="0" borderId="43" xfId="0" applyNumberFormat="1" applyFont="1" applyFill="1" applyBorder="1" applyAlignment="1">
      <alignment horizontal="center" vertical="top" wrapText="1"/>
    </xf>
    <xf numFmtId="3" fontId="3" fillId="0" borderId="44" xfId="0" applyNumberFormat="1" applyFont="1" applyFill="1" applyBorder="1" applyAlignment="1">
      <alignment horizontal="center" vertical="top" wrapText="1"/>
    </xf>
    <xf numFmtId="3" fontId="3" fillId="8" borderId="22" xfId="0" applyNumberFormat="1" applyFont="1" applyFill="1" applyBorder="1" applyAlignment="1">
      <alignment horizontal="center" vertical="center" wrapText="1"/>
    </xf>
    <xf numFmtId="3" fontId="4" fillId="8" borderId="37" xfId="0" applyNumberFormat="1" applyFont="1" applyFill="1" applyBorder="1" applyAlignment="1">
      <alignment horizontal="center" vertical="center"/>
    </xf>
    <xf numFmtId="164" fontId="4" fillId="8" borderId="22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center" vertical="center" wrapText="1"/>
    </xf>
    <xf numFmtId="3" fontId="4" fillId="8" borderId="29" xfId="0" applyNumberFormat="1" applyFont="1" applyFill="1" applyBorder="1" applyAlignment="1">
      <alignment horizontal="center" vertical="center"/>
    </xf>
    <xf numFmtId="3" fontId="3" fillId="8" borderId="24" xfId="0" applyNumberFormat="1" applyFont="1" applyFill="1" applyBorder="1" applyAlignment="1">
      <alignment horizontal="center" vertical="top"/>
    </xf>
    <xf numFmtId="3" fontId="3" fillId="8" borderId="60" xfId="0" applyNumberFormat="1" applyFont="1" applyFill="1" applyBorder="1" applyAlignment="1">
      <alignment horizontal="center" vertical="top"/>
    </xf>
    <xf numFmtId="3" fontId="3" fillId="8" borderId="48" xfId="0" applyNumberFormat="1" applyFont="1" applyFill="1" applyBorder="1" applyAlignment="1">
      <alignment horizontal="center" vertical="top"/>
    </xf>
    <xf numFmtId="3" fontId="3" fillId="8" borderId="61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left" vertical="top" wrapText="1"/>
    </xf>
    <xf numFmtId="3" fontId="3" fillId="8" borderId="37" xfId="0" applyNumberFormat="1" applyFont="1" applyFill="1" applyBorder="1" applyAlignment="1">
      <alignment horizontal="center" vertical="top" wrapText="1"/>
    </xf>
    <xf numFmtId="164" fontId="4" fillId="8" borderId="20" xfId="0" applyNumberFormat="1" applyFont="1" applyFill="1" applyBorder="1" applyAlignment="1">
      <alignment horizontal="right" vertical="top" wrapText="1"/>
    </xf>
    <xf numFmtId="164" fontId="4" fillId="8" borderId="13" xfId="0" applyNumberFormat="1" applyFont="1" applyFill="1" applyBorder="1" applyAlignment="1">
      <alignment horizontal="right" vertical="top" wrapText="1"/>
    </xf>
    <xf numFmtId="164" fontId="4" fillId="8" borderId="37" xfId="0" applyNumberFormat="1" applyFont="1" applyFill="1" applyBorder="1" applyAlignment="1">
      <alignment horizontal="right" vertical="top" wrapText="1"/>
    </xf>
    <xf numFmtId="3" fontId="3" fillId="8" borderId="20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6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 wrapText="1"/>
    </xf>
    <xf numFmtId="164" fontId="3" fillId="8" borderId="15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4" fillId="8" borderId="62" xfId="0" applyNumberFormat="1" applyFont="1" applyFill="1" applyBorder="1" applyAlignment="1">
      <alignment horizontal="center" vertical="top" wrapText="1"/>
    </xf>
    <xf numFmtId="164" fontId="3" fillId="8" borderId="42" xfId="0" applyNumberFormat="1" applyFont="1" applyFill="1" applyBorder="1" applyAlignment="1">
      <alignment horizontal="center" vertical="top" wrapText="1"/>
    </xf>
    <xf numFmtId="164" fontId="4" fillId="8" borderId="43" xfId="0" applyNumberFormat="1" applyFont="1" applyFill="1" applyBorder="1" applyAlignment="1">
      <alignment horizontal="center" vertical="top" wrapText="1"/>
    </xf>
    <xf numFmtId="164" fontId="4" fillId="8" borderId="39" xfId="0" applyNumberFormat="1" applyFont="1" applyFill="1" applyBorder="1" applyAlignment="1">
      <alignment horizontal="center" vertical="top" wrapText="1"/>
    </xf>
    <xf numFmtId="164" fontId="4" fillId="8" borderId="29" xfId="0" applyNumberFormat="1" applyFont="1" applyFill="1" applyBorder="1" applyAlignment="1">
      <alignment horizontal="center" vertical="top" wrapText="1"/>
    </xf>
    <xf numFmtId="164" fontId="3" fillId="8" borderId="60" xfId="0" applyNumberFormat="1" applyFont="1" applyFill="1" applyBorder="1" applyAlignment="1">
      <alignment horizontal="center" vertical="top" wrapText="1"/>
    </xf>
    <xf numFmtId="164" fontId="3" fillId="8" borderId="48" xfId="0" applyNumberFormat="1" applyFont="1" applyFill="1" applyBorder="1" applyAlignment="1">
      <alignment horizontal="center" vertical="top" wrapText="1"/>
    </xf>
    <xf numFmtId="164" fontId="4" fillId="9" borderId="63" xfId="0" applyNumberFormat="1" applyFont="1" applyFill="1" applyBorder="1" applyAlignment="1">
      <alignment horizontal="center" vertical="top" wrapText="1"/>
    </xf>
    <xf numFmtId="164" fontId="4" fillId="8" borderId="21" xfId="0" applyNumberFormat="1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/>
    </xf>
    <xf numFmtId="3" fontId="3" fillId="8" borderId="0" xfId="0" applyNumberFormat="1" applyFont="1" applyFill="1" applyBorder="1" applyAlignment="1">
      <alignment vertical="top"/>
    </xf>
    <xf numFmtId="3" fontId="3" fillId="0" borderId="57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top"/>
    </xf>
    <xf numFmtId="164" fontId="3" fillId="0" borderId="32" xfId="0" applyNumberFormat="1" applyFont="1" applyBorder="1" applyAlignment="1">
      <alignment horizontal="center" vertical="top"/>
    </xf>
    <xf numFmtId="3" fontId="3" fillId="8" borderId="0" xfId="0" applyNumberFormat="1" applyFont="1" applyFill="1" applyBorder="1" applyAlignment="1">
      <alignment horizontal="center" vertical="top" wrapText="1"/>
    </xf>
    <xf numFmtId="164" fontId="3" fillId="8" borderId="21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/>
    </xf>
    <xf numFmtId="164" fontId="3" fillId="8" borderId="68" xfId="0" applyNumberFormat="1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center" vertical="top"/>
    </xf>
    <xf numFmtId="164" fontId="3" fillId="5" borderId="31" xfId="0" applyNumberFormat="1" applyFont="1" applyFill="1" applyBorder="1" applyAlignment="1">
      <alignment horizontal="center" vertical="top"/>
    </xf>
    <xf numFmtId="164" fontId="3" fillId="0" borderId="59" xfId="0" applyNumberFormat="1" applyFont="1" applyFill="1" applyBorder="1" applyAlignment="1">
      <alignment horizontal="center" vertical="top"/>
    </xf>
    <xf numFmtId="164" fontId="3" fillId="0" borderId="31" xfId="0" applyNumberFormat="1" applyFont="1" applyFill="1" applyBorder="1" applyAlignment="1">
      <alignment horizontal="center" vertical="top"/>
    </xf>
    <xf numFmtId="164" fontId="3" fillId="8" borderId="26" xfId="0" applyNumberFormat="1" applyFont="1" applyFill="1" applyBorder="1" applyAlignment="1">
      <alignment horizontal="center" vertical="top"/>
    </xf>
    <xf numFmtId="164" fontId="3" fillId="0" borderId="42" xfId="0" applyNumberFormat="1" applyFont="1" applyFill="1" applyBorder="1" applyAlignment="1">
      <alignment horizontal="center" vertical="top"/>
    </xf>
    <xf numFmtId="164" fontId="3" fillId="8" borderId="31" xfId="0" applyNumberFormat="1" applyFont="1" applyFill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vertical="top" wrapText="1"/>
    </xf>
    <xf numFmtId="164" fontId="3" fillId="8" borderId="73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22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 wrapText="1"/>
    </xf>
    <xf numFmtId="3" fontId="3" fillId="0" borderId="52" xfId="0" applyNumberFormat="1" applyFont="1" applyBorder="1" applyAlignment="1">
      <alignment horizontal="center" vertical="top" wrapText="1"/>
    </xf>
    <xf numFmtId="0" fontId="3" fillId="0" borderId="71" xfId="0" applyNumberFormat="1" applyFont="1" applyFill="1" applyBorder="1" applyAlignment="1">
      <alignment horizontal="center" vertical="top" wrapText="1"/>
    </xf>
    <xf numFmtId="0" fontId="3" fillId="8" borderId="18" xfId="0" applyNumberFormat="1" applyFont="1" applyFill="1" applyBorder="1" applyAlignment="1">
      <alignment horizontal="center" vertical="top" wrapText="1"/>
    </xf>
    <xf numFmtId="0" fontId="3" fillId="8" borderId="3" xfId="0" applyNumberFormat="1" applyFont="1" applyFill="1" applyBorder="1" applyAlignment="1">
      <alignment horizontal="center" vertical="top" wrapText="1"/>
    </xf>
    <xf numFmtId="164" fontId="3" fillId="5" borderId="74" xfId="0" applyNumberFormat="1" applyFont="1" applyFill="1" applyBorder="1" applyAlignment="1">
      <alignment horizontal="center" vertical="top" wrapText="1"/>
    </xf>
    <xf numFmtId="164" fontId="3" fillId="5" borderId="7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8" borderId="79" xfId="0" applyNumberFormat="1" applyFont="1" applyFill="1" applyBorder="1" applyAlignment="1">
      <alignment horizontal="center" vertical="top"/>
    </xf>
    <xf numFmtId="164" fontId="3" fillId="0" borderId="39" xfId="0" applyNumberFormat="1" applyFont="1" applyBorder="1" applyAlignment="1">
      <alignment horizontal="center" vertical="top" wrapText="1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center" vertical="top"/>
    </xf>
    <xf numFmtId="3" fontId="3" fillId="5" borderId="29" xfId="1" applyNumberFormat="1" applyFont="1" applyFill="1" applyBorder="1" applyAlignment="1">
      <alignment horizontal="center" vertical="top" wrapText="1"/>
    </xf>
    <xf numFmtId="164" fontId="3" fillId="5" borderId="15" xfId="1" applyNumberFormat="1" applyFont="1" applyFill="1" applyBorder="1" applyAlignment="1">
      <alignment horizontal="center" vertical="top" wrapText="1"/>
    </xf>
    <xf numFmtId="164" fontId="3" fillId="5" borderId="0" xfId="1" applyNumberFormat="1" applyFont="1" applyFill="1" applyBorder="1" applyAlignment="1">
      <alignment horizontal="center" vertical="top" wrapText="1"/>
    </xf>
    <xf numFmtId="164" fontId="3" fillId="5" borderId="9" xfId="1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/>
    </xf>
    <xf numFmtId="3" fontId="3" fillId="8" borderId="73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/>
    </xf>
    <xf numFmtId="164" fontId="3" fillId="0" borderId="66" xfId="0" applyNumberFormat="1" applyFont="1" applyFill="1" applyBorder="1" applyAlignment="1">
      <alignment horizontal="center" vertical="top"/>
    </xf>
    <xf numFmtId="3" fontId="3" fillId="8" borderId="30" xfId="1" applyNumberFormat="1" applyFont="1" applyFill="1" applyBorder="1" applyAlignment="1">
      <alignment horizontal="center" vertical="top"/>
    </xf>
    <xf numFmtId="3" fontId="3" fillId="8" borderId="29" xfId="1" applyNumberFormat="1" applyFont="1" applyFill="1" applyBorder="1" applyAlignment="1">
      <alignment horizontal="center" vertical="top"/>
    </xf>
    <xf numFmtId="164" fontId="3" fillId="8" borderId="15" xfId="1" applyNumberFormat="1" applyFont="1" applyFill="1" applyBorder="1" applyAlignment="1">
      <alignment horizontal="center" vertical="top"/>
    </xf>
    <xf numFmtId="164" fontId="3" fillId="8" borderId="0" xfId="1" applyNumberFormat="1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horizontal="center" vertical="top"/>
    </xf>
    <xf numFmtId="164" fontId="3" fillId="8" borderId="43" xfId="1" applyNumberFormat="1" applyFont="1" applyFill="1" applyBorder="1" applyAlignment="1">
      <alignment horizontal="center" vertical="top"/>
    </xf>
    <xf numFmtId="49" fontId="4" fillId="8" borderId="27" xfId="0" applyNumberFormat="1" applyFont="1" applyFill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0" borderId="13" xfId="0" applyNumberFormat="1" applyFont="1" applyBorder="1" applyAlignment="1">
      <alignment vertical="top"/>
    </xf>
    <xf numFmtId="49" fontId="4" fillId="2" borderId="12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2" borderId="20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4" fillId="3" borderId="19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3" borderId="13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vertical="top"/>
    </xf>
    <xf numFmtId="49" fontId="4" fillId="0" borderId="72" xfId="0" applyNumberFormat="1" applyFont="1" applyBorder="1" applyAlignment="1">
      <alignment horizontal="center" vertical="top"/>
    </xf>
    <xf numFmtId="49" fontId="4" fillId="0" borderId="27" xfId="0" applyNumberFormat="1" applyFont="1" applyBorder="1" applyAlignment="1">
      <alignment vertical="top"/>
    </xf>
    <xf numFmtId="49" fontId="4" fillId="0" borderId="21" xfId="0" applyNumberFormat="1" applyFont="1" applyBorder="1" applyAlignment="1">
      <alignment vertical="top"/>
    </xf>
    <xf numFmtId="49" fontId="4" fillId="3" borderId="17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49" fontId="3" fillId="2" borderId="12" xfId="0" applyNumberFormat="1" applyFont="1" applyFill="1" applyBorder="1" applyAlignment="1">
      <alignment horizontal="center" vertical="top"/>
    </xf>
    <xf numFmtId="49" fontId="4" fillId="2" borderId="15" xfId="0" applyNumberFormat="1" applyFont="1" applyFill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/>
    </xf>
    <xf numFmtId="49" fontId="4" fillId="10" borderId="11" xfId="0" applyNumberFormat="1" applyFont="1" applyFill="1" applyBorder="1" applyAlignment="1">
      <alignment horizontal="center" vertical="top"/>
    </xf>
    <xf numFmtId="49" fontId="4" fillId="11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49" fontId="3" fillId="0" borderId="22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164" fontId="3" fillId="5" borderId="9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3" fontId="3" fillId="8" borderId="30" xfId="0" applyNumberFormat="1" applyFont="1" applyFill="1" applyBorder="1" applyAlignment="1">
      <alignment horizontal="center" vertical="top"/>
    </xf>
    <xf numFmtId="3" fontId="3" fillId="0" borderId="25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0" borderId="70" xfId="0" applyNumberFormat="1" applyFont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/>
    </xf>
    <xf numFmtId="3" fontId="4" fillId="0" borderId="30" xfId="0" applyNumberFormat="1" applyFont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/>
    </xf>
    <xf numFmtId="3" fontId="3" fillId="0" borderId="30" xfId="0" applyNumberFormat="1" applyFont="1" applyBorder="1" applyAlignment="1">
      <alignment horizontal="center" vertical="top" wrapText="1"/>
    </xf>
    <xf numFmtId="3" fontId="3" fillId="8" borderId="0" xfId="0" applyNumberFormat="1" applyFont="1" applyFill="1" applyBorder="1" applyAlignment="1">
      <alignment horizontal="center" vertical="center" textRotation="90" wrapText="1"/>
    </xf>
    <xf numFmtId="164" fontId="3" fillId="8" borderId="74" xfId="0" applyNumberFormat="1" applyFont="1" applyFill="1" applyBorder="1" applyAlignment="1">
      <alignment horizontal="center" vertical="top"/>
    </xf>
    <xf numFmtId="164" fontId="3" fillId="0" borderId="68" xfId="0" applyNumberFormat="1" applyFont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textRotation="90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center" textRotation="90" wrapText="1"/>
    </xf>
    <xf numFmtId="3" fontId="3" fillId="5" borderId="13" xfId="0" applyNumberFormat="1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textRotation="90" wrapText="1"/>
    </xf>
    <xf numFmtId="3" fontId="4" fillId="0" borderId="3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vertical="top" wrapText="1"/>
    </xf>
    <xf numFmtId="3" fontId="3" fillId="5" borderId="59" xfId="1" applyNumberFormat="1" applyFont="1" applyFill="1" applyBorder="1" applyAlignment="1">
      <alignment horizontal="center" vertical="top"/>
    </xf>
    <xf numFmtId="3" fontId="3" fillId="5" borderId="23" xfId="1" applyNumberFormat="1" applyFont="1" applyFill="1" applyBorder="1" applyAlignment="1">
      <alignment horizontal="center" vertical="top"/>
    </xf>
    <xf numFmtId="3" fontId="3" fillId="5" borderId="24" xfId="1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 wrapText="1"/>
    </xf>
    <xf numFmtId="164" fontId="3" fillId="8" borderId="52" xfId="0" applyNumberFormat="1" applyFont="1" applyFill="1" applyBorder="1" applyAlignment="1">
      <alignment horizontal="center" vertical="top"/>
    </xf>
    <xf numFmtId="0" fontId="3" fillId="8" borderId="24" xfId="0" applyNumberFormat="1" applyFont="1" applyFill="1" applyBorder="1" applyAlignment="1">
      <alignment horizontal="center" vertical="top"/>
    </xf>
    <xf numFmtId="3" fontId="3" fillId="8" borderId="41" xfId="0" applyNumberFormat="1" applyFont="1" applyFill="1" applyBorder="1" applyAlignment="1">
      <alignment horizontal="center" vertical="top"/>
    </xf>
    <xf numFmtId="164" fontId="3" fillId="8" borderId="39" xfId="1" applyNumberFormat="1" applyFont="1" applyFill="1" applyBorder="1" applyAlignment="1">
      <alignment horizontal="left" vertical="top" wrapText="1"/>
    </xf>
    <xf numFmtId="3" fontId="3" fillId="8" borderId="30" xfId="0" applyNumberFormat="1" applyFont="1" applyFill="1" applyBorder="1" applyAlignment="1">
      <alignment horizontal="left" vertical="top"/>
    </xf>
    <xf numFmtId="164" fontId="3" fillId="8" borderId="29" xfId="1" applyNumberFormat="1" applyFont="1" applyFill="1" applyBorder="1" applyAlignment="1">
      <alignment horizontal="left" vertical="top" wrapText="1"/>
    </xf>
    <xf numFmtId="0" fontId="3" fillId="8" borderId="17" xfId="0" applyNumberFormat="1" applyFont="1" applyFill="1" applyBorder="1" applyAlignment="1">
      <alignment horizontal="center" vertical="top" wrapText="1"/>
    </xf>
    <xf numFmtId="0" fontId="3" fillId="8" borderId="9" xfId="0" applyNumberFormat="1" applyFont="1" applyFill="1" applyBorder="1" applyAlignment="1">
      <alignment horizontal="center" vertical="top"/>
    </xf>
    <xf numFmtId="0" fontId="3" fillId="8" borderId="57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top"/>
    </xf>
    <xf numFmtId="3" fontId="3" fillId="0" borderId="57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top"/>
    </xf>
    <xf numFmtId="164" fontId="3" fillId="5" borderId="59" xfId="0" applyNumberFormat="1" applyFont="1" applyFill="1" applyBorder="1" applyAlignment="1">
      <alignment horizontal="center" vertical="top" wrapText="1"/>
    </xf>
    <xf numFmtId="164" fontId="3" fillId="8" borderId="25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vertical="top" wrapText="1"/>
    </xf>
    <xf numFmtId="3" fontId="3" fillId="8" borderId="59" xfId="0" applyNumberFormat="1" applyFont="1" applyFill="1" applyBorder="1" applyAlignment="1">
      <alignment horizontal="center" vertical="top" wrapText="1"/>
    </xf>
    <xf numFmtId="164" fontId="3" fillId="0" borderId="42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vertical="top" wrapText="1"/>
    </xf>
    <xf numFmtId="3" fontId="3" fillId="8" borderId="42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center" vertical="top" wrapText="1"/>
    </xf>
    <xf numFmtId="164" fontId="3" fillId="5" borderId="21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vertical="top" wrapText="1"/>
    </xf>
    <xf numFmtId="3" fontId="3" fillId="8" borderId="15" xfId="0" applyNumberFormat="1" applyFont="1" applyFill="1" applyBorder="1" applyAlignment="1">
      <alignment horizontal="center" vertical="top" wrapText="1"/>
    </xf>
    <xf numFmtId="3" fontId="4" fillId="9" borderId="39" xfId="0" applyNumberFormat="1" applyFont="1" applyFill="1" applyBorder="1" applyAlignment="1">
      <alignment horizontal="center" vertical="top" wrapText="1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23" xfId="0" applyNumberFormat="1" applyFont="1" applyFill="1" applyBorder="1" applyAlignment="1">
      <alignment horizontal="center" vertical="top"/>
    </xf>
    <xf numFmtId="164" fontId="4" fillId="9" borderId="25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164" fontId="3" fillId="8" borderId="69" xfId="0" applyNumberFormat="1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top" wrapText="1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 wrapText="1"/>
    </xf>
    <xf numFmtId="0" fontId="3" fillId="8" borderId="60" xfId="0" applyNumberFormat="1" applyFont="1" applyFill="1" applyBorder="1" applyAlignment="1">
      <alignment horizontal="center" vertical="top"/>
    </xf>
    <xf numFmtId="0" fontId="3" fillId="8" borderId="48" xfId="0" applyNumberFormat="1" applyFont="1" applyFill="1" applyBorder="1" applyAlignment="1">
      <alignment horizontal="center" vertical="top"/>
    </xf>
    <xf numFmtId="0" fontId="3" fillId="8" borderId="66" xfId="0" applyFont="1" applyFill="1" applyBorder="1" applyAlignment="1">
      <alignment vertical="top" wrapText="1"/>
    </xf>
    <xf numFmtId="0" fontId="3" fillId="8" borderId="42" xfId="0" applyFont="1" applyFill="1" applyBorder="1" applyAlignment="1">
      <alignment horizontal="center" vertical="top"/>
    </xf>
    <xf numFmtId="0" fontId="3" fillId="8" borderId="43" xfId="0" applyFont="1" applyFill="1" applyBorder="1" applyAlignment="1">
      <alignment vertical="top"/>
    </xf>
    <xf numFmtId="0" fontId="3" fillId="8" borderId="28" xfId="0" applyFont="1" applyFill="1" applyBorder="1" applyAlignment="1">
      <alignment horizontal="left" vertical="top" wrapText="1"/>
    </xf>
    <xf numFmtId="0" fontId="3" fillId="8" borderId="59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vertical="top"/>
    </xf>
    <xf numFmtId="164" fontId="4" fillId="9" borderId="59" xfId="0" applyNumberFormat="1" applyFont="1" applyFill="1" applyBorder="1" applyAlignment="1">
      <alignment horizontal="center" vertical="top" wrapText="1"/>
    </xf>
    <xf numFmtId="164" fontId="4" fillId="9" borderId="23" xfId="0" applyNumberFormat="1" applyFont="1" applyFill="1" applyBorder="1" applyAlignment="1">
      <alignment horizontal="center" vertical="top" wrapText="1"/>
    </xf>
    <xf numFmtId="164" fontId="4" fillId="9" borderId="25" xfId="0" applyNumberFormat="1" applyFont="1" applyFill="1" applyBorder="1" applyAlignment="1">
      <alignment horizontal="center" vertical="top" wrapText="1"/>
    </xf>
    <xf numFmtId="164" fontId="4" fillId="9" borderId="28" xfId="0" applyNumberFormat="1" applyFont="1" applyFill="1" applyBorder="1" applyAlignment="1">
      <alignment horizontal="center" vertical="top" wrapText="1"/>
    </xf>
    <xf numFmtId="3" fontId="4" fillId="9" borderId="30" xfId="0" applyNumberFormat="1" applyFont="1" applyFill="1" applyBorder="1" applyAlignment="1">
      <alignment horizontal="center" vertical="top" wrapText="1"/>
    </xf>
    <xf numFmtId="3" fontId="3" fillId="8" borderId="60" xfId="0" applyNumberFormat="1" applyFont="1" applyFill="1" applyBorder="1" applyAlignment="1">
      <alignment horizontal="center" vertical="top" wrapText="1"/>
    </xf>
    <xf numFmtId="3" fontId="3" fillId="8" borderId="48" xfId="0" applyNumberFormat="1" applyFont="1" applyFill="1" applyBorder="1" applyAlignment="1">
      <alignment vertical="top"/>
    </xf>
    <xf numFmtId="3" fontId="3" fillId="8" borderId="84" xfId="0" applyNumberFormat="1" applyFont="1" applyFill="1" applyBorder="1" applyAlignment="1">
      <alignment horizontal="left" vertical="top" wrapText="1"/>
    </xf>
    <xf numFmtId="3" fontId="3" fillId="8" borderId="85" xfId="0" applyNumberFormat="1" applyFont="1" applyFill="1" applyBorder="1" applyAlignment="1">
      <alignment horizontal="center" vertical="top"/>
    </xf>
    <xf numFmtId="3" fontId="3" fillId="8" borderId="86" xfId="0" applyNumberFormat="1" applyFont="1" applyFill="1" applyBorder="1" applyAlignment="1">
      <alignment horizontal="center" vertical="top"/>
    </xf>
    <xf numFmtId="3" fontId="3" fillId="8" borderId="87" xfId="0" applyNumberFormat="1" applyFont="1" applyFill="1" applyBorder="1" applyAlignment="1">
      <alignment horizontal="center" vertical="top"/>
    </xf>
    <xf numFmtId="0" fontId="3" fillId="8" borderId="28" xfId="0" applyFont="1" applyFill="1" applyBorder="1" applyAlignment="1">
      <alignment vertical="top" wrapText="1"/>
    </xf>
    <xf numFmtId="0" fontId="3" fillId="8" borderId="59" xfId="0" applyFont="1" applyFill="1" applyBorder="1" applyAlignment="1">
      <alignment horizontal="center" vertical="top" wrapText="1"/>
    </xf>
    <xf numFmtId="0" fontId="3" fillId="8" borderId="23" xfId="0" applyFont="1" applyFill="1" applyBorder="1" applyAlignment="1">
      <alignment horizontal="center" vertical="top" wrapText="1"/>
    </xf>
    <xf numFmtId="3" fontId="3" fillId="0" borderId="35" xfId="0" applyNumberFormat="1" applyFont="1" applyBorder="1" applyAlignment="1">
      <alignment vertical="top"/>
    </xf>
    <xf numFmtId="0" fontId="3" fillId="0" borderId="28" xfId="0" applyFont="1" applyBorder="1" applyAlignment="1">
      <alignment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164" fontId="3" fillId="0" borderId="35" xfId="0" applyNumberFormat="1" applyFont="1" applyBorder="1" applyAlignment="1">
      <alignment horizontal="center" vertical="top"/>
    </xf>
    <xf numFmtId="3" fontId="3" fillId="8" borderId="80" xfId="0" applyNumberFormat="1" applyFont="1" applyFill="1" applyBorder="1" applyAlignment="1">
      <alignment horizontal="left" vertical="top" wrapText="1"/>
    </xf>
    <xf numFmtId="3" fontId="3" fillId="8" borderId="81" xfId="0" applyNumberFormat="1" applyFont="1" applyFill="1" applyBorder="1" applyAlignment="1">
      <alignment horizontal="center" vertical="top"/>
    </xf>
    <xf numFmtId="3" fontId="3" fillId="8" borderId="82" xfId="0" applyNumberFormat="1" applyFont="1" applyFill="1" applyBorder="1" applyAlignment="1">
      <alignment horizontal="center" vertical="top"/>
    </xf>
    <xf numFmtId="3" fontId="3" fillId="8" borderId="83" xfId="0" applyNumberFormat="1" applyFont="1" applyFill="1" applyBorder="1" applyAlignment="1">
      <alignment horizontal="center" vertical="top"/>
    </xf>
    <xf numFmtId="49" fontId="4" fillId="8" borderId="9" xfId="0" applyNumberFormat="1" applyFont="1" applyFill="1" applyBorder="1" applyAlignment="1">
      <alignment horizontal="center" vertical="top"/>
    </xf>
    <xf numFmtId="49" fontId="4" fillId="8" borderId="0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center" textRotation="90" wrapText="1"/>
    </xf>
    <xf numFmtId="3" fontId="3" fillId="0" borderId="44" xfId="0" applyNumberFormat="1" applyFont="1" applyBorder="1" applyAlignment="1">
      <alignment horizontal="center" vertical="top"/>
    </xf>
    <xf numFmtId="164" fontId="3" fillId="5" borderId="28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left" vertical="top" wrapText="1"/>
    </xf>
    <xf numFmtId="3" fontId="3" fillId="8" borderId="23" xfId="0" applyNumberFormat="1" applyFont="1" applyFill="1" applyBorder="1" applyAlignment="1">
      <alignment vertical="top" wrapText="1"/>
    </xf>
    <xf numFmtId="3" fontId="3" fillId="0" borderId="38" xfId="0" applyNumberFormat="1" applyFont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32" xfId="0" applyNumberFormat="1" applyFont="1" applyFill="1" applyBorder="1" applyAlignment="1">
      <alignment horizontal="center" vertical="top" wrapText="1"/>
    </xf>
    <xf numFmtId="3" fontId="3" fillId="8" borderId="67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3" fontId="3" fillId="5" borderId="20" xfId="0" applyNumberFormat="1" applyFont="1" applyFill="1" applyBorder="1" applyAlignment="1">
      <alignment horizontal="center" vertical="top"/>
    </xf>
    <xf numFmtId="3" fontId="3" fillId="0" borderId="13" xfId="2" applyNumberFormat="1" applyFont="1" applyFill="1" applyBorder="1" applyAlignment="1">
      <alignment horizontal="center" vertical="top"/>
    </xf>
    <xf numFmtId="3" fontId="3" fillId="0" borderId="40" xfId="0" applyNumberFormat="1" applyFont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3" fontId="3" fillId="5" borderId="40" xfId="0" applyNumberFormat="1" applyFont="1" applyFill="1" applyBorder="1" applyAlignment="1">
      <alignment horizontal="left" vertical="top" wrapText="1"/>
    </xf>
    <xf numFmtId="3" fontId="3" fillId="5" borderId="51" xfId="0" applyNumberFormat="1" applyFont="1" applyFill="1" applyBorder="1" applyAlignment="1">
      <alignment horizontal="center" vertical="top"/>
    </xf>
    <xf numFmtId="3" fontId="3" fillId="0" borderId="1" xfId="2" applyNumberFormat="1" applyFont="1" applyFill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49" fontId="4" fillId="8" borderId="21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horizontal="center" vertical="center" textRotation="90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5" borderId="70" xfId="0" applyNumberFormat="1" applyFont="1" applyFill="1" applyBorder="1" applyAlignment="1">
      <alignment horizontal="left" vertical="top" wrapText="1"/>
    </xf>
    <xf numFmtId="3" fontId="3" fillId="0" borderId="71" xfId="0" applyNumberFormat="1" applyFont="1" applyBorder="1" applyAlignment="1">
      <alignment horizontal="center" vertical="top"/>
    </xf>
    <xf numFmtId="164" fontId="4" fillId="3" borderId="89" xfId="0" applyNumberFormat="1" applyFont="1" applyFill="1" applyBorder="1" applyAlignment="1">
      <alignment horizontal="center" vertical="top"/>
    </xf>
    <xf numFmtId="164" fontId="4" fillId="6" borderId="65" xfId="0" applyNumberFormat="1" applyFont="1" applyFill="1" applyBorder="1" applyAlignment="1">
      <alignment horizontal="center" vertical="top" wrapText="1"/>
    </xf>
    <xf numFmtId="164" fontId="4" fillId="8" borderId="12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right" vertical="top" wrapText="1"/>
    </xf>
    <xf numFmtId="164" fontId="4" fillId="8" borderId="79" xfId="0" applyNumberFormat="1" applyFont="1" applyFill="1" applyBorder="1" applyAlignment="1">
      <alignment horizontal="center" vertical="top" wrapText="1"/>
    </xf>
    <xf numFmtId="164" fontId="4" fillId="8" borderId="36" xfId="0" applyNumberFormat="1" applyFont="1" applyFill="1" applyBorder="1" applyAlignment="1">
      <alignment horizontal="right" vertical="top" wrapText="1"/>
    </xf>
    <xf numFmtId="164" fontId="4" fillId="8" borderId="35" xfId="0" applyNumberFormat="1" applyFont="1" applyFill="1" applyBorder="1" applyAlignment="1">
      <alignment horizontal="center" vertical="top" wrapText="1"/>
    </xf>
    <xf numFmtId="164" fontId="4" fillId="8" borderId="34" xfId="0" applyNumberFormat="1" applyFont="1" applyFill="1" applyBorder="1" applyAlignment="1">
      <alignment horizontal="center" vertical="top" wrapText="1"/>
    </xf>
    <xf numFmtId="164" fontId="3" fillId="0" borderId="45" xfId="0" applyNumberFormat="1" applyFont="1" applyBorder="1" applyAlignment="1">
      <alignment horizontal="center" vertical="top"/>
    </xf>
    <xf numFmtId="0" fontId="4" fillId="8" borderId="21" xfId="0" applyNumberFormat="1" applyFont="1" applyFill="1" applyBorder="1" applyAlignment="1">
      <alignment horizontal="center" vertical="top"/>
    </xf>
    <xf numFmtId="0" fontId="4" fillId="8" borderId="7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35" xfId="0" applyNumberFormat="1" applyFont="1" applyFill="1" applyBorder="1" applyAlignment="1">
      <alignment horizontal="center" vertical="top" wrapText="1"/>
    </xf>
    <xf numFmtId="49" fontId="4" fillId="8" borderId="27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vertical="top"/>
    </xf>
    <xf numFmtId="3" fontId="3" fillId="8" borderId="57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Alignment="1">
      <alignment horizontal="center" vertical="top"/>
    </xf>
    <xf numFmtId="49" fontId="3" fillId="0" borderId="22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164" fontId="3" fillId="5" borderId="25" xfId="0" applyNumberFormat="1" applyFont="1" applyFill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left" vertical="top" wrapText="1"/>
    </xf>
    <xf numFmtId="164" fontId="4" fillId="8" borderId="42" xfId="0" applyNumberFormat="1" applyFont="1" applyFill="1" applyBorder="1" applyAlignment="1">
      <alignment horizontal="center" vertical="top" wrapText="1"/>
    </xf>
    <xf numFmtId="164" fontId="4" fillId="8" borderId="66" xfId="0" applyNumberFormat="1" applyFont="1" applyFill="1" applyBorder="1" applyAlignment="1">
      <alignment horizontal="center" vertical="top" wrapText="1"/>
    </xf>
    <xf numFmtId="164" fontId="4" fillId="9" borderId="64" xfId="0" applyNumberFormat="1" applyFont="1" applyFill="1" applyBorder="1" applyAlignment="1">
      <alignment horizontal="center" vertical="top" wrapText="1"/>
    </xf>
    <xf numFmtId="164" fontId="4" fillId="9" borderId="33" xfId="0" applyNumberFormat="1" applyFont="1" applyFill="1" applyBorder="1" applyAlignment="1">
      <alignment horizontal="center" vertical="top" wrapText="1"/>
    </xf>
    <xf numFmtId="164" fontId="4" fillId="8" borderId="37" xfId="0" applyNumberFormat="1" applyFont="1" applyFill="1" applyBorder="1" applyAlignment="1">
      <alignment horizontal="center" vertical="top" wrapText="1"/>
    </xf>
    <xf numFmtId="164" fontId="3" fillId="5" borderId="39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 wrapText="1"/>
    </xf>
    <xf numFmtId="3" fontId="3" fillId="0" borderId="56" xfId="0" applyNumberFormat="1" applyFont="1" applyFill="1" applyBorder="1" applyAlignment="1">
      <alignment horizontal="center" vertical="top" wrapText="1"/>
    </xf>
    <xf numFmtId="3" fontId="3" fillId="0" borderId="67" xfId="0" applyNumberFormat="1" applyFont="1" applyFill="1" applyBorder="1" applyAlignment="1">
      <alignment horizontal="center" vertical="top" wrapText="1"/>
    </xf>
    <xf numFmtId="3" fontId="3" fillId="0" borderId="41" xfId="0" applyNumberFormat="1" applyFont="1" applyFill="1" applyBorder="1" applyAlignment="1">
      <alignment horizontal="center" vertical="top" wrapText="1"/>
    </xf>
    <xf numFmtId="3" fontId="3" fillId="0" borderId="74" xfId="0" applyNumberFormat="1" applyFont="1" applyFill="1" applyBorder="1" applyAlignment="1">
      <alignment horizontal="center" vertical="top" wrapText="1"/>
    </xf>
    <xf numFmtId="3" fontId="4" fillId="9" borderId="40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top"/>
    </xf>
    <xf numFmtId="3" fontId="4" fillId="0" borderId="71" xfId="0" applyNumberFormat="1" applyFont="1" applyFill="1" applyBorder="1" applyAlignment="1">
      <alignment horizontal="center" vertical="center" textRotation="90" wrapText="1"/>
    </xf>
    <xf numFmtId="164" fontId="4" fillId="9" borderId="3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2" fillId="8" borderId="9" xfId="0" applyNumberFormat="1" applyFont="1" applyFill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/>
    </xf>
    <xf numFmtId="3" fontId="3" fillId="0" borderId="17" xfId="0" applyNumberFormat="1" applyFont="1" applyBorder="1" applyAlignment="1">
      <alignment horizontal="center" vertical="top"/>
    </xf>
    <xf numFmtId="3" fontId="3" fillId="0" borderId="35" xfId="0" applyNumberFormat="1" applyFont="1" applyBorder="1" applyAlignment="1">
      <alignment horizontal="center" vertical="top"/>
    </xf>
    <xf numFmtId="3" fontId="1" fillId="9" borderId="39" xfId="0" applyNumberFormat="1" applyFont="1" applyFill="1" applyBorder="1" applyAlignment="1">
      <alignment horizontal="center" vertical="top" wrapText="1"/>
    </xf>
    <xf numFmtId="164" fontId="1" fillId="9" borderId="42" xfId="0" applyNumberFormat="1" applyFont="1" applyFill="1" applyBorder="1" applyAlignment="1">
      <alignment horizontal="center" vertical="top" wrapText="1"/>
    </xf>
    <xf numFmtId="164" fontId="1" fillId="9" borderId="62" xfId="0" applyNumberFormat="1" applyFont="1" applyFill="1" applyBorder="1" applyAlignment="1">
      <alignment horizontal="center" vertical="top" wrapText="1"/>
    </xf>
    <xf numFmtId="164" fontId="1" fillId="9" borderId="66" xfId="0" applyNumberFormat="1" applyFont="1" applyFill="1" applyBorder="1" applyAlignment="1">
      <alignment horizontal="center" vertical="top" wrapText="1"/>
    </xf>
    <xf numFmtId="164" fontId="1" fillId="9" borderId="43" xfId="0" applyNumberFormat="1" applyFont="1" applyFill="1" applyBorder="1" applyAlignment="1">
      <alignment horizontal="center" vertical="top" wrapText="1"/>
    </xf>
    <xf numFmtId="164" fontId="1" fillId="9" borderId="44" xfId="0" applyNumberFormat="1" applyFont="1" applyFill="1" applyBorder="1" applyAlignment="1">
      <alignment horizontal="center" vertical="top" wrapText="1"/>
    </xf>
    <xf numFmtId="164" fontId="1" fillId="9" borderId="39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36" xfId="0" applyNumberFormat="1" applyFont="1" applyFill="1" applyBorder="1" applyAlignment="1">
      <alignment horizontal="center" vertical="top"/>
    </xf>
    <xf numFmtId="164" fontId="3" fillId="5" borderId="13" xfId="0" applyNumberFormat="1" applyFont="1" applyFill="1" applyBorder="1" applyAlignment="1">
      <alignment horizontal="center" vertical="top"/>
    </xf>
    <xf numFmtId="164" fontId="3" fillId="5" borderId="56" xfId="0" applyNumberFormat="1" applyFont="1" applyFill="1" applyBorder="1" applyAlignment="1">
      <alignment horizontal="center" vertical="top"/>
    </xf>
    <xf numFmtId="164" fontId="3" fillId="5" borderId="11" xfId="0" applyNumberFormat="1" applyFont="1" applyFill="1" applyBorder="1" applyAlignment="1">
      <alignment horizontal="center" vertical="top"/>
    </xf>
    <xf numFmtId="3" fontId="3" fillId="8" borderId="4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vertical="top"/>
    </xf>
    <xf numFmtId="3" fontId="3" fillId="0" borderId="70" xfId="0" applyNumberFormat="1" applyFont="1" applyBorder="1" applyAlignment="1">
      <alignment horizontal="center" vertical="top"/>
    </xf>
    <xf numFmtId="164" fontId="3" fillId="0" borderId="16" xfId="0" applyNumberFormat="1" applyFont="1" applyBorder="1" applyAlignment="1">
      <alignment horizontal="center" vertical="top"/>
    </xf>
    <xf numFmtId="164" fontId="3" fillId="5" borderId="72" xfId="0" applyNumberFormat="1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top"/>
    </xf>
    <xf numFmtId="164" fontId="3" fillId="5" borderId="71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center" vertical="top"/>
    </xf>
    <xf numFmtId="3" fontId="3" fillId="8" borderId="65" xfId="0" applyNumberFormat="1" applyFont="1" applyFill="1" applyBorder="1" applyAlignment="1">
      <alignment horizontal="left" vertical="top" wrapText="1"/>
    </xf>
    <xf numFmtId="3" fontId="3" fillId="0" borderId="51" xfId="0" applyNumberFormat="1" applyFont="1" applyFill="1" applyBorder="1" applyAlignment="1">
      <alignment horizontal="center" vertical="top"/>
    </xf>
    <xf numFmtId="3" fontId="3" fillId="5" borderId="5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4" fillId="0" borderId="6" xfId="0" applyNumberFormat="1" applyFont="1" applyBorder="1" applyAlignment="1">
      <alignment horizontal="center" vertical="top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77" xfId="0" applyNumberFormat="1" applyFont="1" applyBorder="1" applyAlignment="1">
      <alignment horizontal="center" vertical="top"/>
    </xf>
    <xf numFmtId="164" fontId="3" fillId="5" borderId="7" xfId="0" applyNumberFormat="1" applyFont="1" applyFill="1" applyBorder="1" applyAlignment="1">
      <alignment horizontal="center" vertical="top" wrapText="1"/>
    </xf>
    <xf numFmtId="164" fontId="3" fillId="5" borderId="6" xfId="0" applyNumberFormat="1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left" vertical="top" wrapText="1"/>
    </xf>
    <xf numFmtId="3" fontId="3" fillId="8" borderId="2" xfId="0" applyNumberFormat="1" applyFont="1" applyFill="1" applyBorder="1" applyAlignment="1">
      <alignment horizontal="center" vertical="top"/>
    </xf>
    <xf numFmtId="3" fontId="3" fillId="8" borderId="89" xfId="0" applyNumberFormat="1" applyFont="1" applyFill="1" applyBorder="1" applyAlignment="1">
      <alignment horizontal="center" vertical="top"/>
    </xf>
    <xf numFmtId="3" fontId="3" fillId="8" borderId="77" xfId="0" applyNumberFormat="1" applyFont="1" applyFill="1" applyBorder="1" applyAlignment="1">
      <alignment horizontal="center" vertical="top"/>
    </xf>
    <xf numFmtId="164" fontId="3" fillId="0" borderId="58" xfId="0" applyNumberFormat="1" applyFont="1" applyFill="1" applyBorder="1" applyAlignment="1">
      <alignment horizontal="center" vertical="top"/>
    </xf>
    <xf numFmtId="3" fontId="2" fillId="0" borderId="9" xfId="0" applyNumberFormat="1" applyFont="1" applyFill="1" applyBorder="1" applyAlignment="1">
      <alignment vertical="top" wrapText="1"/>
    </xf>
    <xf numFmtId="3" fontId="1" fillId="8" borderId="13" xfId="0" applyNumberFormat="1" applyFont="1" applyFill="1" applyBorder="1" applyAlignment="1">
      <alignment horizontal="left" vertical="top" wrapText="1"/>
    </xf>
    <xf numFmtId="3" fontId="2" fillId="0" borderId="56" xfId="0" applyNumberFormat="1" applyFont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 wrapText="1"/>
    </xf>
    <xf numFmtId="164" fontId="4" fillId="8" borderId="69" xfId="0" applyNumberFormat="1" applyFont="1" applyFill="1" applyBorder="1" applyAlignment="1">
      <alignment horizontal="center" vertical="top" wrapText="1"/>
    </xf>
    <xf numFmtId="0" fontId="4" fillId="8" borderId="6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54" xfId="0" applyNumberFormat="1" applyFont="1" applyFill="1" applyBorder="1" applyAlignment="1">
      <alignment horizontal="center" vertical="top" wrapText="1"/>
    </xf>
    <xf numFmtId="164" fontId="4" fillId="8" borderId="52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vertical="top" wrapText="1"/>
    </xf>
    <xf numFmtId="3" fontId="3" fillId="8" borderId="16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3" fillId="8" borderId="7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 wrapText="1"/>
    </xf>
    <xf numFmtId="3" fontId="4" fillId="9" borderId="70" xfId="0" applyNumberFormat="1" applyFont="1" applyFill="1" applyBorder="1" applyAlignment="1">
      <alignment horizontal="center" vertical="top"/>
    </xf>
    <xf numFmtId="164" fontId="4" fillId="9" borderId="14" xfId="0" applyNumberFormat="1" applyFont="1" applyFill="1" applyBorder="1" applyAlignment="1">
      <alignment horizontal="center" vertical="top"/>
    </xf>
    <xf numFmtId="3" fontId="4" fillId="0" borderId="14" xfId="0" applyNumberFormat="1" applyFont="1" applyFill="1" applyBorder="1" applyAlignment="1">
      <alignment horizontal="left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3" fillId="8" borderId="46" xfId="0" applyNumberFormat="1" applyFont="1" applyFill="1" applyBorder="1" applyAlignment="1">
      <alignment horizontal="center" vertical="top"/>
    </xf>
    <xf numFmtId="3" fontId="3" fillId="8" borderId="47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center" vertical="top" wrapText="1"/>
    </xf>
    <xf numFmtId="0" fontId="3" fillId="8" borderId="15" xfId="0" applyNumberFormat="1" applyFont="1" applyFill="1" applyBorder="1" applyAlignment="1">
      <alignment horizontal="center" vertical="top"/>
    </xf>
    <xf numFmtId="49" fontId="4" fillId="3" borderId="48" xfId="0" applyNumberFormat="1" applyFont="1" applyFill="1" applyBorder="1" applyAlignment="1">
      <alignment horizontal="center" vertical="top"/>
    </xf>
    <xf numFmtId="3" fontId="3" fillId="0" borderId="68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top"/>
    </xf>
    <xf numFmtId="49" fontId="4" fillId="2" borderId="53" xfId="0" applyNumberFormat="1" applyFont="1" applyFill="1" applyBorder="1" applyAlignment="1">
      <alignment horizontal="center" vertical="top"/>
    </xf>
    <xf numFmtId="49" fontId="4" fillId="0" borderId="48" xfId="0" applyNumberFormat="1" applyFont="1" applyBorder="1" applyAlignment="1">
      <alignment vertical="top"/>
    </xf>
    <xf numFmtId="3" fontId="3" fillId="0" borderId="39" xfId="1" applyNumberFormat="1" applyFont="1" applyFill="1" applyBorder="1" applyAlignment="1">
      <alignment horizontal="center" vertical="top"/>
    </xf>
    <xf numFmtId="3" fontId="3" fillId="0" borderId="52" xfId="0" applyNumberFormat="1" applyFont="1" applyBorder="1" applyAlignment="1">
      <alignment horizontal="center" vertical="top"/>
    </xf>
    <xf numFmtId="164" fontId="3" fillId="5" borderId="27" xfId="0" applyNumberFormat="1" applyFont="1" applyFill="1" applyBorder="1" applyAlignment="1">
      <alignment horizontal="center" vertical="top"/>
    </xf>
    <xf numFmtId="3" fontId="3" fillId="8" borderId="53" xfId="0" applyNumberFormat="1" applyFont="1" applyFill="1" applyBorder="1" applyAlignment="1">
      <alignment horizontal="center" vertical="top"/>
    </xf>
    <xf numFmtId="3" fontId="9" fillId="0" borderId="48" xfId="0" applyNumberFormat="1" applyFont="1" applyFill="1" applyBorder="1" applyAlignment="1">
      <alignment horizontal="left" vertical="top" wrapText="1"/>
    </xf>
    <xf numFmtId="3" fontId="3" fillId="5" borderId="48" xfId="0" applyNumberFormat="1" applyFont="1" applyFill="1" applyBorder="1" applyAlignment="1">
      <alignment horizontal="center" vertical="center" wrapText="1"/>
    </xf>
    <xf numFmtId="3" fontId="3" fillId="5" borderId="52" xfId="1" applyNumberFormat="1" applyFont="1" applyFill="1" applyBorder="1" applyAlignment="1">
      <alignment horizontal="center" vertical="top" wrapText="1"/>
    </xf>
    <xf numFmtId="164" fontId="3" fillId="5" borderId="69" xfId="1" applyNumberFormat="1" applyFont="1" applyFill="1" applyBorder="1" applyAlignment="1">
      <alignment horizontal="center" vertical="top" wrapText="1"/>
    </xf>
    <xf numFmtId="164" fontId="3" fillId="5" borderId="48" xfId="1" applyNumberFormat="1" applyFont="1" applyFill="1" applyBorder="1" applyAlignment="1">
      <alignment horizontal="center" vertical="top" wrapText="1"/>
    </xf>
    <xf numFmtId="164" fontId="3" fillId="8" borderId="54" xfId="0" applyNumberFormat="1" applyFont="1" applyFill="1" applyBorder="1" applyAlignment="1">
      <alignment horizontal="center" vertical="top"/>
    </xf>
    <xf numFmtId="3" fontId="3" fillId="8" borderId="52" xfId="1" applyNumberFormat="1" applyFont="1" applyFill="1" applyBorder="1" applyAlignment="1">
      <alignment horizontal="center" vertical="top"/>
    </xf>
    <xf numFmtId="164" fontId="3" fillId="8" borderId="69" xfId="1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3" fillId="0" borderId="71" xfId="0" applyNumberFormat="1" applyFont="1" applyFill="1" applyBorder="1" applyAlignment="1">
      <alignment horizontal="center" vertical="center" wrapText="1"/>
    </xf>
    <xf numFmtId="3" fontId="4" fillId="9" borderId="40" xfId="0" applyNumberFormat="1" applyFont="1" applyFill="1" applyBorder="1" applyAlignment="1">
      <alignment horizontal="right" vertical="top" wrapText="1"/>
    </xf>
    <xf numFmtId="3" fontId="3" fillId="0" borderId="16" xfId="0" applyNumberFormat="1" applyFont="1" applyFill="1" applyBorder="1" applyAlignment="1">
      <alignment horizontal="center" vertical="top" wrapText="1"/>
    </xf>
    <xf numFmtId="164" fontId="2" fillId="5" borderId="2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vertical="top" wrapText="1"/>
    </xf>
    <xf numFmtId="3" fontId="3" fillId="8" borderId="72" xfId="1" applyNumberFormat="1" applyFont="1" applyFill="1" applyBorder="1" applyAlignment="1">
      <alignment horizontal="left" vertical="top" wrapText="1"/>
    </xf>
    <xf numFmtId="3" fontId="3" fillId="5" borderId="51" xfId="1" applyNumberFormat="1" applyFont="1" applyFill="1" applyBorder="1" applyAlignment="1">
      <alignment horizontal="center" vertical="top"/>
    </xf>
    <xf numFmtId="3" fontId="3" fillId="5" borderId="1" xfId="1" applyNumberFormat="1" applyFont="1" applyFill="1" applyBorder="1" applyAlignment="1">
      <alignment horizontal="center" vertical="top"/>
    </xf>
    <xf numFmtId="3" fontId="3" fillId="5" borderId="50" xfId="1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49" fontId="4" fillId="0" borderId="17" xfId="0" applyNumberFormat="1" applyFont="1" applyBorder="1" applyAlignment="1">
      <alignment vertical="top"/>
    </xf>
    <xf numFmtId="49" fontId="4" fillId="8" borderId="0" xfId="0" applyNumberFormat="1" applyFont="1" applyFill="1" applyBorder="1" applyAlignment="1">
      <alignment vertical="top"/>
    </xf>
    <xf numFmtId="3" fontId="3" fillId="8" borderId="9" xfId="0" applyNumberFormat="1" applyFont="1" applyFill="1" applyBorder="1" applyAlignment="1">
      <alignment horizontal="center" vertical="center" wrapText="1"/>
    </xf>
    <xf numFmtId="164" fontId="3" fillId="8" borderId="61" xfId="1" applyNumberFormat="1" applyFont="1" applyFill="1" applyBorder="1" applyAlignment="1">
      <alignment horizontal="center" vertical="top"/>
    </xf>
    <xf numFmtId="164" fontId="3" fillId="8" borderId="48" xfId="1" applyNumberFormat="1" applyFont="1" applyFill="1" applyBorder="1" applyAlignment="1">
      <alignment horizontal="center" vertical="top"/>
    </xf>
    <xf numFmtId="164" fontId="3" fillId="5" borderId="29" xfId="0" applyNumberFormat="1" applyFont="1" applyFill="1" applyBorder="1" applyAlignment="1">
      <alignment horizontal="center" vertical="top" wrapText="1"/>
    </xf>
    <xf numFmtId="3" fontId="3" fillId="0" borderId="39" xfId="0" applyNumberFormat="1" applyFont="1" applyFill="1" applyBorder="1" applyAlignment="1">
      <alignment horizontal="left" vertical="top" wrapText="1"/>
    </xf>
    <xf numFmtId="3" fontId="3" fillId="8" borderId="15" xfId="0" applyNumberFormat="1" applyFont="1" applyFill="1" applyBorder="1" applyAlignment="1">
      <alignment horizontal="right" vertical="top" wrapText="1"/>
    </xf>
    <xf numFmtId="3" fontId="3" fillId="8" borderId="9" xfId="0" applyNumberFormat="1" applyFont="1" applyFill="1" applyBorder="1" applyAlignment="1">
      <alignment horizontal="right" vertical="top" wrapText="1"/>
    </xf>
    <xf numFmtId="3" fontId="3" fillId="8" borderId="57" xfId="0" applyNumberFormat="1" applyFont="1" applyFill="1" applyBorder="1" applyAlignment="1">
      <alignment horizontal="right" vertical="top" wrapText="1"/>
    </xf>
    <xf numFmtId="3" fontId="3" fillId="8" borderId="43" xfId="0" applyNumberFormat="1" applyFont="1" applyFill="1" applyBorder="1" applyAlignment="1">
      <alignment horizontal="center" vertical="top" wrapText="1"/>
    </xf>
    <xf numFmtId="3" fontId="3" fillId="8" borderId="44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3" fontId="3" fillId="5" borderId="16" xfId="0" applyNumberFormat="1" applyFont="1" applyFill="1" applyBorder="1" applyAlignment="1">
      <alignment horizontal="center" vertical="top"/>
    </xf>
    <xf numFmtId="3" fontId="3" fillId="0" borderId="3" xfId="2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3" fillId="8" borderId="50" xfId="0" applyNumberFormat="1" applyFont="1" applyFill="1" applyBorder="1" applyAlignment="1">
      <alignment horizontal="center" vertical="top"/>
    </xf>
    <xf numFmtId="164" fontId="3" fillId="8" borderId="4" xfId="0" applyNumberFormat="1" applyFont="1" applyFill="1" applyBorder="1" applyAlignment="1">
      <alignment horizontal="center" vertical="top" wrapText="1"/>
    </xf>
    <xf numFmtId="164" fontId="3" fillId="8" borderId="65" xfId="0" applyNumberFormat="1" applyFont="1" applyFill="1" applyBorder="1" applyAlignment="1">
      <alignment horizontal="center" vertical="top" wrapText="1"/>
    </xf>
    <xf numFmtId="164" fontId="4" fillId="8" borderId="44" xfId="0" applyNumberFormat="1" applyFont="1" applyFill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 wrapText="1"/>
    </xf>
    <xf numFmtId="3" fontId="3" fillId="8" borderId="11" xfId="0" applyNumberFormat="1" applyFont="1" applyFill="1" applyBorder="1" applyAlignment="1">
      <alignment horizontal="left" vertical="top" wrapText="1"/>
    </xf>
    <xf numFmtId="3" fontId="3" fillId="8" borderId="28" xfId="0" applyNumberFormat="1" applyFont="1" applyFill="1" applyBorder="1" applyAlignment="1">
      <alignment horizontal="center" vertical="top"/>
    </xf>
    <xf numFmtId="49" fontId="4" fillId="8" borderId="9" xfId="0" applyNumberFormat="1" applyFont="1" applyFill="1" applyBorder="1" applyAlignment="1">
      <alignment vertical="top"/>
    </xf>
    <xf numFmtId="3" fontId="3" fillId="8" borderId="21" xfId="0" applyNumberFormat="1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vertical="top" wrapText="1"/>
    </xf>
    <xf numFmtId="49" fontId="3" fillId="8" borderId="15" xfId="0" applyNumberFormat="1" applyFont="1" applyFill="1" applyBorder="1" applyAlignment="1">
      <alignment horizontal="center" vertical="top"/>
    </xf>
    <xf numFmtId="3" fontId="3" fillId="0" borderId="68" xfId="0" applyNumberFormat="1" applyFont="1" applyBorder="1" applyAlignment="1">
      <alignment vertical="top"/>
    </xf>
    <xf numFmtId="0" fontId="3" fillId="8" borderId="61" xfId="0" applyFont="1" applyFill="1" applyBorder="1" applyAlignment="1">
      <alignment horizontal="center" vertical="top" wrapText="1"/>
    </xf>
    <xf numFmtId="49" fontId="5" fillId="0" borderId="48" xfId="0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center" textRotation="90" wrapText="1"/>
    </xf>
    <xf numFmtId="164" fontId="3" fillId="8" borderId="66" xfId="0" applyNumberFormat="1" applyFont="1" applyFill="1" applyBorder="1" applyAlignment="1">
      <alignment horizontal="center" vertical="top" wrapText="1"/>
    </xf>
    <xf numFmtId="164" fontId="5" fillId="8" borderId="61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vertical="top" wrapText="1"/>
    </xf>
    <xf numFmtId="164" fontId="5" fillId="8" borderId="53" xfId="0" applyNumberFormat="1" applyFont="1" applyFill="1" applyBorder="1" applyAlignment="1">
      <alignment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5" borderId="75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3" fillId="8" borderId="79" xfId="0" applyNumberFormat="1" applyFont="1" applyFill="1" applyBorder="1" applyAlignment="1">
      <alignment horizontal="center" vertical="top" wrapText="1"/>
    </xf>
    <xf numFmtId="164" fontId="3" fillId="8" borderId="68" xfId="0" applyNumberFormat="1" applyFont="1" applyFill="1" applyBorder="1" applyAlignment="1">
      <alignment horizontal="center" vertical="top" wrapText="1"/>
    </xf>
    <xf numFmtId="164" fontId="4" fillId="9" borderId="26" xfId="0" applyNumberFormat="1" applyFont="1" applyFill="1" applyBorder="1" applyAlignment="1">
      <alignment horizontal="center" vertical="top" wrapText="1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79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/>
    </xf>
    <xf numFmtId="164" fontId="3" fillId="5" borderId="38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 wrapText="1"/>
    </xf>
    <xf numFmtId="164" fontId="2" fillId="8" borderId="30" xfId="0" applyNumberFormat="1" applyFont="1" applyFill="1" applyBorder="1" applyAlignment="1">
      <alignment horizontal="center" vertical="top" wrapText="1"/>
    </xf>
    <xf numFmtId="164" fontId="2" fillId="8" borderId="39" xfId="0" applyNumberFormat="1" applyFont="1" applyFill="1" applyBorder="1" applyAlignment="1">
      <alignment horizontal="center" vertical="top" wrapText="1"/>
    </xf>
    <xf numFmtId="164" fontId="4" fillId="6" borderId="40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horizontal="center" vertical="top"/>
    </xf>
    <xf numFmtId="164" fontId="3" fillId="8" borderId="46" xfId="0" applyNumberFormat="1" applyFont="1" applyFill="1" applyBorder="1" applyAlignment="1">
      <alignment horizontal="center" vertical="top"/>
    </xf>
    <xf numFmtId="164" fontId="3" fillId="5" borderId="52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top"/>
    </xf>
    <xf numFmtId="164" fontId="3" fillId="0" borderId="46" xfId="0" applyNumberFormat="1" applyFont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4" fontId="3" fillId="5" borderId="70" xfId="0" applyNumberFormat="1" applyFont="1" applyFill="1" applyBorder="1" applyAlignment="1">
      <alignment horizontal="center" vertical="top"/>
    </xf>
    <xf numFmtId="164" fontId="2" fillId="5" borderId="29" xfId="0" applyNumberFormat="1" applyFont="1" applyFill="1" applyBorder="1" applyAlignment="1">
      <alignment horizontal="center" vertical="top" wrapText="1"/>
    </xf>
    <xf numFmtId="164" fontId="3" fillId="0" borderId="46" xfId="0" applyNumberFormat="1" applyFont="1" applyBorder="1" applyAlignment="1">
      <alignment horizontal="center" vertical="center" wrapText="1"/>
    </xf>
    <xf numFmtId="49" fontId="4" fillId="8" borderId="17" xfId="0" applyNumberFormat="1" applyFont="1" applyFill="1" applyBorder="1" applyAlignment="1">
      <alignment horizontal="center" vertical="top"/>
    </xf>
    <xf numFmtId="164" fontId="3" fillId="0" borderId="37" xfId="0" applyNumberFormat="1" applyFont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top"/>
    </xf>
    <xf numFmtId="3" fontId="3" fillId="5" borderId="57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164" fontId="3" fillId="5" borderId="34" xfId="0" applyNumberFormat="1" applyFont="1" applyFill="1" applyBorder="1" applyAlignment="1">
      <alignment horizontal="center" vertical="top" wrapText="1"/>
    </xf>
    <xf numFmtId="3" fontId="3" fillId="0" borderId="66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3" fillId="5" borderId="53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4" fillId="9" borderId="65" xfId="0" applyNumberFormat="1" applyFont="1" applyFill="1" applyBorder="1" applyAlignment="1">
      <alignment horizontal="center" vertical="top" wrapText="1"/>
    </xf>
    <xf numFmtId="164" fontId="3" fillId="0" borderId="36" xfId="0" applyNumberFormat="1" applyFont="1" applyFill="1" applyBorder="1" applyAlignment="1">
      <alignment horizontal="center" vertical="top" wrapText="1"/>
    </xf>
    <xf numFmtId="164" fontId="3" fillId="5" borderId="54" xfId="0" applyNumberFormat="1" applyFont="1" applyFill="1" applyBorder="1" applyAlignment="1">
      <alignment horizontal="center" vertical="top" wrapText="1"/>
    </xf>
    <xf numFmtId="164" fontId="3" fillId="5" borderId="27" xfId="0" applyNumberFormat="1" applyFont="1" applyFill="1" applyBorder="1" applyAlignment="1">
      <alignment horizontal="center" vertical="top" wrapText="1"/>
    </xf>
    <xf numFmtId="164" fontId="3" fillId="5" borderId="68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7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70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3" fillId="8" borderId="29" xfId="0" applyNumberFormat="1" applyFont="1" applyFill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0" borderId="56" xfId="0" applyNumberFormat="1" applyFont="1" applyBorder="1" applyAlignment="1">
      <alignment horizontal="center" vertical="top"/>
    </xf>
    <xf numFmtId="3" fontId="3" fillId="0" borderId="57" xfId="0" applyNumberFormat="1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3" fillId="0" borderId="56" xfId="0" applyNumberFormat="1" applyFont="1" applyFill="1" applyBorder="1" applyAlignment="1">
      <alignment horizontal="center" vertical="center" textRotation="90" wrapText="1"/>
    </xf>
    <xf numFmtId="3" fontId="3" fillId="0" borderId="71" xfId="0" applyNumberFormat="1" applyFont="1" applyFill="1" applyBorder="1" applyAlignment="1">
      <alignment horizontal="center" vertical="center" textRotation="90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8" borderId="21" xfId="0" applyNumberFormat="1" applyFont="1" applyFill="1" applyBorder="1" applyAlignment="1">
      <alignment horizontal="center" vertical="center" wrapText="1"/>
    </xf>
    <xf numFmtId="164" fontId="3" fillId="5" borderId="60" xfId="1" applyNumberFormat="1" applyFont="1" applyFill="1" applyBorder="1" applyAlignment="1">
      <alignment horizontal="center" vertical="top" wrapText="1"/>
    </xf>
    <xf numFmtId="3" fontId="3" fillId="8" borderId="31" xfId="0" applyNumberFormat="1" applyFont="1" applyFill="1" applyBorder="1" applyAlignment="1">
      <alignment horizontal="center" vertical="top"/>
    </xf>
    <xf numFmtId="164" fontId="3" fillId="0" borderId="0" xfId="0" applyNumberFormat="1" applyFont="1" applyAlignment="1">
      <alignment vertical="top" wrapText="1"/>
    </xf>
    <xf numFmtId="3" fontId="3" fillId="0" borderId="53" xfId="0" applyNumberFormat="1" applyFont="1" applyFill="1" applyBorder="1" applyAlignment="1">
      <alignment horizontal="left" vertical="top"/>
    </xf>
    <xf numFmtId="0" fontId="3" fillId="8" borderId="29" xfId="0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center" vertical="top" wrapText="1"/>
    </xf>
    <xf numFmtId="164" fontId="4" fillId="0" borderId="53" xfId="0" applyNumberFormat="1" applyFont="1" applyBorder="1" applyAlignment="1">
      <alignment horizontal="center" vertical="top"/>
    </xf>
    <xf numFmtId="164" fontId="4" fillId="5" borderId="52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 wrapText="1"/>
    </xf>
    <xf numFmtId="164" fontId="2" fillId="8" borderId="12" xfId="0" applyNumberFormat="1" applyFont="1" applyFill="1" applyBorder="1" applyAlignment="1">
      <alignment horizontal="center" vertical="top"/>
    </xf>
    <xf numFmtId="164" fontId="2" fillId="8" borderId="29" xfId="0" applyNumberFormat="1" applyFont="1" applyFill="1" applyBorder="1" applyAlignment="1">
      <alignment horizontal="center" vertical="top" wrapText="1"/>
    </xf>
    <xf numFmtId="164" fontId="3" fillId="8" borderId="35" xfId="0" applyNumberFormat="1" applyFont="1" applyFill="1" applyBorder="1" applyAlignment="1">
      <alignment horizontal="center" vertical="top"/>
    </xf>
    <xf numFmtId="3" fontId="3" fillId="8" borderId="70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Alignment="1">
      <alignment vertical="top"/>
    </xf>
    <xf numFmtId="3" fontId="17" fillId="0" borderId="0" xfId="0" applyNumberFormat="1" applyFont="1" applyBorder="1" applyAlignment="1">
      <alignment vertical="top"/>
    </xf>
    <xf numFmtId="3" fontId="3" fillId="8" borderId="48" xfId="0" applyNumberFormat="1" applyFont="1" applyFill="1" applyBorder="1" applyAlignment="1">
      <alignment vertical="top" wrapText="1"/>
    </xf>
    <xf numFmtId="164" fontId="3" fillId="8" borderId="53" xfId="0" applyNumberFormat="1" applyFont="1" applyFill="1" applyBorder="1" applyAlignment="1">
      <alignment horizontal="center" vertical="top" wrapText="1"/>
    </xf>
    <xf numFmtId="3" fontId="3" fillId="8" borderId="79" xfId="0" applyNumberFormat="1" applyFont="1" applyFill="1" applyBorder="1" applyAlignment="1">
      <alignment horizontal="center" vertical="center" wrapText="1"/>
    </xf>
    <xf numFmtId="164" fontId="4" fillId="9" borderId="6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 wrapText="1"/>
    </xf>
    <xf numFmtId="49" fontId="4" fillId="2" borderId="60" xfId="0" applyNumberFormat="1" applyFont="1" applyFill="1" applyBorder="1" applyAlignment="1">
      <alignment vertical="top"/>
    </xf>
    <xf numFmtId="3" fontId="4" fillId="8" borderId="52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vertical="top" wrapText="1"/>
    </xf>
    <xf numFmtId="0" fontId="3" fillId="8" borderId="15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/>
    </xf>
    <xf numFmtId="3" fontId="3" fillId="8" borderId="9" xfId="0" applyNumberFormat="1" applyFont="1" applyFill="1" applyBorder="1" applyAlignment="1">
      <alignment vertical="top" wrapText="1"/>
    </xf>
    <xf numFmtId="3" fontId="3" fillId="8" borderId="29" xfId="0" applyNumberFormat="1" applyFont="1" applyFill="1" applyBorder="1" applyAlignment="1">
      <alignment vertical="top" wrapText="1"/>
    </xf>
    <xf numFmtId="3" fontId="3" fillId="8" borderId="70" xfId="0" applyNumberFormat="1" applyFont="1" applyFill="1" applyBorder="1" applyAlignment="1">
      <alignment vertical="top" wrapText="1"/>
    </xf>
    <xf numFmtId="3" fontId="3" fillId="5" borderId="59" xfId="0" applyNumberFormat="1" applyFont="1" applyFill="1" applyBorder="1" applyAlignment="1">
      <alignment horizontal="center" vertical="top"/>
    </xf>
    <xf numFmtId="3" fontId="3" fillId="5" borderId="23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 wrapText="1"/>
    </xf>
    <xf numFmtId="3" fontId="3" fillId="5" borderId="29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left" vertical="top" wrapText="1"/>
    </xf>
    <xf numFmtId="3" fontId="3" fillId="0" borderId="12" xfId="0" applyNumberFormat="1" applyFont="1" applyFill="1" applyBorder="1" applyAlignment="1">
      <alignment vertical="top" wrapText="1"/>
    </xf>
    <xf numFmtId="3" fontId="3" fillId="5" borderId="61" xfId="0" applyNumberFormat="1" applyFont="1" applyFill="1" applyBorder="1" applyAlignment="1">
      <alignment horizontal="center" vertical="top"/>
    </xf>
    <xf numFmtId="164" fontId="4" fillId="3" borderId="77" xfId="0" applyNumberFormat="1" applyFont="1" applyFill="1" applyBorder="1" applyAlignment="1">
      <alignment horizontal="center" vertical="top"/>
    </xf>
    <xf numFmtId="164" fontId="4" fillId="8" borderId="12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3" fontId="4" fillId="0" borderId="37" xfId="0" applyNumberFormat="1" applyFont="1" applyBorder="1" applyAlignment="1">
      <alignment horizontal="center" vertical="top"/>
    </xf>
    <xf numFmtId="3" fontId="4" fillId="0" borderId="70" xfId="0" applyNumberFormat="1" applyFont="1" applyBorder="1" applyAlignment="1">
      <alignment horizontal="center" vertical="top"/>
    </xf>
    <xf numFmtId="49" fontId="10" fillId="0" borderId="46" xfId="0" applyNumberFormat="1" applyFont="1" applyBorder="1" applyAlignment="1">
      <alignment horizontal="center" vertical="top" wrapText="1"/>
    </xf>
    <xf numFmtId="49" fontId="4" fillId="2" borderId="53" xfId="0" applyNumberFormat="1" applyFont="1" applyFill="1" applyBorder="1" applyAlignment="1">
      <alignment vertical="top"/>
    </xf>
    <xf numFmtId="3" fontId="3" fillId="8" borderId="61" xfId="0" applyNumberFormat="1" applyFont="1" applyFill="1" applyBorder="1" applyAlignment="1">
      <alignment horizontal="center" vertical="center" textRotation="90" wrapText="1"/>
    </xf>
    <xf numFmtId="3" fontId="3" fillId="8" borderId="52" xfId="0" applyNumberFormat="1" applyFont="1" applyFill="1" applyBorder="1" applyAlignment="1">
      <alignment horizontal="center" vertical="top"/>
    </xf>
    <xf numFmtId="164" fontId="3" fillId="0" borderId="52" xfId="0" applyNumberFormat="1" applyFont="1" applyBorder="1" applyAlignment="1">
      <alignment horizontal="center" vertical="top" wrapText="1"/>
    </xf>
    <xf numFmtId="49" fontId="4" fillId="8" borderId="68" xfId="0" applyNumberFormat="1" applyFont="1" applyFill="1" applyBorder="1" applyAlignment="1">
      <alignment vertical="top"/>
    </xf>
    <xf numFmtId="3" fontId="3" fillId="8" borderId="69" xfId="0" applyNumberFormat="1" applyFont="1" applyFill="1" applyBorder="1" applyAlignment="1">
      <alignment horizontal="center" vertical="center" textRotation="90" wrapText="1"/>
    </xf>
    <xf numFmtId="0" fontId="3" fillId="8" borderId="54" xfId="0" applyNumberFormat="1" applyFont="1" applyFill="1" applyBorder="1" applyAlignment="1">
      <alignment horizontal="center" vertical="top"/>
    </xf>
    <xf numFmtId="3" fontId="3" fillId="8" borderId="3" xfId="0" applyNumberFormat="1" applyFont="1" applyFill="1" applyBorder="1" applyAlignment="1">
      <alignment horizontal="center" vertical="top"/>
    </xf>
    <xf numFmtId="3" fontId="3" fillId="8" borderId="71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164" fontId="4" fillId="3" borderId="10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8" borderId="39" xfId="0" applyNumberFormat="1" applyFont="1" applyFill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left" vertical="top" wrapText="1"/>
    </xf>
    <xf numFmtId="3" fontId="3" fillId="0" borderId="52" xfId="0" applyNumberFormat="1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7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top"/>
    </xf>
    <xf numFmtId="3" fontId="4" fillId="0" borderId="70" xfId="0" applyNumberFormat="1" applyFont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left" vertical="top" wrapText="1"/>
    </xf>
    <xf numFmtId="3" fontId="3" fillId="8" borderId="52" xfId="0" applyNumberFormat="1" applyFont="1" applyFill="1" applyBorder="1" applyAlignment="1">
      <alignment horizontal="left" vertical="top" wrapText="1"/>
    </xf>
    <xf numFmtId="3" fontId="3" fillId="0" borderId="56" xfId="0" applyNumberFormat="1" applyFont="1" applyBorder="1" applyAlignment="1">
      <alignment horizontal="center" vertical="top"/>
    </xf>
    <xf numFmtId="3" fontId="3" fillId="0" borderId="57" xfId="0" applyNumberFormat="1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3" fillId="8" borderId="30" xfId="0" applyNumberFormat="1" applyFont="1" applyFill="1" applyBorder="1" applyAlignment="1">
      <alignment horizontal="left" vertical="top" wrapText="1"/>
    </xf>
    <xf numFmtId="3" fontId="3" fillId="5" borderId="29" xfId="0" applyNumberFormat="1" applyFont="1" applyFill="1" applyBorder="1" applyAlignment="1">
      <alignment horizontal="left" vertical="top" wrapText="1"/>
    </xf>
    <xf numFmtId="3" fontId="3" fillId="8" borderId="66" xfId="0" applyNumberFormat="1" applyFont="1" applyFill="1" applyBorder="1" applyAlignment="1">
      <alignment horizontal="left" vertical="top" wrapText="1"/>
    </xf>
    <xf numFmtId="0" fontId="3" fillId="8" borderId="53" xfId="0" applyFont="1" applyFill="1" applyBorder="1" applyAlignment="1">
      <alignment horizontal="left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164" fontId="3" fillId="0" borderId="37" xfId="0" applyNumberFormat="1" applyFont="1" applyBorder="1" applyAlignment="1">
      <alignment horizontal="center" vertical="top"/>
    </xf>
    <xf numFmtId="164" fontId="3" fillId="0" borderId="53" xfId="0" applyNumberFormat="1" applyFont="1" applyBorder="1" applyAlignment="1">
      <alignment horizontal="center" vertical="top"/>
    </xf>
    <xf numFmtId="164" fontId="3" fillId="5" borderId="52" xfId="0" applyNumberFormat="1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right" vertical="top" wrapText="1"/>
    </xf>
    <xf numFmtId="3" fontId="3" fillId="8" borderId="3" xfId="0" applyNumberFormat="1" applyFont="1" applyFill="1" applyBorder="1" applyAlignment="1">
      <alignment horizontal="right" vertical="top" wrapText="1"/>
    </xf>
    <xf numFmtId="3" fontId="3" fillId="8" borderId="71" xfId="0" applyNumberFormat="1" applyFont="1" applyFill="1" applyBorder="1" applyAlignment="1">
      <alignment horizontal="right" vertical="top" wrapText="1"/>
    </xf>
    <xf numFmtId="3" fontId="3" fillId="0" borderId="37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 wrapText="1"/>
    </xf>
    <xf numFmtId="3" fontId="3" fillId="5" borderId="39" xfId="1" applyNumberFormat="1" applyFont="1" applyFill="1" applyBorder="1" applyAlignment="1">
      <alignment horizontal="center" vertical="top" wrapText="1"/>
    </xf>
    <xf numFmtId="3" fontId="3" fillId="0" borderId="66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29" xfId="1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 wrapText="1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29" xfId="1" applyNumberFormat="1" applyFont="1" applyBorder="1" applyAlignment="1">
      <alignment horizontal="center" vertical="top"/>
    </xf>
    <xf numFmtId="164" fontId="5" fillId="8" borderId="29" xfId="0" applyNumberFormat="1" applyFont="1" applyFill="1" applyBorder="1" applyAlignment="1">
      <alignment vertical="top" wrapText="1"/>
    </xf>
    <xf numFmtId="164" fontId="5" fillId="8" borderId="12" xfId="0" applyNumberFormat="1" applyFont="1" applyFill="1" applyBorder="1" applyAlignment="1">
      <alignment vertical="top" wrapText="1"/>
    </xf>
    <xf numFmtId="3" fontId="3" fillId="5" borderId="29" xfId="0" applyNumberFormat="1" applyFont="1" applyFill="1" applyBorder="1" applyAlignment="1">
      <alignment vertical="top" wrapText="1"/>
    </xf>
    <xf numFmtId="3" fontId="2" fillId="0" borderId="52" xfId="0" applyNumberFormat="1" applyFont="1" applyFill="1" applyBorder="1" applyAlignment="1">
      <alignment horizontal="center" vertical="top"/>
    </xf>
    <xf numFmtId="3" fontId="3" fillId="5" borderId="60" xfId="1" applyNumberFormat="1" applyFont="1" applyFill="1" applyBorder="1" applyAlignment="1">
      <alignment horizontal="center" vertical="top"/>
    </xf>
    <xf numFmtId="3" fontId="3" fillId="5" borderId="48" xfId="1" applyNumberFormat="1" applyFont="1" applyFill="1" applyBorder="1" applyAlignment="1">
      <alignment horizontal="center" vertical="top"/>
    </xf>
    <xf numFmtId="3" fontId="3" fillId="5" borderId="61" xfId="1" applyNumberFormat="1" applyFont="1" applyFill="1" applyBorder="1" applyAlignment="1">
      <alignment horizontal="center" vertical="top"/>
    </xf>
    <xf numFmtId="164" fontId="2" fillId="5" borderId="52" xfId="0" applyNumberFormat="1" applyFont="1" applyFill="1" applyBorder="1" applyAlignment="1">
      <alignment horizontal="center" vertical="top" wrapText="1"/>
    </xf>
    <xf numFmtId="164" fontId="2" fillId="0" borderId="52" xfId="0" applyNumberFormat="1" applyFont="1" applyBorder="1" applyAlignment="1">
      <alignment horizontal="center" vertical="top"/>
    </xf>
    <xf numFmtId="0" fontId="3" fillId="8" borderId="35" xfId="0" applyNumberFormat="1" applyFont="1" applyFill="1" applyBorder="1" applyAlignment="1">
      <alignment horizontal="center" vertical="top"/>
    </xf>
    <xf numFmtId="0" fontId="3" fillId="8" borderId="61" xfId="0" applyNumberFormat="1" applyFont="1" applyFill="1" applyBorder="1" applyAlignment="1">
      <alignment horizontal="center" vertical="top"/>
    </xf>
    <xf numFmtId="164" fontId="3" fillId="8" borderId="52" xfId="1" applyNumberFormat="1" applyFont="1" applyFill="1" applyBorder="1" applyAlignment="1">
      <alignment horizontal="left" vertical="top" wrapText="1"/>
    </xf>
    <xf numFmtId="0" fontId="3" fillId="8" borderId="73" xfId="0" applyNumberFormat="1" applyFont="1" applyFill="1" applyBorder="1" applyAlignment="1">
      <alignment horizontal="center" vertical="top" wrapText="1"/>
    </xf>
    <xf numFmtId="0" fontId="3" fillId="8" borderId="34" xfId="0" applyNumberFormat="1" applyFont="1" applyFill="1" applyBorder="1" applyAlignment="1">
      <alignment horizontal="center" vertical="top"/>
    </xf>
    <xf numFmtId="0" fontId="3" fillId="8" borderId="0" xfId="0" applyNumberFormat="1" applyFont="1" applyFill="1" applyBorder="1" applyAlignment="1">
      <alignment horizontal="center" vertical="top"/>
    </xf>
    <xf numFmtId="0" fontId="3" fillId="8" borderId="44" xfId="0" applyNumberFormat="1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left" vertical="top"/>
    </xf>
    <xf numFmtId="3" fontId="3" fillId="0" borderId="69" xfId="0" applyNumberFormat="1" applyFont="1" applyFill="1" applyBorder="1" applyAlignment="1">
      <alignment horizontal="center" vertical="center" textRotation="90" wrapText="1"/>
    </xf>
    <xf numFmtId="3" fontId="2" fillId="0" borderId="48" xfId="0" applyNumberFormat="1" applyFont="1" applyFill="1" applyBorder="1" applyAlignment="1">
      <alignment vertical="top" wrapText="1"/>
    </xf>
    <xf numFmtId="0" fontId="3" fillId="8" borderId="69" xfId="0" applyNumberFormat="1" applyFont="1" applyFill="1" applyBorder="1" applyAlignment="1">
      <alignment horizontal="center" vertical="top"/>
    </xf>
    <xf numFmtId="3" fontId="3" fillId="0" borderId="69" xfId="0" applyNumberFormat="1" applyFont="1" applyBorder="1" applyAlignment="1">
      <alignment horizontal="center" vertical="center" wrapText="1"/>
    </xf>
    <xf numFmtId="3" fontId="1" fillId="0" borderId="52" xfId="0" applyNumberFormat="1" applyFont="1" applyBorder="1" applyAlignment="1">
      <alignment horizontal="center" vertical="top"/>
    </xf>
    <xf numFmtId="3" fontId="2" fillId="0" borderId="52" xfId="0" applyNumberFormat="1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top"/>
    </xf>
    <xf numFmtId="164" fontId="2" fillId="0" borderId="59" xfId="0" applyNumberFormat="1" applyFont="1" applyBorder="1" applyAlignment="1">
      <alignment horizontal="center" vertical="top"/>
    </xf>
    <xf numFmtId="164" fontId="2" fillId="0" borderId="31" xfId="0" applyNumberFormat="1" applyFont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center" vertical="center" textRotation="90" wrapText="1"/>
    </xf>
    <xf numFmtId="3" fontId="3" fillId="8" borderId="52" xfId="0" applyNumberFormat="1" applyFont="1" applyFill="1" applyBorder="1" applyAlignment="1">
      <alignment horizontal="left" vertical="top" wrapText="1"/>
    </xf>
    <xf numFmtId="3" fontId="3" fillId="8" borderId="29" xfId="0" applyNumberFormat="1" applyFont="1" applyFill="1" applyBorder="1" applyAlignment="1">
      <alignment horizontal="left" vertical="top" wrapText="1"/>
    </xf>
    <xf numFmtId="3" fontId="3" fillId="0" borderId="57" xfId="0" applyNumberFormat="1" applyFont="1" applyBorder="1" applyAlignment="1">
      <alignment horizontal="center" vertical="top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3" fillId="0" borderId="61" xfId="0" applyNumberFormat="1" applyFont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vertical="top"/>
    </xf>
    <xf numFmtId="3" fontId="3" fillId="0" borderId="48" xfId="0" applyNumberFormat="1" applyFont="1" applyFill="1" applyBorder="1" applyAlignment="1">
      <alignment horizontal="center" vertical="center" wrapText="1"/>
    </xf>
    <xf numFmtId="164" fontId="3" fillId="8" borderId="54" xfId="0" applyNumberFormat="1" applyFont="1" applyFill="1" applyBorder="1" applyAlignment="1">
      <alignment horizontal="center" vertical="top" wrapText="1"/>
    </xf>
    <xf numFmtId="3" fontId="2" fillId="8" borderId="15" xfId="0" applyNumberFormat="1" applyFont="1" applyFill="1" applyBorder="1" applyAlignment="1">
      <alignment horizontal="center" vertical="top" wrapText="1"/>
    </xf>
    <xf numFmtId="49" fontId="4" fillId="2" borderId="60" xfId="0" applyNumberFormat="1" applyFont="1" applyFill="1" applyBorder="1" applyAlignment="1">
      <alignment horizontal="center" vertical="top"/>
    </xf>
    <xf numFmtId="49" fontId="4" fillId="3" borderId="73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center" textRotation="90" wrapText="1"/>
    </xf>
    <xf numFmtId="164" fontId="3" fillId="0" borderId="70" xfId="0" applyNumberFormat="1" applyFont="1" applyBorder="1" applyAlignment="1">
      <alignment horizontal="center" vertical="center" textRotation="90" wrapText="1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7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39" xfId="0" applyNumberFormat="1" applyFont="1" applyFill="1" applyBorder="1" applyAlignment="1">
      <alignment horizontal="left" vertical="top" wrapText="1"/>
    </xf>
    <xf numFmtId="3" fontId="3" fillId="8" borderId="52" xfId="0" applyNumberFormat="1" applyFont="1" applyFill="1" applyBorder="1" applyAlignment="1">
      <alignment horizontal="left" vertical="top" wrapText="1"/>
    </xf>
    <xf numFmtId="3" fontId="3" fillId="8" borderId="29" xfId="0" applyNumberFormat="1" applyFont="1" applyFill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top"/>
    </xf>
    <xf numFmtId="3" fontId="4" fillId="0" borderId="70" xfId="0" applyNumberFormat="1" applyFont="1" applyBorder="1" applyAlignment="1">
      <alignment horizontal="center" vertical="top"/>
    </xf>
    <xf numFmtId="3" fontId="3" fillId="0" borderId="37" xfId="0" applyNumberFormat="1" applyFont="1" applyBorder="1" applyAlignment="1">
      <alignment horizontal="left" vertical="top" wrapText="1"/>
    </xf>
    <xf numFmtId="3" fontId="3" fillId="0" borderId="57" xfId="0" applyNumberFormat="1" applyFont="1" applyBorder="1" applyAlignment="1">
      <alignment horizontal="center" vertical="top"/>
    </xf>
    <xf numFmtId="3" fontId="3" fillId="0" borderId="48" xfId="2" applyNumberFormat="1" applyFont="1" applyFill="1" applyBorder="1" applyAlignment="1">
      <alignment horizontal="center" vertical="top"/>
    </xf>
    <xf numFmtId="3" fontId="3" fillId="5" borderId="29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5" borderId="52" xfId="0" applyNumberFormat="1" applyFont="1" applyFill="1" applyBorder="1" applyAlignment="1">
      <alignment horizontal="left" vertical="top" wrapText="1"/>
    </xf>
    <xf numFmtId="3" fontId="3" fillId="5" borderId="39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8" borderId="70" xfId="0" applyNumberFormat="1" applyFont="1" applyFill="1" applyBorder="1" applyAlignment="1">
      <alignment horizontal="left" vertical="top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0" fontId="3" fillId="8" borderId="53" xfId="0" applyFont="1" applyFill="1" applyBorder="1" applyAlignment="1">
      <alignment horizontal="left" vertical="top" wrapText="1"/>
    </xf>
    <xf numFmtId="3" fontId="11" fillId="0" borderId="13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3" fillId="0" borderId="56" xfId="0" applyNumberFormat="1" applyFont="1" applyFill="1" applyBorder="1" applyAlignment="1">
      <alignment horizontal="center" vertical="center" textRotation="90" wrapText="1"/>
    </xf>
    <xf numFmtId="3" fontId="3" fillId="0" borderId="71" xfId="0" applyNumberFormat="1" applyFont="1" applyFill="1" applyBorder="1" applyAlignment="1">
      <alignment horizontal="center" vertical="center" textRotation="90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3" fontId="3" fillId="8" borderId="52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70" xfId="0" applyNumberFormat="1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left" vertical="top" wrapText="1"/>
    </xf>
    <xf numFmtId="3" fontId="3" fillId="0" borderId="56" xfId="0" applyNumberFormat="1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3" fillId="0" borderId="52" xfId="0" applyNumberFormat="1" applyFont="1" applyBorder="1" applyAlignment="1">
      <alignment horizontal="left" vertical="top" wrapText="1"/>
    </xf>
    <xf numFmtId="3" fontId="3" fillId="0" borderId="52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/>
    </xf>
    <xf numFmtId="164" fontId="3" fillId="0" borderId="48" xfId="0" applyNumberFormat="1" applyFont="1" applyFill="1" applyBorder="1" applyAlignment="1">
      <alignment horizontal="center" vertical="top"/>
    </xf>
    <xf numFmtId="164" fontId="3" fillId="8" borderId="11" xfId="0" applyNumberFormat="1" applyFont="1" applyFill="1" applyBorder="1" applyAlignment="1">
      <alignment horizontal="center" vertical="top" wrapText="1"/>
    </xf>
    <xf numFmtId="164" fontId="3" fillId="8" borderId="28" xfId="1" applyNumberFormat="1" applyFont="1" applyFill="1" applyBorder="1" applyAlignment="1">
      <alignment horizontal="center" vertical="top"/>
    </xf>
    <xf numFmtId="164" fontId="3" fillId="8" borderId="66" xfId="1" applyNumberFormat="1" applyFont="1" applyFill="1" applyBorder="1" applyAlignment="1">
      <alignment horizontal="center" vertical="top"/>
    </xf>
    <xf numFmtId="164" fontId="3" fillId="0" borderId="28" xfId="1" applyNumberFormat="1" applyFont="1" applyBorder="1" applyAlignment="1">
      <alignment horizontal="center" vertical="top"/>
    </xf>
    <xf numFmtId="164" fontId="3" fillId="8" borderId="41" xfId="0" applyNumberFormat="1" applyFont="1" applyFill="1" applyBorder="1" applyAlignment="1">
      <alignment horizontal="right" vertical="top"/>
    </xf>
    <xf numFmtId="164" fontId="3" fillId="8" borderId="41" xfId="1" applyNumberFormat="1" applyFont="1" applyFill="1" applyBorder="1" applyAlignment="1">
      <alignment horizontal="center" vertical="top"/>
    </xf>
    <xf numFmtId="164" fontId="3" fillId="8" borderId="74" xfId="1" applyNumberFormat="1" applyFont="1" applyFill="1" applyBorder="1" applyAlignment="1">
      <alignment horizontal="center" vertical="top"/>
    </xf>
    <xf numFmtId="164" fontId="3" fillId="8" borderId="63" xfId="0" applyNumberFormat="1" applyFont="1" applyFill="1" applyBorder="1" applyAlignment="1">
      <alignment horizontal="center" vertical="top"/>
    </xf>
    <xf numFmtId="164" fontId="3" fillId="8" borderId="90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3" fillId="0" borderId="73" xfId="0" applyNumberFormat="1" applyFont="1" applyFill="1" applyBorder="1" applyAlignment="1">
      <alignment horizontal="center" vertical="top"/>
    </xf>
    <xf numFmtId="164" fontId="3" fillId="0" borderId="41" xfId="1" applyNumberFormat="1" applyFont="1" applyBorder="1" applyAlignment="1">
      <alignment horizontal="center" vertical="top"/>
    </xf>
    <xf numFmtId="164" fontId="3" fillId="8" borderId="17" xfId="1" applyNumberFormat="1" applyFont="1" applyFill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43" xfId="0" applyNumberFormat="1" applyFont="1" applyFill="1" applyBorder="1" applyAlignment="1">
      <alignment horizontal="left" vertical="top" wrapText="1"/>
    </xf>
    <xf numFmtId="3" fontId="2" fillId="0" borderId="48" xfId="0" applyNumberFormat="1" applyFont="1" applyFill="1" applyBorder="1" applyAlignment="1">
      <alignment horizontal="left" vertical="top" wrapText="1"/>
    </xf>
    <xf numFmtId="3" fontId="3" fillId="0" borderId="43" xfId="0" applyNumberFormat="1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top"/>
    </xf>
    <xf numFmtId="3" fontId="3" fillId="0" borderId="72" xfId="0" applyNumberFormat="1" applyFont="1" applyBorder="1" applyAlignment="1">
      <alignment horizontal="right" vertical="top"/>
    </xf>
    <xf numFmtId="49" fontId="2" fillId="0" borderId="55" xfId="0" applyNumberFormat="1" applyFont="1" applyBorder="1" applyAlignment="1">
      <alignment horizontal="center" vertical="center" textRotation="90" wrapText="1"/>
    </xf>
    <xf numFmtId="49" fontId="2" fillId="0" borderId="59" xfId="0" applyNumberFormat="1" applyFont="1" applyBorder="1" applyAlignment="1">
      <alignment horizontal="center" vertical="center" textRotation="90" wrapText="1"/>
    </xf>
    <xf numFmtId="49" fontId="2" fillId="0" borderId="42" xfId="0" applyNumberFormat="1" applyFont="1" applyBorder="1" applyAlignment="1">
      <alignment horizontal="center" vertical="center" textRotation="90" wrapText="1"/>
    </xf>
    <xf numFmtId="49" fontId="2" fillId="0" borderId="51" xfId="0" applyNumberFormat="1" applyFont="1" applyBorder="1" applyAlignment="1">
      <alignment horizontal="center" vertical="center" textRotation="90" wrapText="1"/>
    </xf>
    <xf numFmtId="49" fontId="2" fillId="0" borderId="47" xfId="0" applyNumberFormat="1" applyFont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center" textRotation="90" wrapText="1"/>
    </xf>
    <xf numFmtId="49" fontId="2" fillId="0" borderId="43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textRotation="90" wrapText="1"/>
    </xf>
    <xf numFmtId="3" fontId="2" fillId="0" borderId="21" xfId="0" applyNumberFormat="1" applyFont="1" applyBorder="1" applyAlignment="1">
      <alignment horizontal="center" vertical="center" textRotation="90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2" fillId="0" borderId="37" xfId="0" applyNumberFormat="1" applyFont="1" applyBorder="1" applyAlignment="1">
      <alignment horizontal="center" vertical="center" textRotation="90" wrapText="1"/>
    </xf>
    <xf numFmtId="3" fontId="2" fillId="0" borderId="29" xfId="0" applyNumberFormat="1" applyFont="1" applyBorder="1" applyAlignment="1">
      <alignment horizontal="center" vertical="center" textRotation="90" wrapText="1"/>
    </xf>
    <xf numFmtId="3" fontId="2" fillId="0" borderId="70" xfId="0" applyNumberFormat="1" applyFont="1" applyBorder="1" applyAlignment="1">
      <alignment horizontal="center" vertical="center" textRotation="90" wrapText="1"/>
    </xf>
    <xf numFmtId="3" fontId="3" fillId="0" borderId="43" xfId="0" applyNumberFormat="1" applyFont="1" applyBorder="1" applyAlignment="1">
      <alignment horizontal="center" vertical="center" textRotation="90"/>
    </xf>
    <xf numFmtId="3" fontId="3" fillId="0" borderId="3" xfId="0" applyNumberFormat="1" applyFont="1" applyBorder="1" applyAlignment="1">
      <alignment horizontal="center" vertical="center" textRotation="90"/>
    </xf>
    <xf numFmtId="3" fontId="3" fillId="0" borderId="34" xfId="0" applyNumberFormat="1" applyFont="1" applyBorder="1" applyAlignment="1">
      <alignment horizontal="center" vertical="center" textRotation="90"/>
    </xf>
    <xf numFmtId="3" fontId="3" fillId="0" borderId="49" xfId="0" applyNumberFormat="1" applyFont="1" applyBorder="1" applyAlignment="1">
      <alignment horizontal="center" vertical="center" textRotation="90"/>
    </xf>
    <xf numFmtId="3" fontId="2" fillId="0" borderId="46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45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70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66" xfId="0" applyNumberFormat="1" applyFont="1" applyBorder="1" applyAlignment="1">
      <alignment horizontal="center" vertical="center" textRotation="90"/>
    </xf>
    <xf numFmtId="3" fontId="3" fillId="0" borderId="14" xfId="0" applyNumberFormat="1" applyFont="1" applyBorder="1" applyAlignment="1">
      <alignment horizontal="center" vertical="center" textRotation="90"/>
    </xf>
    <xf numFmtId="3" fontId="3" fillId="0" borderId="37" xfId="0" applyNumberFormat="1" applyFont="1" applyBorder="1" applyAlignment="1">
      <alignment horizontal="center" vertical="center" textRotation="90" wrapText="1"/>
    </xf>
    <xf numFmtId="3" fontId="3" fillId="0" borderId="29" xfId="0" applyNumberFormat="1" applyFont="1" applyBorder="1" applyAlignment="1">
      <alignment horizontal="center" vertical="center" textRotation="90" wrapText="1"/>
    </xf>
    <xf numFmtId="3" fontId="3" fillId="0" borderId="70" xfId="0" applyNumberFormat="1" applyFont="1" applyBorder="1" applyAlignment="1">
      <alignment horizontal="center" vertical="center" textRotation="90" wrapText="1"/>
    </xf>
    <xf numFmtId="164" fontId="3" fillId="0" borderId="37" xfId="0" applyNumberFormat="1" applyFont="1" applyBorder="1" applyAlignment="1">
      <alignment horizontal="center" vertical="center" textRotation="90" wrapText="1"/>
    </xf>
    <xf numFmtId="164" fontId="3" fillId="0" borderId="29" xfId="0" applyNumberFormat="1" applyFont="1" applyBorder="1" applyAlignment="1">
      <alignment horizontal="center" vertical="center" textRotation="90" wrapText="1"/>
    </xf>
    <xf numFmtId="164" fontId="3" fillId="0" borderId="70" xfId="0" applyNumberFormat="1" applyFont="1" applyBorder="1" applyAlignment="1">
      <alignment horizontal="center" vertical="center" textRotation="90" wrapText="1"/>
    </xf>
    <xf numFmtId="3" fontId="4" fillId="3" borderId="3" xfId="0" applyNumberFormat="1" applyFont="1" applyFill="1" applyBorder="1" applyAlignment="1">
      <alignment horizontal="left" vertical="top" wrapText="1"/>
    </xf>
    <xf numFmtId="3" fontId="4" fillId="3" borderId="19" xfId="0" applyNumberFormat="1" applyFont="1" applyFill="1" applyBorder="1" applyAlignment="1">
      <alignment horizontal="left" vertical="top" wrapText="1"/>
    </xf>
    <xf numFmtId="3" fontId="4" fillId="3" borderId="71" xfId="0" applyNumberFormat="1" applyFont="1" applyFill="1" applyBorder="1" applyAlignment="1">
      <alignment horizontal="left" vertical="top" wrapText="1"/>
    </xf>
    <xf numFmtId="3" fontId="3" fillId="0" borderId="9" xfId="0" applyNumberFormat="1" applyFont="1" applyFill="1" applyBorder="1" applyAlignment="1">
      <alignment horizontal="left" vertical="top" wrapText="1"/>
    </xf>
    <xf numFmtId="3" fontId="3" fillId="0" borderId="48" xfId="0" applyNumberFormat="1" applyFont="1" applyFill="1" applyBorder="1" applyAlignment="1">
      <alignment horizontal="left" vertical="top" wrapText="1"/>
    </xf>
    <xf numFmtId="3" fontId="3" fillId="0" borderId="29" xfId="0" applyNumberFormat="1" applyFont="1" applyFill="1" applyBorder="1" applyAlignment="1">
      <alignment horizontal="left"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3" fontId="3" fillId="0" borderId="57" xfId="0" applyNumberFormat="1" applyFont="1" applyFill="1" applyBorder="1" applyAlignment="1">
      <alignment horizontal="center" vertical="top" wrapText="1"/>
    </xf>
    <xf numFmtId="3" fontId="4" fillId="7" borderId="46" xfId="0" applyNumberFormat="1" applyFont="1" applyFill="1" applyBorder="1" applyAlignment="1">
      <alignment horizontal="left" vertical="top" wrapText="1"/>
    </xf>
    <xf numFmtId="3" fontId="4" fillId="7" borderId="32" xfId="0" applyNumberFormat="1" applyFont="1" applyFill="1" applyBorder="1" applyAlignment="1">
      <alignment horizontal="left" vertical="top" wrapText="1"/>
    </xf>
    <xf numFmtId="3" fontId="4" fillId="7" borderId="45" xfId="0" applyNumberFormat="1" applyFont="1" applyFill="1" applyBorder="1" applyAlignment="1">
      <alignment horizontal="left" vertical="top" wrapText="1"/>
    </xf>
    <xf numFmtId="3" fontId="4" fillId="4" borderId="66" xfId="0" applyNumberFormat="1" applyFont="1" applyFill="1" applyBorder="1" applyAlignment="1">
      <alignment horizontal="left" vertical="top" wrapText="1"/>
    </xf>
    <xf numFmtId="3" fontId="4" fillId="4" borderId="62" xfId="0" applyNumberFormat="1" applyFont="1" applyFill="1" applyBorder="1" applyAlignment="1">
      <alignment horizontal="left" vertical="top" wrapText="1"/>
    </xf>
    <xf numFmtId="3" fontId="4" fillId="4" borderId="34" xfId="0" applyNumberFormat="1" applyFont="1" applyFill="1" applyBorder="1" applyAlignment="1">
      <alignment horizontal="left" vertical="top" wrapText="1"/>
    </xf>
    <xf numFmtId="3" fontId="4" fillId="2" borderId="7" xfId="0" applyNumberFormat="1" applyFont="1" applyFill="1" applyBorder="1" applyAlignment="1">
      <alignment horizontal="left" vertical="top"/>
    </xf>
    <xf numFmtId="3" fontId="4" fillId="2" borderId="76" xfId="0" applyNumberFormat="1" applyFont="1" applyFill="1" applyBorder="1" applyAlignment="1">
      <alignment horizontal="left" vertical="top"/>
    </xf>
    <xf numFmtId="3" fontId="4" fillId="3" borderId="19" xfId="0" applyNumberFormat="1" applyFont="1" applyFill="1" applyBorder="1" applyAlignment="1">
      <alignment horizontal="right" vertical="top"/>
    </xf>
    <xf numFmtId="3" fontId="4" fillId="3" borderId="72" xfId="0" applyNumberFormat="1" applyFont="1" applyFill="1" applyBorder="1" applyAlignment="1">
      <alignment horizontal="right" vertical="top"/>
    </xf>
    <xf numFmtId="3" fontId="4" fillId="3" borderId="7" xfId="0" applyNumberFormat="1" applyFont="1" applyFill="1" applyBorder="1" applyAlignment="1">
      <alignment horizontal="right" vertical="top"/>
    </xf>
    <xf numFmtId="3" fontId="4" fillId="3" borderId="76" xfId="0" applyNumberFormat="1" applyFont="1" applyFill="1" applyBorder="1" applyAlignment="1">
      <alignment horizontal="right" vertical="top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 wrapText="1"/>
    </xf>
    <xf numFmtId="3" fontId="4" fillId="3" borderId="76" xfId="0" applyNumberFormat="1" applyFont="1" applyFill="1" applyBorder="1" applyAlignment="1">
      <alignment horizontal="center" vertical="top" wrapText="1"/>
    </xf>
    <xf numFmtId="3" fontId="4" fillId="3" borderId="27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3" fontId="4" fillId="3" borderId="36" xfId="0" applyNumberFormat="1" applyFont="1" applyFill="1" applyBorder="1" applyAlignment="1">
      <alignment horizontal="left" vertical="top" wrapText="1"/>
    </xf>
    <xf numFmtId="3" fontId="9" fillId="0" borderId="13" xfId="0" applyNumberFormat="1" applyFont="1" applyFill="1" applyBorder="1" applyAlignment="1">
      <alignment horizontal="left" vertical="top" wrapText="1"/>
    </xf>
    <xf numFmtId="3" fontId="9" fillId="0" borderId="9" xfId="0" applyNumberFormat="1" applyFont="1" applyFill="1" applyBorder="1" applyAlignment="1">
      <alignment horizontal="left" vertical="top" wrapText="1"/>
    </xf>
    <xf numFmtId="3" fontId="3" fillId="8" borderId="39" xfId="0" applyNumberFormat="1" applyFont="1" applyFill="1" applyBorder="1" applyAlignment="1">
      <alignment horizontal="left" vertical="top" wrapText="1"/>
    </xf>
    <xf numFmtId="3" fontId="3" fillId="8" borderId="52" xfId="0" applyNumberFormat="1" applyFont="1" applyFill="1" applyBorder="1" applyAlignment="1">
      <alignment horizontal="left" vertical="top" wrapText="1"/>
    </xf>
    <xf numFmtId="3" fontId="3" fillId="8" borderId="29" xfId="0" applyNumberFormat="1" applyFont="1" applyFill="1" applyBorder="1" applyAlignment="1">
      <alignment horizontal="left" vertical="top" wrapText="1"/>
    </xf>
    <xf numFmtId="3" fontId="3" fillId="0" borderId="39" xfId="0" applyNumberFormat="1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left" vertical="top" wrapText="1"/>
    </xf>
    <xf numFmtId="3" fontId="3" fillId="8" borderId="43" xfId="0" applyNumberFormat="1" applyFont="1" applyFill="1" applyBorder="1" applyAlignment="1">
      <alignment horizontal="left" vertical="top" wrapText="1"/>
    </xf>
    <xf numFmtId="3" fontId="3" fillId="8" borderId="3" xfId="0" applyNumberFormat="1" applyFont="1" applyFill="1" applyBorder="1" applyAlignment="1">
      <alignment horizontal="left" vertical="top" wrapText="1"/>
    </xf>
    <xf numFmtId="3" fontId="3" fillId="8" borderId="13" xfId="0" applyNumberFormat="1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center" textRotation="90" wrapText="1"/>
    </xf>
    <xf numFmtId="3" fontId="3" fillId="0" borderId="3" xfId="0" applyNumberFormat="1" applyFont="1" applyFill="1" applyBorder="1" applyAlignment="1">
      <alignment horizontal="center" vertical="center" textRotation="90" wrapText="1"/>
    </xf>
    <xf numFmtId="3" fontId="4" fillId="0" borderId="37" xfId="0" applyNumberFormat="1" applyFont="1" applyBorder="1" applyAlignment="1">
      <alignment horizontal="center" vertical="top"/>
    </xf>
    <xf numFmtId="3" fontId="4" fillId="0" borderId="70" xfId="0" applyNumberFormat="1" applyFont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left" vertical="top" wrapText="1"/>
    </xf>
    <xf numFmtId="3" fontId="3" fillId="0" borderId="37" xfId="0" applyNumberFormat="1" applyFont="1" applyBorder="1" applyAlignment="1">
      <alignment horizontal="left" vertical="top" wrapText="1"/>
    </xf>
    <xf numFmtId="3" fontId="3" fillId="0" borderId="70" xfId="0" applyNumberFormat="1" applyFont="1" applyBorder="1" applyAlignment="1">
      <alignment horizontal="left" vertical="top" wrapText="1"/>
    </xf>
    <xf numFmtId="3" fontId="3" fillId="0" borderId="57" xfId="0" applyNumberFormat="1" applyFont="1" applyBorder="1" applyAlignment="1">
      <alignment horizontal="center" vertical="top"/>
    </xf>
    <xf numFmtId="3" fontId="3" fillId="8" borderId="48" xfId="0" applyNumberFormat="1" applyFont="1" applyFill="1" applyBorder="1" applyAlignment="1">
      <alignment horizontal="left" vertical="top" wrapText="1"/>
    </xf>
    <xf numFmtId="3" fontId="3" fillId="0" borderId="48" xfId="2" applyNumberFormat="1" applyFont="1" applyFill="1" applyBorder="1" applyAlignment="1">
      <alignment horizontal="center" vertical="top"/>
    </xf>
    <xf numFmtId="3" fontId="3" fillId="0" borderId="43" xfId="2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left" vertical="top" wrapText="1"/>
    </xf>
    <xf numFmtId="3" fontId="3" fillId="5" borderId="29" xfId="0" applyNumberFormat="1" applyFont="1" applyFill="1" applyBorder="1" applyAlignment="1">
      <alignment horizontal="left" vertical="top" wrapText="1"/>
    </xf>
    <xf numFmtId="3" fontId="3" fillId="8" borderId="9" xfId="0" applyNumberFormat="1" applyFont="1" applyFill="1" applyBorder="1" applyAlignment="1">
      <alignment horizontal="left" vertical="top" wrapText="1"/>
    </xf>
    <xf numFmtId="3" fontId="3" fillId="5" borderId="52" xfId="0" applyNumberFormat="1" applyFont="1" applyFill="1" applyBorder="1" applyAlignment="1">
      <alignment horizontal="left" vertical="top" wrapText="1"/>
    </xf>
    <xf numFmtId="3" fontId="3" fillId="5" borderId="39" xfId="0" applyNumberFormat="1" applyFont="1" applyFill="1" applyBorder="1" applyAlignment="1">
      <alignment horizontal="left" vertical="top" wrapText="1"/>
    </xf>
    <xf numFmtId="3" fontId="3" fillId="8" borderId="66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left" vertical="top" wrapText="1"/>
    </xf>
    <xf numFmtId="3" fontId="3" fillId="8" borderId="53" xfId="0" applyNumberFormat="1" applyFont="1" applyFill="1" applyBorder="1" applyAlignment="1">
      <alignment horizontal="left" vertical="top" wrapText="1"/>
    </xf>
    <xf numFmtId="3" fontId="3" fillId="0" borderId="35" xfId="0" applyNumberFormat="1" applyFont="1" applyFill="1" applyBorder="1" applyAlignment="1">
      <alignment horizontal="center" vertical="center" textRotation="90" wrapText="1"/>
    </xf>
    <xf numFmtId="3" fontId="3" fillId="8" borderId="70" xfId="0" applyNumberFormat="1" applyFont="1" applyFill="1" applyBorder="1" applyAlignment="1">
      <alignment horizontal="left" vertical="top" wrapText="1"/>
    </xf>
    <xf numFmtId="3" fontId="3" fillId="0" borderId="57" xfId="0" applyNumberFormat="1" applyFont="1" applyFill="1" applyBorder="1" applyAlignment="1">
      <alignment horizontal="center" vertical="center" textRotation="90" wrapText="1"/>
    </xf>
    <xf numFmtId="0" fontId="3" fillId="8" borderId="66" xfId="0" applyFont="1" applyFill="1" applyBorder="1" applyAlignment="1">
      <alignment horizontal="left" vertical="top" wrapText="1"/>
    </xf>
    <xf numFmtId="0" fontId="3" fillId="8" borderId="53" xfId="0" applyFont="1" applyFill="1" applyBorder="1" applyAlignment="1">
      <alignment horizontal="left" vertical="top" wrapText="1"/>
    </xf>
    <xf numFmtId="3" fontId="11" fillId="0" borderId="13" xfId="0" applyNumberFormat="1" applyFont="1" applyFill="1" applyBorder="1" applyAlignment="1">
      <alignment horizontal="left" vertical="top" wrapText="1"/>
    </xf>
    <xf numFmtId="3" fontId="11" fillId="0" borderId="9" xfId="0" applyNumberFormat="1" applyFont="1" applyFill="1" applyBorder="1" applyAlignment="1">
      <alignment horizontal="left" vertical="top" wrapText="1"/>
    </xf>
    <xf numFmtId="3" fontId="11" fillId="0" borderId="48" xfId="0" applyNumberFormat="1" applyFont="1" applyFill="1" applyBorder="1" applyAlignment="1">
      <alignment horizontal="left" vertical="top" wrapText="1"/>
    </xf>
    <xf numFmtId="3" fontId="3" fillId="0" borderId="61" xfId="0" applyNumberFormat="1" applyFont="1" applyFill="1" applyBorder="1" applyAlignment="1">
      <alignment horizontal="center" vertical="center" textRotation="90" wrapText="1"/>
    </xf>
    <xf numFmtId="3" fontId="4" fillId="6" borderId="64" xfId="0" applyNumberFormat="1" applyFont="1" applyFill="1" applyBorder="1" applyAlignment="1">
      <alignment horizontal="right" vertical="top" wrapText="1"/>
    </xf>
    <xf numFmtId="3" fontId="4" fillId="6" borderId="4" xfId="0" applyNumberFormat="1" applyFont="1" applyFill="1" applyBorder="1" applyAlignment="1">
      <alignment horizontal="right" vertical="top" wrapText="1"/>
    </xf>
    <xf numFmtId="3" fontId="4" fillId="6" borderId="33" xfId="0" applyNumberFormat="1" applyFont="1" applyFill="1" applyBorder="1" applyAlignment="1">
      <alignment horizontal="right" vertical="top" wrapText="1"/>
    </xf>
    <xf numFmtId="3" fontId="3" fillId="6" borderId="65" xfId="0" applyNumberFormat="1" applyFont="1" applyFill="1" applyBorder="1" applyAlignment="1">
      <alignment horizontal="center" vertical="top" wrapText="1"/>
    </xf>
    <xf numFmtId="3" fontId="3" fillId="6" borderId="4" xfId="0" applyNumberFormat="1" applyFont="1" applyFill="1" applyBorder="1" applyAlignment="1">
      <alignment horizontal="center" vertical="top" wrapText="1"/>
    </xf>
    <xf numFmtId="3" fontId="3" fillId="6" borderId="33" xfId="0" applyNumberFormat="1" applyFont="1" applyFill="1" applyBorder="1" applyAlignment="1">
      <alignment horizontal="center" vertical="top" wrapText="1"/>
    </xf>
    <xf numFmtId="3" fontId="2" fillId="8" borderId="29" xfId="0" applyNumberFormat="1" applyFont="1" applyFill="1" applyBorder="1" applyAlignment="1">
      <alignment horizontal="left" vertical="top" wrapText="1"/>
    </xf>
    <xf numFmtId="3" fontId="2" fillId="8" borderId="88" xfId="0" applyNumberFormat="1" applyFont="1" applyFill="1" applyBorder="1" applyAlignment="1">
      <alignment horizontal="left" vertical="top" wrapText="1"/>
    </xf>
    <xf numFmtId="3" fontId="2" fillId="0" borderId="9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center" vertical="center" textRotation="90" wrapText="1"/>
    </xf>
    <xf numFmtId="3" fontId="2" fillId="0" borderId="9" xfId="0" applyNumberFormat="1" applyFont="1" applyFill="1" applyBorder="1" applyAlignment="1">
      <alignment horizontal="left" vertical="top" wrapText="1"/>
    </xf>
    <xf numFmtId="3" fontId="4" fillId="3" borderId="10" xfId="0" applyNumberFormat="1" applyFont="1" applyFill="1" applyBorder="1" applyAlignment="1">
      <alignment horizontal="right" vertical="top"/>
    </xf>
    <xf numFmtId="3" fontId="3" fillId="0" borderId="28" xfId="0" applyNumberFormat="1" applyFont="1" applyBorder="1" applyAlignment="1">
      <alignment horizontal="left" vertical="top"/>
    </xf>
    <xf numFmtId="3" fontId="3" fillId="0" borderId="25" xfId="0" applyNumberFormat="1" applyFont="1" applyBorder="1" applyAlignment="1">
      <alignment horizontal="left" vertical="top"/>
    </xf>
    <xf numFmtId="3" fontId="3" fillId="0" borderId="31" xfId="0" applyNumberFormat="1" applyFont="1" applyBorder="1" applyAlignment="1">
      <alignment horizontal="left" vertical="top"/>
    </xf>
    <xf numFmtId="3" fontId="4" fillId="3" borderId="10" xfId="0" applyNumberFormat="1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horizontal="left" vertical="top" wrapText="1"/>
    </xf>
    <xf numFmtId="3" fontId="4" fillId="3" borderId="76" xfId="0" applyNumberFormat="1" applyFont="1" applyFill="1" applyBorder="1" applyAlignment="1">
      <alignment horizontal="left" vertical="top" wrapText="1"/>
    </xf>
    <xf numFmtId="3" fontId="3" fillId="0" borderId="56" xfId="0" applyNumberFormat="1" applyFont="1" applyFill="1" applyBorder="1" applyAlignment="1">
      <alignment horizontal="center" vertical="center" textRotation="90" wrapText="1"/>
    </xf>
    <xf numFmtId="3" fontId="3" fillId="0" borderId="71" xfId="0" applyNumberFormat="1" applyFont="1" applyFill="1" applyBorder="1" applyAlignment="1">
      <alignment horizontal="center" vertical="center" textRotation="90" wrapText="1"/>
    </xf>
    <xf numFmtId="3" fontId="4" fillId="9" borderId="65" xfId="0" applyNumberFormat="1" applyFont="1" applyFill="1" applyBorder="1" applyAlignment="1">
      <alignment horizontal="right" vertical="top"/>
    </xf>
    <xf numFmtId="3" fontId="4" fillId="9" borderId="4" xfId="0" applyNumberFormat="1" applyFont="1" applyFill="1" applyBorder="1" applyAlignment="1">
      <alignment horizontal="right" vertical="top"/>
    </xf>
    <xf numFmtId="3" fontId="4" fillId="9" borderId="33" xfId="0" applyNumberFormat="1" applyFont="1" applyFill="1" applyBorder="1" applyAlignment="1">
      <alignment horizontal="right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3" fillId="5" borderId="0" xfId="0" applyNumberFormat="1" applyFont="1" applyFill="1" applyBorder="1" applyAlignment="1">
      <alignment horizontal="center" vertical="top" wrapText="1"/>
    </xf>
    <xf numFmtId="3" fontId="4" fillId="4" borderId="28" xfId="0" applyNumberFormat="1" applyFont="1" applyFill="1" applyBorder="1" applyAlignment="1">
      <alignment horizontal="left" vertical="top"/>
    </xf>
    <xf numFmtId="3" fontId="4" fillId="4" borderId="25" xfId="0" applyNumberFormat="1" applyFont="1" applyFill="1" applyBorder="1" applyAlignment="1">
      <alignment horizontal="left" vertical="top"/>
    </xf>
    <xf numFmtId="3" fontId="4" fillId="4" borderId="31" xfId="0" applyNumberFormat="1" applyFont="1" applyFill="1" applyBorder="1" applyAlignment="1">
      <alignment horizontal="left" vertical="top"/>
    </xf>
    <xf numFmtId="3" fontId="3" fillId="0" borderId="28" xfId="0" applyNumberFormat="1" applyFont="1" applyBorder="1" applyAlignment="1">
      <alignment horizontal="left" vertical="top" wrapText="1"/>
    </xf>
    <xf numFmtId="3" fontId="3" fillId="0" borderId="25" xfId="0" applyNumberFormat="1" applyFont="1" applyBorder="1" applyAlignment="1">
      <alignment horizontal="left" vertical="top" wrapText="1"/>
    </xf>
    <xf numFmtId="3" fontId="3" fillId="0" borderId="31" xfId="0" applyNumberFormat="1" applyFont="1" applyBorder="1" applyAlignment="1">
      <alignment horizontal="left" vertical="top" wrapText="1"/>
    </xf>
    <xf numFmtId="3" fontId="4" fillId="0" borderId="72" xfId="0" applyNumberFormat="1" applyFont="1" applyFill="1" applyBorder="1" applyAlignment="1">
      <alignment horizontal="center" wrapText="1"/>
    </xf>
    <xf numFmtId="3" fontId="3" fillId="0" borderId="46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right" vertical="top"/>
    </xf>
    <xf numFmtId="3" fontId="4" fillId="2" borderId="7" xfId="0" applyNumberFormat="1" applyFont="1" applyFill="1" applyBorder="1" applyAlignment="1">
      <alignment horizontal="right" vertical="top"/>
    </xf>
    <xf numFmtId="3" fontId="4" fillId="2" borderId="76" xfId="0" applyNumberFormat="1" applyFont="1" applyFill="1" applyBorder="1" applyAlignment="1">
      <alignment horizontal="right" vertical="top"/>
    </xf>
    <xf numFmtId="3" fontId="4" fillId="2" borderId="8" xfId="0" applyNumberFormat="1" applyFont="1" applyFill="1" applyBorder="1" applyAlignment="1">
      <alignment horizontal="center" vertical="top" wrapText="1"/>
    </xf>
    <xf numFmtId="3" fontId="4" fillId="2" borderId="7" xfId="0" applyNumberFormat="1" applyFont="1" applyFill="1" applyBorder="1" applyAlignment="1">
      <alignment horizontal="center" vertical="top" wrapText="1"/>
    </xf>
    <xf numFmtId="3" fontId="4" fillId="2" borderId="76" xfId="0" applyNumberFormat="1" applyFont="1" applyFill="1" applyBorder="1" applyAlignment="1">
      <alignment horizontal="center" vertical="top" wrapText="1"/>
    </xf>
    <xf numFmtId="3" fontId="4" fillId="4" borderId="10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4" fillId="4" borderId="76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4" borderId="7" xfId="0" applyNumberFormat="1" applyFont="1" applyFill="1" applyBorder="1" applyAlignment="1">
      <alignment horizontal="center" vertical="top" wrapText="1"/>
    </xf>
    <xf numFmtId="3" fontId="4" fillId="4" borderId="76" xfId="0" applyNumberFormat="1" applyFont="1" applyFill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1" fillId="0" borderId="70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3" fontId="3" fillId="8" borderId="52" xfId="0" applyNumberFormat="1" applyFont="1" applyFill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70" xfId="0" applyNumberFormat="1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center" textRotation="90" wrapText="1"/>
    </xf>
    <xf numFmtId="3" fontId="20" fillId="0" borderId="57" xfId="0" applyNumberFormat="1" applyFont="1" applyFill="1" applyBorder="1" applyAlignment="1">
      <alignment horizontal="center" vertical="center" textRotation="90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46" xfId="0" applyNumberFormat="1" applyFont="1" applyBorder="1" applyAlignment="1">
      <alignment horizontal="center" vertical="top"/>
    </xf>
    <xf numFmtId="3" fontId="3" fillId="0" borderId="32" xfId="0" applyNumberFormat="1" applyFont="1" applyBorder="1" applyAlignment="1">
      <alignment horizontal="center" vertical="top"/>
    </xf>
    <xf numFmtId="3" fontId="3" fillId="0" borderId="45" xfId="0" applyNumberFormat="1" applyFont="1" applyBorder="1" applyAlignment="1">
      <alignment horizontal="center" vertical="top"/>
    </xf>
    <xf numFmtId="3" fontId="2" fillId="8" borderId="39" xfId="0" applyNumberFormat="1" applyFont="1" applyFill="1" applyBorder="1" applyAlignment="1">
      <alignment horizontal="left" vertical="top" wrapText="1"/>
    </xf>
    <xf numFmtId="164" fontId="4" fillId="0" borderId="46" xfId="0" applyNumberFormat="1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left" vertical="top" wrapText="1"/>
    </xf>
    <xf numFmtId="3" fontId="2" fillId="0" borderId="43" xfId="0" applyNumberFormat="1" applyFont="1" applyBorder="1" applyAlignment="1">
      <alignment horizontal="center" vertical="center" textRotation="90" wrapText="1"/>
    </xf>
    <xf numFmtId="3" fontId="2" fillId="0" borderId="3" xfId="0" applyNumberFormat="1" applyFont="1" applyBorder="1" applyAlignment="1">
      <alignment horizontal="center" vertical="center" textRotation="90" wrapText="1"/>
    </xf>
    <xf numFmtId="3" fontId="2" fillId="0" borderId="43" xfId="0" applyNumberFormat="1" applyFont="1" applyFill="1" applyBorder="1" applyAlignment="1">
      <alignment horizontal="center" vertical="center" textRotation="90" wrapText="1"/>
    </xf>
    <xf numFmtId="3" fontId="3" fillId="0" borderId="11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 textRotation="90" wrapText="1"/>
    </xf>
    <xf numFmtId="3" fontId="2" fillId="0" borderId="15" xfId="0" applyNumberFormat="1" applyFont="1" applyBorder="1" applyAlignment="1">
      <alignment horizontal="center" vertical="center" textRotation="90" wrapText="1"/>
    </xf>
    <xf numFmtId="3" fontId="2" fillId="0" borderId="16" xfId="0" applyNumberFormat="1" applyFont="1" applyBorder="1" applyAlignment="1">
      <alignment horizontal="center" vertical="center" textRotation="90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3" fontId="2" fillId="0" borderId="57" xfId="0" applyNumberFormat="1" applyFont="1" applyFill="1" applyBorder="1" applyAlignment="1">
      <alignment horizontal="center" vertical="center" textRotation="90" wrapText="1"/>
    </xf>
    <xf numFmtId="3" fontId="2" fillId="0" borderId="71" xfId="0" applyNumberFormat="1" applyFont="1" applyFill="1" applyBorder="1" applyAlignment="1">
      <alignment horizontal="center" vertical="center" textRotation="90" wrapText="1"/>
    </xf>
    <xf numFmtId="164" fontId="10" fillId="0" borderId="37" xfId="0" applyNumberFormat="1" applyFont="1" applyBorder="1" applyAlignment="1">
      <alignment horizontal="center" vertical="top" wrapText="1"/>
    </xf>
    <xf numFmtId="164" fontId="10" fillId="0" borderId="29" xfId="0" applyNumberFormat="1" applyFont="1" applyBorder="1" applyAlignment="1">
      <alignment horizontal="center" vertical="top" wrapText="1"/>
    </xf>
    <xf numFmtId="164" fontId="10" fillId="0" borderId="52" xfId="0" applyNumberFormat="1" applyFont="1" applyBorder="1" applyAlignment="1">
      <alignment horizontal="center" vertical="top" wrapText="1"/>
    </xf>
    <xf numFmtId="3" fontId="2" fillId="0" borderId="37" xfId="0" applyNumberFormat="1" applyFont="1" applyBorder="1" applyAlignment="1">
      <alignment horizontal="center" vertical="top" textRotation="90" wrapText="1"/>
    </xf>
    <xf numFmtId="3" fontId="2" fillId="0" borderId="29" xfId="0" applyNumberFormat="1" applyFont="1" applyBorder="1" applyAlignment="1">
      <alignment horizontal="center" vertical="top" textRotation="90" wrapText="1"/>
    </xf>
    <xf numFmtId="3" fontId="2" fillId="0" borderId="70" xfId="0" applyNumberFormat="1" applyFont="1" applyBorder="1" applyAlignment="1">
      <alignment horizontal="center" vertical="top" textRotation="90" wrapText="1"/>
    </xf>
    <xf numFmtId="3" fontId="3" fillId="8" borderId="30" xfId="0" applyNumberFormat="1" applyFont="1" applyFill="1" applyBorder="1" applyAlignment="1">
      <alignment horizontal="left" vertical="top" wrapText="1"/>
    </xf>
    <xf numFmtId="3" fontId="3" fillId="5" borderId="30" xfId="0" applyNumberFormat="1" applyFont="1" applyFill="1" applyBorder="1" applyAlignment="1">
      <alignment horizontal="left" vertical="top" wrapText="1"/>
    </xf>
    <xf numFmtId="3" fontId="3" fillId="0" borderId="23" xfId="2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 applyAlignment="1">
      <alignment horizontal="left" vertical="top" wrapText="1"/>
    </xf>
    <xf numFmtId="3" fontId="3" fillId="0" borderId="56" xfId="0" applyNumberFormat="1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3" fontId="3" fillId="0" borderId="52" xfId="0" applyNumberFormat="1" applyFont="1" applyBorder="1" applyAlignment="1">
      <alignment horizontal="left" vertical="top" wrapText="1"/>
    </xf>
    <xf numFmtId="3" fontId="3" fillId="0" borderId="52" xfId="0" applyNumberFormat="1" applyFont="1" applyFill="1" applyBorder="1" applyAlignment="1">
      <alignment horizontal="left" vertical="top" wrapText="1"/>
    </xf>
    <xf numFmtId="3" fontId="3" fillId="0" borderId="60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3" fontId="3" fillId="0" borderId="61" xfId="0" applyNumberFormat="1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4" customWidth="1"/>
    <col min="2" max="2" width="60.7109375" style="4" customWidth="1"/>
    <col min="3" max="16384" width="9.140625" style="4"/>
  </cols>
  <sheetData>
    <row r="1" spans="1:2" x14ac:dyDescent="0.25">
      <c r="A1" s="1019" t="s">
        <v>38</v>
      </c>
      <c r="B1" s="1019"/>
    </row>
    <row r="2" spans="1:2" ht="31.5" x14ac:dyDescent="0.25">
      <c r="A2" s="5" t="s">
        <v>4</v>
      </c>
      <c r="B2" s="6" t="s">
        <v>39</v>
      </c>
    </row>
    <row r="3" spans="1:2" x14ac:dyDescent="0.25">
      <c r="A3" s="5">
        <v>1</v>
      </c>
      <c r="B3" s="6" t="s">
        <v>40</v>
      </c>
    </row>
    <row r="4" spans="1:2" x14ac:dyDescent="0.25">
      <c r="A4" s="5">
        <v>2</v>
      </c>
      <c r="B4" s="6" t="s">
        <v>41</v>
      </c>
    </row>
    <row r="5" spans="1:2" x14ac:dyDescent="0.25">
      <c r="A5" s="5">
        <v>3</v>
      </c>
      <c r="B5" s="6" t="s">
        <v>42</v>
      </c>
    </row>
    <row r="6" spans="1:2" x14ac:dyDescent="0.25">
      <c r="A6" s="5">
        <v>4</v>
      </c>
      <c r="B6" s="6" t="s">
        <v>43</v>
      </c>
    </row>
    <row r="7" spans="1:2" x14ac:dyDescent="0.25">
      <c r="A7" s="5">
        <v>5</v>
      </c>
      <c r="B7" s="6" t="s">
        <v>44</v>
      </c>
    </row>
    <row r="8" spans="1:2" x14ac:dyDescent="0.25">
      <c r="A8" s="5">
        <v>6</v>
      </c>
      <c r="B8" s="6" t="s">
        <v>45</v>
      </c>
    </row>
    <row r="9" spans="1:2" ht="15.75" customHeight="1" x14ac:dyDescent="0.25"/>
    <row r="10" spans="1:2" ht="15.75" customHeight="1" x14ac:dyDescent="0.25">
      <c r="A10" s="1020" t="s">
        <v>46</v>
      </c>
      <c r="B10" s="1020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0"/>
  <sheetViews>
    <sheetView tabSelected="1" zoomScaleNormal="100" zoomScaleSheetLayoutView="70" workbookViewId="0"/>
  </sheetViews>
  <sheetFormatPr defaultColWidth="9.140625" defaultRowHeight="12.75" x14ac:dyDescent="0.2"/>
  <cols>
    <col min="1" max="1" width="2.5703125" style="438" customWidth="1"/>
    <col min="2" max="2" width="3.140625" style="592" customWidth="1"/>
    <col min="3" max="3" width="2.5703125" style="438" customWidth="1"/>
    <col min="4" max="4" width="26.42578125" style="17" customWidth="1"/>
    <col min="5" max="5" width="4" style="462" customWidth="1"/>
    <col min="6" max="6" width="2.7109375" style="87" customWidth="1"/>
    <col min="7" max="7" width="7.42578125" style="87" customWidth="1"/>
    <col min="8" max="8" width="9.5703125" style="158" customWidth="1"/>
    <col min="9" max="9" width="7.85546875" style="117" customWidth="1"/>
    <col min="10" max="10" width="7.7109375" style="117" customWidth="1"/>
    <col min="11" max="11" width="23.5703125" style="54" customWidth="1"/>
    <col min="12" max="12" width="4.7109375" style="87" customWidth="1"/>
    <col min="13" max="14" width="5" style="87" customWidth="1"/>
    <col min="15" max="16384" width="9.140625" style="17"/>
  </cols>
  <sheetData>
    <row r="1" spans="1:20" ht="51" customHeight="1" x14ac:dyDescent="0.2">
      <c r="K1" s="1021" t="s">
        <v>247</v>
      </c>
      <c r="L1" s="1021"/>
      <c r="M1" s="1021"/>
      <c r="N1" s="1021"/>
    </row>
    <row r="2" spans="1:20" s="141" customFormat="1" ht="15.75" x14ac:dyDescent="0.2">
      <c r="A2" s="1026" t="s">
        <v>218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</row>
    <row r="3" spans="1:20" s="141" customFormat="1" ht="27.75" customHeight="1" x14ac:dyDescent="0.2">
      <c r="A3" s="1027" t="s">
        <v>170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</row>
    <row r="4" spans="1:20" s="141" customFormat="1" ht="15.75" x14ac:dyDescent="0.2">
      <c r="A4" s="1026" t="s">
        <v>62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</row>
    <row r="5" spans="1:20" s="21" customFormat="1" ht="13.5" thickBot="1" x14ac:dyDescent="0.25">
      <c r="A5" s="407"/>
      <c r="B5" s="590"/>
      <c r="C5" s="407"/>
      <c r="D5" s="11"/>
      <c r="E5" s="457"/>
      <c r="F5" s="139"/>
      <c r="G5" s="87"/>
      <c r="H5" s="158"/>
      <c r="I5" s="88"/>
      <c r="J5" s="88"/>
      <c r="K5" s="22"/>
      <c r="L5" s="139"/>
      <c r="M5" s="1030" t="s">
        <v>107</v>
      </c>
      <c r="N5" s="1030"/>
    </row>
    <row r="6" spans="1:20" s="21" customFormat="1" ht="19.5" customHeight="1" x14ac:dyDescent="0.2">
      <c r="A6" s="1031" t="s">
        <v>0</v>
      </c>
      <c r="B6" s="1035" t="s">
        <v>1</v>
      </c>
      <c r="C6" s="1035" t="s">
        <v>2</v>
      </c>
      <c r="D6" s="1039" t="s">
        <v>21</v>
      </c>
      <c r="E6" s="1042" t="s">
        <v>3</v>
      </c>
      <c r="F6" s="1045" t="s">
        <v>4</v>
      </c>
      <c r="G6" s="1062" t="s">
        <v>5</v>
      </c>
      <c r="H6" s="1045" t="s">
        <v>128</v>
      </c>
      <c r="I6" s="1065" t="s">
        <v>111</v>
      </c>
      <c r="J6" s="1065" t="s">
        <v>129</v>
      </c>
      <c r="K6" s="1052" t="s">
        <v>63</v>
      </c>
      <c r="L6" s="1053"/>
      <c r="M6" s="1053"/>
      <c r="N6" s="1054"/>
    </row>
    <row r="7" spans="1:20" s="21" customFormat="1" ht="21" customHeight="1" x14ac:dyDescent="0.2">
      <c r="A7" s="1032"/>
      <c r="B7" s="1036"/>
      <c r="C7" s="1036"/>
      <c r="D7" s="1040"/>
      <c r="E7" s="1043"/>
      <c r="F7" s="1046"/>
      <c r="G7" s="1063"/>
      <c r="H7" s="1046"/>
      <c r="I7" s="1066"/>
      <c r="J7" s="1066"/>
      <c r="K7" s="1055" t="s">
        <v>21</v>
      </c>
      <c r="L7" s="1057" t="s">
        <v>72</v>
      </c>
      <c r="M7" s="1058"/>
      <c r="N7" s="1059"/>
    </row>
    <row r="8" spans="1:20" s="21" customFormat="1" ht="28.5" customHeight="1" x14ac:dyDescent="0.2">
      <c r="A8" s="1033"/>
      <c r="B8" s="1037"/>
      <c r="C8" s="1037"/>
      <c r="D8" s="1040"/>
      <c r="E8" s="1043"/>
      <c r="F8" s="1046"/>
      <c r="G8" s="1063"/>
      <c r="H8" s="1046"/>
      <c r="I8" s="1066"/>
      <c r="J8" s="1066"/>
      <c r="K8" s="1055"/>
      <c r="L8" s="1060" t="s">
        <v>64</v>
      </c>
      <c r="M8" s="1048" t="s">
        <v>92</v>
      </c>
      <c r="N8" s="1050" t="s">
        <v>130</v>
      </c>
    </row>
    <row r="9" spans="1:20" s="21" customFormat="1" ht="75.75" customHeight="1" thickBot="1" x14ac:dyDescent="0.25">
      <c r="A9" s="1034"/>
      <c r="B9" s="1038"/>
      <c r="C9" s="1038"/>
      <c r="D9" s="1041"/>
      <c r="E9" s="1044"/>
      <c r="F9" s="1047"/>
      <c r="G9" s="1064"/>
      <c r="H9" s="1047"/>
      <c r="I9" s="1067"/>
      <c r="J9" s="1067"/>
      <c r="K9" s="1056"/>
      <c r="L9" s="1061"/>
      <c r="M9" s="1049"/>
      <c r="N9" s="1051"/>
    </row>
    <row r="10" spans="1:20" ht="15" customHeight="1" x14ac:dyDescent="0.2">
      <c r="A10" s="1077" t="s">
        <v>26</v>
      </c>
      <c r="B10" s="1078"/>
      <c r="C10" s="1078"/>
      <c r="D10" s="1078"/>
      <c r="E10" s="1078"/>
      <c r="F10" s="1078"/>
      <c r="G10" s="1078"/>
      <c r="H10" s="1078"/>
      <c r="I10" s="1078"/>
      <c r="J10" s="1078"/>
      <c r="K10" s="1078"/>
      <c r="L10" s="1078"/>
      <c r="M10" s="1078"/>
      <c r="N10" s="1079"/>
    </row>
    <row r="11" spans="1:20" ht="13.5" thickBot="1" x14ac:dyDescent="0.25">
      <c r="A11" s="1080" t="s">
        <v>206</v>
      </c>
      <c r="B11" s="1081"/>
      <c r="C11" s="1081"/>
      <c r="D11" s="1081"/>
      <c r="E11" s="1081"/>
      <c r="F11" s="1081"/>
      <c r="G11" s="1081"/>
      <c r="H11" s="1081"/>
      <c r="I11" s="1081"/>
      <c r="J11" s="1081"/>
      <c r="K11" s="1081"/>
      <c r="L11" s="1081"/>
      <c r="M11" s="1081"/>
      <c r="N11" s="1082"/>
    </row>
    <row r="12" spans="1:20" ht="13.5" thickBot="1" x14ac:dyDescent="0.25">
      <c r="A12" s="408" t="s">
        <v>8</v>
      </c>
      <c r="B12" s="1083" t="s">
        <v>58</v>
      </c>
      <c r="C12" s="1083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4"/>
    </row>
    <row r="13" spans="1:20" ht="13.5" thickBot="1" x14ac:dyDescent="0.25">
      <c r="A13" s="408" t="s">
        <v>8</v>
      </c>
      <c r="B13" s="1" t="s">
        <v>8</v>
      </c>
      <c r="C13" s="1068" t="s">
        <v>33</v>
      </c>
      <c r="D13" s="1068"/>
      <c r="E13" s="1068"/>
      <c r="F13" s="1068"/>
      <c r="G13" s="1068"/>
      <c r="H13" s="1068"/>
      <c r="I13" s="1068"/>
      <c r="J13" s="1068"/>
      <c r="K13" s="1068"/>
      <c r="L13" s="1069"/>
      <c r="M13" s="1069"/>
      <c r="N13" s="1070"/>
    </row>
    <row r="14" spans="1:20" ht="27" customHeight="1" x14ac:dyDescent="0.2">
      <c r="A14" s="409" t="s">
        <v>8</v>
      </c>
      <c r="B14" s="418" t="s">
        <v>8</v>
      </c>
      <c r="C14" s="410" t="s">
        <v>8</v>
      </c>
      <c r="D14" s="23" t="s">
        <v>35</v>
      </c>
      <c r="E14" s="807"/>
      <c r="F14" s="861" t="s">
        <v>30</v>
      </c>
      <c r="G14" s="68" t="s">
        <v>11</v>
      </c>
      <c r="H14" s="133">
        <v>425</v>
      </c>
      <c r="I14" s="898">
        <v>789</v>
      </c>
      <c r="J14" s="898">
        <v>890</v>
      </c>
      <c r="K14" s="904" t="s">
        <v>73</v>
      </c>
      <c r="L14" s="905">
        <v>59</v>
      </c>
      <c r="M14" s="33">
        <v>98</v>
      </c>
      <c r="N14" s="34">
        <v>113</v>
      </c>
    </row>
    <row r="15" spans="1:20" ht="12.75" customHeight="1" x14ac:dyDescent="0.2">
      <c r="A15" s="411"/>
      <c r="B15" s="9"/>
      <c r="C15" s="2"/>
      <c r="D15" s="1071" t="s">
        <v>61</v>
      </c>
      <c r="E15" s="815"/>
      <c r="F15" s="310"/>
      <c r="G15" s="13"/>
      <c r="H15" s="121"/>
      <c r="I15" s="104"/>
      <c r="J15" s="359"/>
      <c r="K15" s="1073"/>
      <c r="L15" s="1074"/>
      <c r="M15" s="1075"/>
      <c r="N15" s="1076"/>
      <c r="S15" s="28"/>
    </row>
    <row r="16" spans="1:20" ht="15.75" customHeight="1" x14ac:dyDescent="0.2">
      <c r="A16" s="411"/>
      <c r="B16" s="9"/>
      <c r="C16" s="2"/>
      <c r="D16" s="1072"/>
      <c r="E16" s="815"/>
      <c r="F16" s="310"/>
      <c r="G16" s="13"/>
      <c r="H16" s="121"/>
      <c r="I16" s="119"/>
      <c r="J16" s="538"/>
      <c r="K16" s="1073"/>
      <c r="L16" s="1074"/>
      <c r="M16" s="1075"/>
      <c r="N16" s="1076"/>
      <c r="T16" s="28"/>
    </row>
    <row r="17" spans="1:20" ht="42.75" customHeight="1" x14ac:dyDescent="0.2">
      <c r="A17" s="411"/>
      <c r="B17" s="9"/>
      <c r="C17" s="2"/>
      <c r="D17" s="62" t="s">
        <v>82</v>
      </c>
      <c r="E17" s="815"/>
      <c r="F17" s="310"/>
      <c r="G17" s="13"/>
      <c r="H17" s="781"/>
      <c r="I17" s="104"/>
      <c r="J17" s="359"/>
      <c r="K17" s="879"/>
      <c r="L17" s="881"/>
      <c r="M17" s="882"/>
      <c r="N17" s="883"/>
      <c r="P17" s="28"/>
    </row>
    <row r="18" spans="1:20" ht="42" customHeight="1" x14ac:dyDescent="0.2">
      <c r="A18" s="411"/>
      <c r="B18" s="9"/>
      <c r="C18" s="2"/>
      <c r="D18" s="805" t="s">
        <v>70</v>
      </c>
      <c r="E18" s="815"/>
      <c r="F18" s="310"/>
      <c r="G18" s="13"/>
      <c r="H18" s="121"/>
      <c r="I18" s="104"/>
      <c r="J18" s="359"/>
      <c r="K18" s="879"/>
      <c r="L18" s="881"/>
      <c r="M18" s="882"/>
      <c r="N18" s="883"/>
      <c r="P18" s="28"/>
    </row>
    <row r="19" spans="1:20" ht="18" customHeight="1" x14ac:dyDescent="0.2">
      <c r="A19" s="411"/>
      <c r="B19" s="9"/>
      <c r="C19" s="2"/>
      <c r="D19" s="1102" t="s">
        <v>233</v>
      </c>
      <c r="E19" s="815"/>
      <c r="F19" s="310"/>
      <c r="G19" s="13"/>
      <c r="H19" s="253"/>
      <c r="I19" s="900"/>
      <c r="J19" s="900"/>
      <c r="K19" s="887"/>
      <c r="L19" s="498"/>
      <c r="M19" s="325"/>
      <c r="N19" s="906"/>
      <c r="P19" s="28"/>
      <c r="S19" s="28"/>
    </row>
    <row r="20" spans="1:20" ht="13.5" thickBot="1" x14ac:dyDescent="0.25">
      <c r="A20" s="411"/>
      <c r="B20" s="9"/>
      <c r="C20" s="2"/>
      <c r="D20" s="1103"/>
      <c r="E20" s="458"/>
      <c r="F20" s="862"/>
      <c r="G20" s="66" t="s">
        <v>15</v>
      </c>
      <c r="H20" s="161">
        <f>SUM(H14:H19)</f>
        <v>425</v>
      </c>
      <c r="I20" s="261">
        <f>SUM(I14:I19)</f>
        <v>789</v>
      </c>
      <c r="J20" s="261">
        <f>SUM(J14:J19)</f>
        <v>890</v>
      </c>
      <c r="K20" s="808"/>
      <c r="L20" s="901"/>
      <c r="M20" s="902"/>
      <c r="N20" s="903"/>
      <c r="P20" s="28"/>
    </row>
    <row r="21" spans="1:20" ht="38.25" x14ac:dyDescent="0.2">
      <c r="A21" s="417" t="s">
        <v>8</v>
      </c>
      <c r="B21" s="418" t="s">
        <v>8</v>
      </c>
      <c r="C21" s="587" t="s">
        <v>9</v>
      </c>
      <c r="D21" s="327" t="s">
        <v>188</v>
      </c>
      <c r="E21" s="463"/>
      <c r="F21" s="310">
        <v>2</v>
      </c>
      <c r="G21" s="594"/>
      <c r="H21" s="596"/>
      <c r="I21" s="599"/>
      <c r="J21" s="581"/>
      <c r="K21" s="147"/>
      <c r="L21" s="603"/>
      <c r="M21" s="49"/>
      <c r="N21" s="602"/>
      <c r="P21" s="28"/>
    </row>
    <row r="22" spans="1:20" ht="29.25" customHeight="1" x14ac:dyDescent="0.2">
      <c r="A22" s="411"/>
      <c r="B22" s="9"/>
      <c r="C22" s="2"/>
      <c r="D22" s="805" t="s">
        <v>154</v>
      </c>
      <c r="E22" s="815"/>
      <c r="F22" s="310"/>
      <c r="G22" s="42" t="s">
        <v>11</v>
      </c>
      <c r="H22" s="168">
        <v>21</v>
      </c>
      <c r="I22" s="138">
        <v>27</v>
      </c>
      <c r="J22" s="362">
        <v>31</v>
      </c>
      <c r="K22" s="135" t="s">
        <v>73</v>
      </c>
      <c r="L22" s="604">
        <v>5</v>
      </c>
      <c r="M22" s="63">
        <v>8</v>
      </c>
      <c r="N22" s="64">
        <v>10</v>
      </c>
      <c r="P22" s="28"/>
      <c r="R22" s="28"/>
      <c r="T22" s="28"/>
    </row>
    <row r="23" spans="1:20" ht="16.5" customHeight="1" x14ac:dyDescent="0.2">
      <c r="A23" s="411"/>
      <c r="B23" s="9"/>
      <c r="C23" s="2"/>
      <c r="D23" s="805" t="s">
        <v>153</v>
      </c>
      <c r="E23" s="815"/>
      <c r="F23" s="310"/>
      <c r="G23" s="27" t="s">
        <v>11</v>
      </c>
      <c r="H23" s="143">
        <v>24</v>
      </c>
      <c r="I23" s="138">
        <v>33</v>
      </c>
      <c r="J23" s="362">
        <v>39</v>
      </c>
      <c r="K23" s="61" t="s">
        <v>83</v>
      </c>
      <c r="L23" s="605">
        <v>1</v>
      </c>
      <c r="M23" s="312">
        <v>1</v>
      </c>
      <c r="N23" s="313">
        <v>1</v>
      </c>
      <c r="P23" s="28"/>
      <c r="Q23" s="28"/>
    </row>
    <row r="24" spans="1:20" ht="16.5" customHeight="1" x14ac:dyDescent="0.2">
      <c r="A24" s="411"/>
      <c r="B24" s="9"/>
      <c r="C24" s="2"/>
      <c r="D24" s="813"/>
      <c r="E24" s="815"/>
      <c r="F24" s="310"/>
      <c r="G24" s="42" t="s">
        <v>55</v>
      </c>
      <c r="H24" s="93">
        <v>172.9</v>
      </c>
      <c r="I24" s="93">
        <v>172.9</v>
      </c>
      <c r="J24" s="93">
        <v>172.9</v>
      </c>
      <c r="K24" s="369"/>
      <c r="L24" s="65"/>
      <c r="M24" s="802"/>
      <c r="N24" s="803"/>
      <c r="P24" s="28"/>
      <c r="Q24" s="28"/>
      <c r="R24" s="28"/>
    </row>
    <row r="25" spans="1:20" ht="16.5" customHeight="1" thickBot="1" x14ac:dyDescent="0.25">
      <c r="A25" s="411"/>
      <c r="B25" s="9"/>
      <c r="C25" s="2"/>
      <c r="D25" s="813"/>
      <c r="E25" s="815"/>
      <c r="F25" s="310"/>
      <c r="G25" s="606" t="s">
        <v>15</v>
      </c>
      <c r="H25" s="123">
        <f>SUM(H22:H24)</f>
        <v>217.9</v>
      </c>
      <c r="I25" s="94">
        <f t="shared" ref="I25:J25" si="0">SUM(I22:I24)</f>
        <v>232.9</v>
      </c>
      <c r="J25" s="607">
        <f t="shared" si="0"/>
        <v>242.9</v>
      </c>
      <c r="K25" s="69"/>
      <c r="L25" s="585"/>
      <c r="M25" s="802"/>
      <c r="N25" s="586"/>
      <c r="P25" s="28"/>
      <c r="Q25" s="28"/>
      <c r="R25" s="28"/>
    </row>
    <row r="26" spans="1:20" ht="16.5" customHeight="1" x14ac:dyDescent="0.2">
      <c r="A26" s="409" t="s">
        <v>8</v>
      </c>
      <c r="B26" s="418" t="s">
        <v>8</v>
      </c>
      <c r="C26" s="410" t="s">
        <v>10</v>
      </c>
      <c r="D26" s="1104" t="s">
        <v>49</v>
      </c>
      <c r="E26" s="1105"/>
      <c r="F26" s="1107" t="s">
        <v>30</v>
      </c>
      <c r="G26" s="68" t="s">
        <v>11</v>
      </c>
      <c r="H26" s="777">
        <v>190</v>
      </c>
      <c r="I26" s="674">
        <v>190</v>
      </c>
      <c r="J26" s="676">
        <v>190</v>
      </c>
      <c r="K26" s="804" t="s">
        <v>74</v>
      </c>
      <c r="L26" s="151">
        <v>4</v>
      </c>
      <c r="M26" s="33">
        <v>4</v>
      </c>
      <c r="N26" s="34">
        <v>4</v>
      </c>
    </row>
    <row r="27" spans="1:20" ht="13.5" thickBot="1" x14ac:dyDescent="0.25">
      <c r="A27" s="412"/>
      <c r="B27" s="1"/>
      <c r="C27" s="7"/>
      <c r="D27" s="1103"/>
      <c r="E27" s="1106"/>
      <c r="F27" s="1108"/>
      <c r="G27" s="66" t="s">
        <v>15</v>
      </c>
      <c r="H27" s="161">
        <f t="shared" ref="H27:J27" si="1">SUM(H26)</f>
        <v>190</v>
      </c>
      <c r="I27" s="261">
        <f t="shared" si="1"/>
        <v>190</v>
      </c>
      <c r="J27" s="598">
        <f t="shared" si="1"/>
        <v>190</v>
      </c>
      <c r="K27" s="69"/>
      <c r="L27" s="70"/>
      <c r="M27" s="57"/>
      <c r="N27" s="71"/>
      <c r="P27" s="28"/>
    </row>
    <row r="28" spans="1:20" ht="15.75" customHeight="1" x14ac:dyDescent="0.2">
      <c r="A28" s="409" t="s">
        <v>8</v>
      </c>
      <c r="B28" s="418" t="s">
        <v>8</v>
      </c>
      <c r="C28" s="410" t="s">
        <v>12</v>
      </c>
      <c r="D28" s="1109" t="s">
        <v>90</v>
      </c>
      <c r="E28" s="1105"/>
      <c r="F28" s="1107" t="s">
        <v>30</v>
      </c>
      <c r="G28" s="68" t="s">
        <v>11</v>
      </c>
      <c r="H28" s="556">
        <v>75</v>
      </c>
      <c r="I28" s="95">
        <v>105</v>
      </c>
      <c r="J28" s="374">
        <v>105</v>
      </c>
      <c r="K28" s="1110" t="s">
        <v>85</v>
      </c>
      <c r="L28" s="47">
        <v>15</v>
      </c>
      <c r="M28" s="33">
        <v>15</v>
      </c>
      <c r="N28" s="810">
        <v>15</v>
      </c>
      <c r="P28" s="82"/>
      <c r="Q28" s="10"/>
      <c r="R28" s="10"/>
      <c r="S28" s="10"/>
    </row>
    <row r="29" spans="1:20" ht="14.25" customHeight="1" thickBot="1" x14ac:dyDescent="0.25">
      <c r="A29" s="412"/>
      <c r="B29" s="1"/>
      <c r="C29" s="7"/>
      <c r="D29" s="1025"/>
      <c r="E29" s="1106"/>
      <c r="F29" s="1108"/>
      <c r="G29" s="66" t="s">
        <v>15</v>
      </c>
      <c r="H29" s="161">
        <f t="shared" ref="H29:J29" si="2">SUM(H28:H28)</f>
        <v>75</v>
      </c>
      <c r="I29" s="261">
        <f t="shared" si="2"/>
        <v>105</v>
      </c>
      <c r="J29" s="261">
        <f t="shared" si="2"/>
        <v>105</v>
      </c>
      <c r="K29" s="1111"/>
      <c r="L29" s="377"/>
      <c r="M29" s="378"/>
      <c r="N29" s="376"/>
      <c r="P29" s="82"/>
      <c r="Q29" s="10"/>
      <c r="R29" s="10"/>
      <c r="S29" s="10"/>
    </row>
    <row r="30" spans="1:20" ht="41.25" customHeight="1" x14ac:dyDescent="0.2">
      <c r="A30" s="409" t="s">
        <v>8</v>
      </c>
      <c r="B30" s="418" t="s">
        <v>8</v>
      </c>
      <c r="C30" s="410" t="s">
        <v>189</v>
      </c>
      <c r="D30" s="1109" t="s">
        <v>81</v>
      </c>
      <c r="E30" s="816"/>
      <c r="F30" s="861">
        <v>2</v>
      </c>
      <c r="G30" s="355" t="s">
        <v>11</v>
      </c>
      <c r="H30" s="133">
        <v>18</v>
      </c>
      <c r="I30" s="89">
        <v>30</v>
      </c>
      <c r="J30" s="629">
        <v>48</v>
      </c>
      <c r="K30" s="147" t="s">
        <v>152</v>
      </c>
      <c r="L30" s="678">
        <v>3</v>
      </c>
      <c r="M30" s="49">
        <v>5</v>
      </c>
      <c r="N30" s="602">
        <v>8</v>
      </c>
      <c r="P30" s="28"/>
      <c r="S30" s="28"/>
    </row>
    <row r="31" spans="1:20" s="609" customFormat="1" ht="16.5" customHeight="1" thickBot="1" x14ac:dyDescent="0.25">
      <c r="A31" s="412"/>
      <c r="B31" s="1"/>
      <c r="C31" s="7"/>
      <c r="D31" s="1025"/>
      <c r="E31" s="611"/>
      <c r="F31" s="862"/>
      <c r="G31" s="679" t="s">
        <v>15</v>
      </c>
      <c r="H31" s="123">
        <f t="shared" ref="H31:J31" si="3">H30</f>
        <v>18</v>
      </c>
      <c r="I31" s="94">
        <f t="shared" si="3"/>
        <v>30</v>
      </c>
      <c r="J31" s="94">
        <f t="shared" si="3"/>
        <v>48</v>
      </c>
      <c r="K31" s="681"/>
      <c r="L31" s="682"/>
      <c r="M31" s="683"/>
      <c r="N31" s="684"/>
      <c r="P31" s="610"/>
      <c r="S31" s="610"/>
    </row>
    <row r="32" spans="1:20" ht="29.25" customHeight="1" x14ac:dyDescent="0.2">
      <c r="A32" s="413" t="s">
        <v>8</v>
      </c>
      <c r="B32" s="418" t="s">
        <v>8</v>
      </c>
      <c r="C32" s="410" t="s">
        <v>190</v>
      </c>
      <c r="D32" s="23" t="s">
        <v>57</v>
      </c>
      <c r="E32" s="816"/>
      <c r="F32" s="124" t="s">
        <v>30</v>
      </c>
      <c r="G32" s="125" t="s">
        <v>11</v>
      </c>
      <c r="H32" s="160">
        <v>300</v>
      </c>
      <c r="I32" s="160">
        <v>463</v>
      </c>
      <c r="J32" s="853">
        <v>450</v>
      </c>
      <c r="K32" s="128"/>
      <c r="L32" s="129"/>
      <c r="M32" s="49"/>
      <c r="N32" s="130"/>
    </row>
    <row r="33" spans="1:20" ht="28.5" customHeight="1" x14ac:dyDescent="0.2">
      <c r="A33" s="411"/>
      <c r="B33" s="9"/>
      <c r="C33" s="2"/>
      <c r="D33" s="1071" t="s">
        <v>65</v>
      </c>
      <c r="E33" s="814"/>
      <c r="F33" s="445"/>
      <c r="G33" s="73"/>
      <c r="H33" s="96"/>
      <c r="I33" s="724"/>
      <c r="J33" s="97"/>
      <c r="K33" s="855" t="s">
        <v>59</v>
      </c>
      <c r="L33" s="391" t="s">
        <v>37</v>
      </c>
      <c r="M33" s="44" t="s">
        <v>37</v>
      </c>
      <c r="N33" s="392">
        <v>4</v>
      </c>
      <c r="Q33" s="28"/>
    </row>
    <row r="34" spans="1:20" ht="32.25" customHeight="1" x14ac:dyDescent="0.2">
      <c r="A34" s="411"/>
      <c r="B34" s="9"/>
      <c r="C34" s="2"/>
      <c r="D34" s="1071"/>
      <c r="E34" s="814"/>
      <c r="F34" s="445"/>
      <c r="G34" s="73"/>
      <c r="H34" s="96"/>
      <c r="I34" s="724"/>
      <c r="J34" s="96"/>
      <c r="K34" s="855" t="s">
        <v>75</v>
      </c>
      <c r="L34" s="391">
        <v>7</v>
      </c>
      <c r="M34" s="44">
        <v>9</v>
      </c>
      <c r="N34" s="392">
        <v>5</v>
      </c>
    </row>
    <row r="35" spans="1:20" ht="28.5" customHeight="1" x14ac:dyDescent="0.2">
      <c r="A35" s="411"/>
      <c r="B35" s="9"/>
      <c r="C35" s="2"/>
      <c r="D35" s="35"/>
      <c r="E35" s="814"/>
      <c r="F35" s="445"/>
      <c r="G35" s="854"/>
      <c r="H35" s="96"/>
      <c r="I35" s="724"/>
      <c r="J35" s="724"/>
      <c r="K35" s="856" t="s">
        <v>116</v>
      </c>
      <c r="L35" s="152">
        <v>10</v>
      </c>
      <c r="M35" s="154">
        <v>10</v>
      </c>
      <c r="N35" s="857">
        <v>10</v>
      </c>
    </row>
    <row r="36" spans="1:20" ht="93" customHeight="1" x14ac:dyDescent="0.2">
      <c r="A36" s="864"/>
      <c r="B36" s="690"/>
      <c r="C36" s="694"/>
      <c r="D36" s="549" t="s">
        <v>207</v>
      </c>
      <c r="E36" s="865"/>
      <c r="F36" s="831"/>
      <c r="G36" s="866"/>
      <c r="H36" s="253"/>
      <c r="I36" s="867"/>
      <c r="J36" s="361"/>
      <c r="K36" s="892" t="s">
        <v>234</v>
      </c>
      <c r="L36" s="31">
        <v>2</v>
      </c>
      <c r="M36" s="32">
        <v>3</v>
      </c>
      <c r="N36" s="319">
        <v>4</v>
      </c>
      <c r="R36" s="28"/>
      <c r="S36" s="28"/>
    </row>
    <row r="37" spans="1:20" ht="91.5" customHeight="1" x14ac:dyDescent="0.2">
      <c r="A37" s="411"/>
      <c r="B37" s="9"/>
      <c r="C37" s="2"/>
      <c r="D37" s="848" t="s">
        <v>156</v>
      </c>
      <c r="E37" s="589"/>
      <c r="F37" s="446"/>
      <c r="G37" s="381"/>
      <c r="H37" s="121"/>
      <c r="I37" s="842"/>
      <c r="J37" s="538"/>
      <c r="K37" s="849" t="s">
        <v>157</v>
      </c>
      <c r="L37" s="45">
        <v>10</v>
      </c>
      <c r="M37" s="788">
        <v>10</v>
      </c>
      <c r="N37" s="789">
        <v>10</v>
      </c>
      <c r="Q37" s="28"/>
      <c r="R37" s="28"/>
      <c r="S37" s="28"/>
    </row>
    <row r="38" spans="1:20" ht="30" customHeight="1" x14ac:dyDescent="0.2">
      <c r="A38" s="411"/>
      <c r="B38" s="9"/>
      <c r="C38" s="2"/>
      <c r="D38" s="62" t="s">
        <v>235</v>
      </c>
      <c r="E38" s="589"/>
      <c r="F38" s="446"/>
      <c r="G38" s="381"/>
      <c r="H38" s="121"/>
      <c r="I38" s="842"/>
      <c r="J38" s="538"/>
      <c r="K38" s="672" t="s">
        <v>236</v>
      </c>
      <c r="L38" s="851">
        <v>1</v>
      </c>
      <c r="M38" s="852">
        <v>1</v>
      </c>
      <c r="N38" s="20">
        <v>1</v>
      </c>
      <c r="Q38" s="28"/>
      <c r="R38" s="28"/>
      <c r="S38" s="28"/>
    </row>
    <row r="39" spans="1:20" ht="35.25" customHeight="1" x14ac:dyDescent="0.2">
      <c r="A39" s="411"/>
      <c r="B39" s="9"/>
      <c r="C39" s="2"/>
      <c r="D39" s="1102" t="s">
        <v>227</v>
      </c>
      <c r="E39" s="589"/>
      <c r="F39" s="446"/>
      <c r="G39" s="381"/>
      <c r="H39" s="121"/>
      <c r="I39" s="842"/>
      <c r="J39" s="191"/>
      <c r="K39" s="672" t="s">
        <v>230</v>
      </c>
      <c r="L39" s="31">
        <v>40</v>
      </c>
      <c r="M39" s="32">
        <v>40</v>
      </c>
      <c r="N39" s="319">
        <v>40</v>
      </c>
      <c r="Q39" s="28"/>
      <c r="R39" s="28"/>
      <c r="S39" s="28"/>
    </row>
    <row r="40" spans="1:20" ht="16.5" customHeight="1" thickBot="1" x14ac:dyDescent="0.25">
      <c r="A40" s="414"/>
      <c r="B40" s="1"/>
      <c r="C40" s="415"/>
      <c r="D40" s="1103"/>
      <c r="E40" s="817"/>
      <c r="F40" s="447"/>
      <c r="G40" s="12" t="s">
        <v>15</v>
      </c>
      <c r="H40" s="161">
        <f>SUM(H32:H39)</f>
        <v>300</v>
      </c>
      <c r="I40" s="161">
        <f t="shared" ref="I40:J40" si="4">SUM(I32:I39)</f>
        <v>463</v>
      </c>
      <c r="J40" s="161">
        <f t="shared" si="4"/>
        <v>450</v>
      </c>
      <c r="K40" s="850" t="s">
        <v>229</v>
      </c>
      <c r="L40" s="673">
        <v>100</v>
      </c>
      <c r="M40" s="871">
        <v>100</v>
      </c>
      <c r="N40" s="872">
        <v>100</v>
      </c>
      <c r="P40" s="28"/>
    </row>
    <row r="41" spans="1:20" ht="13.5" thickBot="1" x14ac:dyDescent="0.25">
      <c r="A41" s="3" t="s">
        <v>8</v>
      </c>
      <c r="B41" s="416" t="s">
        <v>8</v>
      </c>
      <c r="C41" s="1085" t="s">
        <v>14</v>
      </c>
      <c r="D41" s="1086"/>
      <c r="E41" s="1086"/>
      <c r="F41" s="1087"/>
      <c r="G41" s="1088"/>
      <c r="H41" s="108">
        <f t="shared" ref="H41:J41" si="5">H40+H29+H27+H20+H25+H31</f>
        <v>1225.9000000000001</v>
      </c>
      <c r="I41" s="779">
        <f t="shared" si="5"/>
        <v>1809.9</v>
      </c>
      <c r="J41" s="99">
        <f t="shared" si="5"/>
        <v>1925.9</v>
      </c>
      <c r="K41" s="1089"/>
      <c r="L41" s="1090"/>
      <c r="M41" s="1090"/>
      <c r="N41" s="1091"/>
      <c r="T41" s="28"/>
    </row>
    <row r="42" spans="1:20" ht="13.5" thickBot="1" x14ac:dyDescent="0.25">
      <c r="A42" s="417" t="s">
        <v>8</v>
      </c>
      <c r="B42" s="418" t="s">
        <v>9</v>
      </c>
      <c r="C42" s="1092" t="s">
        <v>52</v>
      </c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4"/>
    </row>
    <row r="43" spans="1:20" ht="15.75" customHeight="1" x14ac:dyDescent="0.2">
      <c r="A43" s="417" t="s">
        <v>8</v>
      </c>
      <c r="B43" s="418" t="s">
        <v>9</v>
      </c>
      <c r="C43" s="410" t="s">
        <v>8</v>
      </c>
      <c r="D43" s="1095" t="s">
        <v>47</v>
      </c>
      <c r="E43" s="464"/>
      <c r="F43" s="861" t="s">
        <v>30</v>
      </c>
      <c r="G43" s="38" t="s">
        <v>11</v>
      </c>
      <c r="H43" s="1004">
        <f>3917.6+89.9</f>
        <v>4007.5</v>
      </c>
      <c r="I43" s="95">
        <v>3738.3</v>
      </c>
      <c r="J43" s="126">
        <v>3774.5</v>
      </c>
      <c r="K43" s="548" t="s">
        <v>36</v>
      </c>
      <c r="L43" s="685">
        <v>1084</v>
      </c>
      <c r="M43" s="686">
        <v>1136</v>
      </c>
      <c r="N43" s="687">
        <v>1200</v>
      </c>
    </row>
    <row r="44" spans="1:20" ht="15.75" customHeight="1" x14ac:dyDescent="0.2">
      <c r="A44" s="8"/>
      <c r="B44" s="9"/>
      <c r="C44" s="2"/>
      <c r="D44" s="1096"/>
      <c r="E44" s="465"/>
      <c r="F44" s="310"/>
      <c r="G44" s="907" t="s">
        <v>24</v>
      </c>
      <c r="H44" s="180">
        <v>400.1</v>
      </c>
      <c r="I44" s="176">
        <v>410</v>
      </c>
      <c r="J44" s="176">
        <v>410.8</v>
      </c>
      <c r="K44" s="1097" t="s">
        <v>231</v>
      </c>
      <c r="L44" s="29">
        <v>1360</v>
      </c>
      <c r="M44" s="30">
        <v>1467</v>
      </c>
      <c r="N44" s="324">
        <v>1480</v>
      </c>
    </row>
    <row r="45" spans="1:20" ht="15.75" customHeight="1" x14ac:dyDescent="0.2">
      <c r="A45" s="8"/>
      <c r="B45" s="9"/>
      <c r="C45" s="2"/>
      <c r="D45" s="809"/>
      <c r="E45" s="465"/>
      <c r="F45" s="310"/>
      <c r="G45" s="387"/>
      <c r="H45" s="96"/>
      <c r="I45" s="96"/>
      <c r="J45" s="96"/>
      <c r="K45" s="1098"/>
      <c r="L45" s="152"/>
      <c r="M45" s="154"/>
      <c r="N45" s="812"/>
    </row>
    <row r="46" spans="1:20" ht="18" customHeight="1" x14ac:dyDescent="0.2">
      <c r="A46" s="8"/>
      <c r="B46" s="9"/>
      <c r="C46" s="2"/>
      <c r="D46" s="1071" t="s">
        <v>97</v>
      </c>
      <c r="E46" s="484"/>
      <c r="F46" s="310"/>
      <c r="G46" s="56"/>
      <c r="H46" s="121"/>
      <c r="I46" s="456"/>
      <c r="J46" s="456"/>
      <c r="K46" s="1099" t="s">
        <v>159</v>
      </c>
      <c r="L46" s="796">
        <v>12</v>
      </c>
      <c r="M46" s="150"/>
      <c r="N46" s="393"/>
      <c r="Q46" s="28"/>
    </row>
    <row r="47" spans="1:20" ht="18" customHeight="1" x14ac:dyDescent="0.2">
      <c r="A47" s="8"/>
      <c r="B47" s="9"/>
      <c r="C47" s="2"/>
      <c r="D47" s="1071"/>
      <c r="E47" s="484"/>
      <c r="F47" s="310"/>
      <c r="G47" s="56"/>
      <c r="H47" s="121"/>
      <c r="I47" s="456"/>
      <c r="J47" s="456"/>
      <c r="K47" s="1099"/>
      <c r="L47" s="149"/>
      <c r="M47" s="150"/>
      <c r="N47" s="393"/>
    </row>
    <row r="48" spans="1:20" ht="18" customHeight="1" x14ac:dyDescent="0.2">
      <c r="A48" s="8"/>
      <c r="B48" s="9"/>
      <c r="C48" s="2"/>
      <c r="D48" s="1072"/>
      <c r="E48" s="484"/>
      <c r="F48" s="310"/>
      <c r="G48" s="913"/>
      <c r="H48" s="402"/>
      <c r="I48" s="119"/>
      <c r="J48" s="119"/>
      <c r="K48" s="1100" t="s">
        <v>237</v>
      </c>
      <c r="L48" s="908">
        <v>9</v>
      </c>
      <c r="M48" s="153">
        <v>9</v>
      </c>
      <c r="N48" s="909">
        <v>10</v>
      </c>
      <c r="Q48" s="28"/>
    </row>
    <row r="49" spans="1:21" ht="18.75" customHeight="1" x14ac:dyDescent="0.2">
      <c r="A49" s="8"/>
      <c r="B49" s="9"/>
      <c r="C49" s="2"/>
      <c r="D49" s="1024" t="s">
        <v>96</v>
      </c>
      <c r="E49" s="484"/>
      <c r="F49" s="310"/>
      <c r="G49" s="13"/>
      <c r="H49" s="121"/>
      <c r="I49" s="338"/>
      <c r="J49" s="911"/>
      <c r="K49" s="1101"/>
      <c r="L49" s="45"/>
      <c r="M49" s="44"/>
      <c r="N49" s="890"/>
      <c r="O49" s="28"/>
      <c r="P49" s="28"/>
      <c r="Q49" s="28"/>
      <c r="S49" s="28"/>
    </row>
    <row r="50" spans="1:21" ht="18.75" customHeight="1" x14ac:dyDescent="0.2">
      <c r="A50" s="8"/>
      <c r="B50" s="9"/>
      <c r="C50" s="2"/>
      <c r="D50" s="1071"/>
      <c r="E50" s="484"/>
      <c r="F50" s="310"/>
      <c r="G50" s="13"/>
      <c r="H50" s="121"/>
      <c r="I50" s="338"/>
      <c r="J50" s="911"/>
      <c r="K50" s="916"/>
      <c r="L50" s="45"/>
      <c r="M50" s="44"/>
      <c r="N50" s="811"/>
      <c r="O50" s="28"/>
      <c r="P50" s="28"/>
      <c r="Q50" s="28"/>
      <c r="S50" s="28"/>
      <c r="U50" s="28"/>
    </row>
    <row r="51" spans="1:21" ht="18.75" customHeight="1" x14ac:dyDescent="0.2">
      <c r="A51" s="8"/>
      <c r="B51" s="9"/>
      <c r="C51" s="2"/>
      <c r="D51" s="1071"/>
      <c r="E51" s="484"/>
      <c r="F51" s="310"/>
      <c r="G51" s="910"/>
      <c r="H51" s="402"/>
      <c r="I51" s="338"/>
      <c r="J51" s="665"/>
      <c r="K51" s="893"/>
      <c r="L51" s="45"/>
      <c r="M51" s="44"/>
      <c r="N51" s="890"/>
      <c r="O51" s="28"/>
      <c r="P51" s="28"/>
      <c r="Q51" s="28"/>
      <c r="S51" s="28"/>
    </row>
    <row r="52" spans="1:21" ht="27.75" customHeight="1" x14ac:dyDescent="0.2">
      <c r="A52" s="8"/>
      <c r="B52" s="9"/>
      <c r="C52" s="485"/>
      <c r="D52" s="1024" t="s">
        <v>31</v>
      </c>
      <c r="E52" s="484"/>
      <c r="F52" s="310"/>
      <c r="G52" s="56"/>
      <c r="H52" s="120"/>
      <c r="I52" s="338"/>
      <c r="J52" s="348"/>
      <c r="K52" s="1119"/>
      <c r="L52" s="45"/>
      <c r="M52" s="1114"/>
      <c r="N52" s="890"/>
      <c r="O52" s="28"/>
    </row>
    <row r="53" spans="1:21" ht="12" customHeight="1" x14ac:dyDescent="0.2">
      <c r="A53" s="8"/>
      <c r="B53" s="9"/>
      <c r="C53" s="485"/>
      <c r="D53" s="1072"/>
      <c r="E53" s="484"/>
      <c r="F53" s="310"/>
      <c r="G53" s="56"/>
      <c r="H53" s="120"/>
      <c r="I53" s="914"/>
      <c r="J53" s="915"/>
      <c r="K53" s="1120"/>
      <c r="L53" s="45"/>
      <c r="M53" s="1115"/>
      <c r="N53" s="890"/>
    </row>
    <row r="54" spans="1:21" ht="18.75" customHeight="1" x14ac:dyDescent="0.2">
      <c r="A54" s="419"/>
      <c r="B54" s="9"/>
      <c r="C54" s="422"/>
      <c r="D54" s="1116" t="s">
        <v>98</v>
      </c>
      <c r="E54" s="570"/>
      <c r="F54" s="310"/>
      <c r="G54" s="56"/>
      <c r="H54" s="121"/>
      <c r="I54" s="456"/>
      <c r="J54" s="456"/>
      <c r="K54" s="1099" t="s">
        <v>112</v>
      </c>
      <c r="L54" s="149">
        <v>770</v>
      </c>
      <c r="M54" s="150">
        <v>805</v>
      </c>
      <c r="N54" s="393">
        <v>850</v>
      </c>
    </row>
    <row r="55" spans="1:21" ht="17.25" customHeight="1" x14ac:dyDescent="0.2">
      <c r="A55" s="419"/>
      <c r="B55" s="9"/>
      <c r="C55" s="422"/>
      <c r="D55" s="1116"/>
      <c r="E55" s="570"/>
      <c r="F55" s="310"/>
      <c r="G55" s="56"/>
      <c r="H55" s="121"/>
      <c r="I55" s="456"/>
      <c r="J55" s="834"/>
      <c r="K55" s="1099"/>
      <c r="L55" s="149"/>
      <c r="M55" s="150"/>
      <c r="N55" s="393"/>
      <c r="T55" s="28"/>
    </row>
    <row r="56" spans="1:21" ht="18.75" customHeight="1" x14ac:dyDescent="0.2">
      <c r="A56" s="411"/>
      <c r="B56" s="9"/>
      <c r="C56" s="422"/>
      <c r="D56" s="1116"/>
      <c r="E56" s="570"/>
      <c r="F56" s="310"/>
      <c r="G56" s="913"/>
      <c r="H56" s="402"/>
      <c r="I56" s="456"/>
      <c r="J56" s="456"/>
      <c r="K56" s="1099"/>
      <c r="L56" s="149"/>
      <c r="M56" s="150"/>
      <c r="N56" s="393"/>
      <c r="P56" s="28"/>
    </row>
    <row r="57" spans="1:21" ht="28.5" customHeight="1" x14ac:dyDescent="0.2">
      <c r="A57" s="8"/>
      <c r="B57" s="9"/>
      <c r="C57" s="422"/>
      <c r="D57" s="878" t="s">
        <v>121</v>
      </c>
      <c r="E57" s="570"/>
      <c r="F57" s="310"/>
      <c r="G57" s="56"/>
      <c r="H57" s="120"/>
      <c r="I57" s="338"/>
      <c r="J57" s="338"/>
      <c r="K57" s="893"/>
      <c r="L57" s="912"/>
      <c r="M57" s="44"/>
      <c r="N57" s="890"/>
    </row>
    <row r="58" spans="1:21" ht="21" customHeight="1" x14ac:dyDescent="0.2">
      <c r="A58" s="411"/>
      <c r="B58" s="9"/>
      <c r="C58" s="2"/>
      <c r="D58" s="1024" t="s">
        <v>99</v>
      </c>
      <c r="E58" s="484"/>
      <c r="F58" s="310"/>
      <c r="G58" s="56"/>
      <c r="H58" s="121"/>
      <c r="I58" s="338"/>
      <c r="J58" s="911"/>
      <c r="K58" s="1117"/>
      <c r="L58" s="45"/>
      <c r="M58" s="275"/>
      <c r="N58" s="890"/>
      <c r="Q58" s="28"/>
      <c r="R58" s="28"/>
    </row>
    <row r="59" spans="1:21" ht="21" customHeight="1" x14ac:dyDescent="0.2">
      <c r="A59" s="411"/>
      <c r="B59" s="9"/>
      <c r="C59" s="2"/>
      <c r="D59" s="1071"/>
      <c r="E59" s="484"/>
      <c r="F59" s="310"/>
      <c r="G59" s="56"/>
      <c r="H59" s="121"/>
      <c r="I59" s="338"/>
      <c r="J59" s="911"/>
      <c r="K59" s="1117"/>
      <c r="L59" s="45"/>
      <c r="M59" s="275"/>
      <c r="N59" s="811"/>
      <c r="Q59" s="28"/>
    </row>
    <row r="60" spans="1:21" ht="43.5" customHeight="1" x14ac:dyDescent="0.2">
      <c r="A60" s="411"/>
      <c r="B60" s="9"/>
      <c r="C60" s="2"/>
      <c r="D60" s="875" t="s">
        <v>115</v>
      </c>
      <c r="E60" s="484"/>
      <c r="F60" s="310"/>
      <c r="G60" s="56"/>
      <c r="H60" s="120"/>
      <c r="I60" s="338"/>
      <c r="J60" s="665"/>
      <c r="K60" s="893"/>
      <c r="L60" s="45"/>
      <c r="M60" s="275"/>
      <c r="N60" s="890"/>
      <c r="P60" s="28"/>
      <c r="Q60" s="28"/>
    </row>
    <row r="61" spans="1:21" ht="18" customHeight="1" x14ac:dyDescent="0.2">
      <c r="A61" s="411"/>
      <c r="B61" s="9"/>
      <c r="C61" s="422"/>
      <c r="D61" s="1118" t="s">
        <v>238</v>
      </c>
      <c r="E61" s="354"/>
      <c r="F61" s="310"/>
      <c r="G61" s="56"/>
      <c r="H61" s="121"/>
      <c r="I61" s="338"/>
      <c r="J61" s="338"/>
      <c r="K61" s="893"/>
      <c r="L61" s="732"/>
      <c r="M61" s="275"/>
      <c r="N61" s="890"/>
      <c r="O61" s="733"/>
      <c r="P61" s="734"/>
      <c r="Q61" s="28"/>
    </row>
    <row r="62" spans="1:21" ht="11.25" customHeight="1" x14ac:dyDescent="0.2">
      <c r="A62" s="411"/>
      <c r="B62" s="9"/>
      <c r="C62" s="422"/>
      <c r="D62" s="1113"/>
      <c r="E62" s="731"/>
      <c r="F62" s="310"/>
      <c r="G62" s="56"/>
      <c r="H62" s="121"/>
      <c r="I62" s="338"/>
      <c r="J62" s="665"/>
      <c r="K62" s="893"/>
      <c r="L62" s="45"/>
      <c r="M62" s="275"/>
      <c r="N62" s="890"/>
      <c r="O62" s="733"/>
      <c r="P62" s="734"/>
      <c r="Q62" s="28"/>
    </row>
    <row r="63" spans="1:21" ht="20.25" customHeight="1" x14ac:dyDescent="0.2">
      <c r="A63" s="419"/>
      <c r="B63" s="9"/>
      <c r="C63" s="422"/>
      <c r="D63" s="1071" t="s">
        <v>109</v>
      </c>
      <c r="E63" s="1124" t="s">
        <v>108</v>
      </c>
      <c r="F63" s="310"/>
      <c r="G63" s="56"/>
      <c r="H63" s="121"/>
      <c r="I63" s="338"/>
      <c r="J63" s="338"/>
      <c r="K63" s="1101" t="s">
        <v>160</v>
      </c>
      <c r="L63" s="395">
        <v>2</v>
      </c>
      <c r="M63" s="150">
        <v>1</v>
      </c>
      <c r="N63" s="1112"/>
      <c r="R63" s="28"/>
      <c r="T63" s="28"/>
    </row>
    <row r="64" spans="1:21" ht="20.25" customHeight="1" x14ac:dyDescent="0.2">
      <c r="A64" s="419"/>
      <c r="B64" s="9"/>
      <c r="C64" s="422"/>
      <c r="D64" s="1071"/>
      <c r="E64" s="1124"/>
      <c r="F64" s="310"/>
      <c r="G64" s="56"/>
      <c r="H64" s="121"/>
      <c r="I64" s="338"/>
      <c r="J64" s="911"/>
      <c r="K64" s="1101"/>
      <c r="L64" s="395"/>
      <c r="M64" s="150"/>
      <c r="N64" s="1112"/>
      <c r="R64" s="28"/>
      <c r="T64" s="28"/>
    </row>
    <row r="65" spans="1:25" ht="16.5" customHeight="1" x14ac:dyDescent="0.2">
      <c r="A65" s="419"/>
      <c r="B65" s="9"/>
      <c r="C65" s="422"/>
      <c r="D65" s="1071"/>
      <c r="E65" s="569"/>
      <c r="F65" s="310"/>
      <c r="G65" s="913"/>
      <c r="H65" s="402"/>
      <c r="I65" s="724"/>
      <c r="J65" s="96"/>
      <c r="K65" s="1101"/>
      <c r="L65" s="395"/>
      <c r="M65" s="150"/>
      <c r="N65" s="1112"/>
      <c r="R65" s="28"/>
      <c r="T65" s="28"/>
    </row>
    <row r="66" spans="1:25" x14ac:dyDescent="0.2">
      <c r="A66" s="419"/>
      <c r="B66" s="9"/>
      <c r="C66" s="422"/>
      <c r="D66" s="1102" t="s">
        <v>240</v>
      </c>
      <c r="E66" s="569"/>
      <c r="F66" s="310"/>
      <c r="G66" s="56"/>
      <c r="H66" s="120"/>
      <c r="I66" s="724"/>
      <c r="J66" s="96"/>
      <c r="K66" s="1101"/>
      <c r="L66" s="45"/>
      <c r="M66" s="44"/>
      <c r="N66" s="890"/>
      <c r="R66" s="28"/>
      <c r="S66" s="28"/>
    </row>
    <row r="67" spans="1:25" x14ac:dyDescent="0.2">
      <c r="A67" s="419"/>
      <c r="B67" s="9"/>
      <c r="C67" s="422"/>
      <c r="D67" s="1113"/>
      <c r="E67" s="569"/>
      <c r="F67" s="310"/>
      <c r="G67" s="913"/>
      <c r="H67" s="120"/>
      <c r="I67" s="724"/>
      <c r="J67" s="724"/>
      <c r="K67" s="1101"/>
      <c r="L67" s="45"/>
      <c r="M67" s="44"/>
      <c r="N67" s="890"/>
    </row>
    <row r="68" spans="1:25" ht="31.5" customHeight="1" x14ac:dyDescent="0.2">
      <c r="A68" s="419"/>
      <c r="B68" s="9"/>
      <c r="C68" s="747"/>
      <c r="D68" s="549" t="s">
        <v>239</v>
      </c>
      <c r="E68" s="748"/>
      <c r="F68" s="318"/>
      <c r="G68" s="401"/>
      <c r="H68" s="121"/>
      <c r="I68" s="338"/>
      <c r="J68" s="348"/>
      <c r="K68" s="887" t="s">
        <v>161</v>
      </c>
      <c r="L68" s="149">
        <v>1</v>
      </c>
      <c r="M68" s="150"/>
      <c r="N68" s="393"/>
      <c r="P68" s="28"/>
      <c r="R68" s="28"/>
      <c r="T68" s="28"/>
    </row>
    <row r="69" spans="1:25" ht="25.5" customHeight="1" x14ac:dyDescent="0.2">
      <c r="A69" s="419"/>
      <c r="B69" s="9"/>
      <c r="C69" s="568"/>
      <c r="D69" s="1118" t="s">
        <v>241</v>
      </c>
      <c r="E69" s="452"/>
      <c r="F69" s="318"/>
      <c r="G69" s="401"/>
      <c r="H69" s="121"/>
      <c r="I69" s="338"/>
      <c r="J69" s="348"/>
      <c r="K69" s="943" t="s">
        <v>161</v>
      </c>
      <c r="L69" s="149">
        <v>1</v>
      </c>
      <c r="M69" s="150"/>
      <c r="N69" s="393"/>
      <c r="Q69" s="28"/>
      <c r="R69" s="28"/>
      <c r="T69" s="28"/>
    </row>
    <row r="70" spans="1:25" ht="27" customHeight="1" x14ac:dyDescent="0.2">
      <c r="A70" s="419"/>
      <c r="B70" s="9"/>
      <c r="C70" s="747"/>
      <c r="D70" s="1113"/>
      <c r="E70" s="748"/>
      <c r="F70" s="318"/>
      <c r="G70" s="401"/>
      <c r="H70" s="121"/>
      <c r="I70" s="338"/>
      <c r="J70" s="348"/>
      <c r="K70" s="943"/>
      <c r="L70" s="395"/>
      <c r="M70" s="150"/>
      <c r="N70" s="393"/>
      <c r="Q70" s="28"/>
      <c r="R70" s="28"/>
      <c r="T70" s="28"/>
    </row>
    <row r="71" spans="1:25" ht="21.75" customHeight="1" x14ac:dyDescent="0.2">
      <c r="A71" s="419"/>
      <c r="B71" s="9"/>
      <c r="C71" s="2"/>
      <c r="D71" s="1071" t="s">
        <v>32</v>
      </c>
      <c r="E71" s="484"/>
      <c r="F71" s="310"/>
      <c r="G71" s="56"/>
      <c r="H71" s="761"/>
      <c r="I71" s="338"/>
      <c r="J71" s="338"/>
      <c r="K71" s="943"/>
      <c r="L71" s="149"/>
      <c r="M71" s="44"/>
      <c r="N71" s="944"/>
      <c r="S71" s="28"/>
    </row>
    <row r="72" spans="1:25" ht="21.75" customHeight="1" x14ac:dyDescent="0.2">
      <c r="A72" s="864"/>
      <c r="B72" s="690"/>
      <c r="C72" s="948"/>
      <c r="D72" s="1072"/>
      <c r="E72" s="949"/>
      <c r="F72" s="448"/>
      <c r="G72" s="696"/>
      <c r="H72" s="253"/>
      <c r="I72" s="473"/>
      <c r="J72" s="950"/>
      <c r="K72" s="942"/>
      <c r="L72" s="320"/>
      <c r="M72" s="154"/>
      <c r="N72" s="946"/>
      <c r="Q72" s="28"/>
    </row>
    <row r="73" spans="1:25" ht="14.25" customHeight="1" x14ac:dyDescent="0.2">
      <c r="A73" s="411"/>
      <c r="B73" s="9"/>
      <c r="C73" s="720"/>
      <c r="D73" s="1118" t="s">
        <v>164</v>
      </c>
      <c r="E73" s="721"/>
      <c r="F73" s="318"/>
      <c r="G73" s="381"/>
      <c r="H73" s="120"/>
      <c r="I73" s="724"/>
      <c r="J73" s="97"/>
      <c r="K73" s="887" t="s">
        <v>191</v>
      </c>
      <c r="L73" s="149">
        <v>7</v>
      </c>
      <c r="M73" s="150">
        <v>7</v>
      </c>
      <c r="N73" s="393">
        <v>7</v>
      </c>
      <c r="Q73" s="28"/>
      <c r="S73" s="28"/>
    </row>
    <row r="74" spans="1:25" ht="14.25" customHeight="1" x14ac:dyDescent="0.2">
      <c r="A74" s="411"/>
      <c r="B74" s="9"/>
      <c r="C74" s="720"/>
      <c r="D74" s="1118"/>
      <c r="E74" s="721"/>
      <c r="F74" s="318"/>
      <c r="G74" s="401"/>
      <c r="H74" s="121"/>
      <c r="I74" s="724"/>
      <c r="J74" s="97"/>
      <c r="K74" s="808"/>
      <c r="L74" s="149"/>
      <c r="M74" s="150"/>
      <c r="N74" s="393"/>
      <c r="O74" s="28"/>
    </row>
    <row r="75" spans="1:25" ht="13.5" thickBot="1" x14ac:dyDescent="0.25">
      <c r="A75" s="3"/>
      <c r="B75" s="1"/>
      <c r="C75" s="420"/>
      <c r="D75" s="1103"/>
      <c r="E75" s="466"/>
      <c r="F75" s="862"/>
      <c r="G75" s="12" t="s">
        <v>15</v>
      </c>
      <c r="H75" s="161">
        <f>SUM(H43:H74)</f>
        <v>4407.6000000000004</v>
      </c>
      <c r="I75" s="261">
        <f>SUM(I43:I74)</f>
        <v>4148.3</v>
      </c>
      <c r="J75" s="161">
        <f>SUM(J43:J74)</f>
        <v>4185.3</v>
      </c>
      <c r="K75" s="806"/>
      <c r="L75" s="673"/>
      <c r="M75" s="326"/>
      <c r="N75" s="572"/>
      <c r="Q75" s="28"/>
    </row>
    <row r="76" spans="1:25" ht="17.25" customHeight="1" x14ac:dyDescent="0.2">
      <c r="A76" s="430" t="s">
        <v>8</v>
      </c>
      <c r="B76" s="431" t="s">
        <v>9</v>
      </c>
      <c r="C76" s="406" t="s">
        <v>9</v>
      </c>
      <c r="D76" s="327" t="s">
        <v>144</v>
      </c>
      <c r="E76" s="314"/>
      <c r="F76" s="315"/>
      <c r="G76" s="328"/>
      <c r="H76" s="329"/>
      <c r="I76" s="329"/>
      <c r="J76" s="329"/>
      <c r="K76" s="745"/>
      <c r="L76" s="332"/>
      <c r="M76" s="333"/>
      <c r="N76" s="334"/>
      <c r="Q76" s="28"/>
      <c r="R76" s="28"/>
    </row>
    <row r="77" spans="1:25" ht="40.5" customHeight="1" x14ac:dyDescent="0.2">
      <c r="A77" s="8"/>
      <c r="B77" s="9"/>
      <c r="C77" s="543"/>
      <c r="D77" s="1118" t="s">
        <v>196</v>
      </c>
      <c r="E77" s="317"/>
      <c r="F77" s="349">
        <v>2</v>
      </c>
      <c r="G77" s="897" t="s">
        <v>11</v>
      </c>
      <c r="H77" s="120">
        <v>242</v>
      </c>
      <c r="I77" s="338">
        <v>197.9</v>
      </c>
      <c r="J77" s="338">
        <v>10.6</v>
      </c>
      <c r="K77" s="888" t="s">
        <v>208</v>
      </c>
      <c r="L77" s="396">
        <v>100</v>
      </c>
      <c r="M77" s="321"/>
      <c r="N77" s="322"/>
      <c r="O77" s="836"/>
      <c r="P77" s="836"/>
      <c r="Q77" s="837"/>
    </row>
    <row r="78" spans="1:25" ht="40.5" customHeight="1" x14ac:dyDescent="0.2">
      <c r="A78" s="8"/>
      <c r="B78" s="9"/>
      <c r="C78" s="544"/>
      <c r="D78" s="1118"/>
      <c r="E78" s="317"/>
      <c r="F78" s="349"/>
      <c r="G78" s="897"/>
      <c r="H78" s="120"/>
      <c r="I78" s="338"/>
      <c r="J78" s="338"/>
      <c r="K78" s="888" t="s">
        <v>202</v>
      </c>
      <c r="L78" s="396">
        <v>1070</v>
      </c>
      <c r="M78" s="321"/>
      <c r="N78" s="322"/>
      <c r="O78" s="836"/>
      <c r="P78" s="836"/>
      <c r="Q78" s="837"/>
      <c r="Y78" s="28"/>
    </row>
    <row r="79" spans="1:25" ht="30" customHeight="1" x14ac:dyDescent="0.2">
      <c r="A79" s="8"/>
      <c r="B79" s="9"/>
      <c r="C79" s="544"/>
      <c r="D79" s="838"/>
      <c r="E79" s="317"/>
      <c r="F79" s="349"/>
      <c r="G79" s="897"/>
      <c r="H79" s="336"/>
      <c r="I79" s="338"/>
      <c r="J79" s="338"/>
      <c r="K79" s="888" t="s">
        <v>203</v>
      </c>
      <c r="L79" s="396">
        <v>4</v>
      </c>
      <c r="M79" s="321">
        <v>2</v>
      </c>
      <c r="N79" s="322"/>
      <c r="O79" s="836"/>
      <c r="P79" s="836"/>
      <c r="Q79" s="837"/>
    </row>
    <row r="80" spans="1:25" ht="22.5" customHeight="1" x14ac:dyDescent="0.2">
      <c r="A80" s="8"/>
      <c r="B80" s="9"/>
      <c r="C80" s="544"/>
      <c r="D80" s="1102" t="s">
        <v>211</v>
      </c>
      <c r="E80" s="317"/>
      <c r="F80" s="349"/>
      <c r="G80" s="897"/>
      <c r="H80" s="336"/>
      <c r="I80" s="338"/>
      <c r="J80" s="343"/>
      <c r="K80" s="614" t="s">
        <v>205</v>
      </c>
      <c r="L80" s="746">
        <v>100</v>
      </c>
      <c r="M80" s="32"/>
      <c r="N80" s="319"/>
      <c r="O80" s="836"/>
      <c r="P80" s="836"/>
      <c r="Q80" s="837"/>
    </row>
    <row r="81" spans="1:20" ht="35.25" customHeight="1" x14ac:dyDescent="0.2">
      <c r="A81" s="8"/>
      <c r="B81" s="9"/>
      <c r="C81" s="544"/>
      <c r="D81" s="1113"/>
      <c r="E81" s="317"/>
      <c r="F81" s="349"/>
      <c r="G81" s="897"/>
      <c r="H81" s="336"/>
      <c r="I81" s="338"/>
      <c r="J81" s="343"/>
      <c r="K81" s="876" t="s">
        <v>212</v>
      </c>
      <c r="L81" s="352"/>
      <c r="M81" s="321">
        <v>100</v>
      </c>
      <c r="N81" s="393"/>
      <c r="O81" s="836"/>
      <c r="P81" s="836"/>
      <c r="Q81" s="837"/>
      <c r="S81" s="28"/>
    </row>
    <row r="82" spans="1:20" ht="30.75" customHeight="1" x14ac:dyDescent="0.2">
      <c r="A82" s="8"/>
      <c r="B82" s="9"/>
      <c r="C82" s="544"/>
      <c r="D82" s="1102" t="s">
        <v>145</v>
      </c>
      <c r="E82" s="323"/>
      <c r="F82" s="349"/>
      <c r="G82" s="897"/>
      <c r="H82" s="336"/>
      <c r="I82" s="338"/>
      <c r="J82" s="343"/>
      <c r="K82" s="614" t="s">
        <v>165</v>
      </c>
      <c r="L82" s="29">
        <v>100</v>
      </c>
      <c r="M82" s="32"/>
      <c r="N82" s="319"/>
      <c r="O82" s="836"/>
      <c r="P82" s="836"/>
      <c r="Q82" s="837"/>
    </row>
    <row r="83" spans="1:20" ht="30" customHeight="1" x14ac:dyDescent="0.2">
      <c r="A83" s="8"/>
      <c r="B83" s="9"/>
      <c r="C83" s="786"/>
      <c r="D83" s="1113"/>
      <c r="E83" s="317"/>
      <c r="F83" s="349"/>
      <c r="G83" s="897"/>
      <c r="H83" s="336"/>
      <c r="I83" s="338"/>
      <c r="J83" s="343"/>
      <c r="K83" s="672" t="s">
        <v>192</v>
      </c>
      <c r="L83" s="31">
        <v>1</v>
      </c>
      <c r="M83" s="321"/>
      <c r="N83" s="322"/>
      <c r="O83" s="836"/>
      <c r="P83" s="836"/>
      <c r="Q83" s="837"/>
      <c r="R83" s="28"/>
    </row>
    <row r="84" spans="1:20" ht="30" customHeight="1" x14ac:dyDescent="0.2">
      <c r="A84" s="8"/>
      <c r="B84" s="9"/>
      <c r="C84" s="544"/>
      <c r="D84" s="877" t="s">
        <v>147</v>
      </c>
      <c r="E84" s="323"/>
      <c r="F84" s="349"/>
      <c r="G84" s="897"/>
      <c r="H84" s="665"/>
      <c r="I84" s="338"/>
      <c r="J84" s="338"/>
      <c r="K84" s="888" t="s">
        <v>209</v>
      </c>
      <c r="L84" s="476"/>
      <c r="M84" s="32">
        <v>100</v>
      </c>
      <c r="N84" s="319"/>
      <c r="O84" s="836"/>
      <c r="P84" s="836"/>
      <c r="Q84" s="837"/>
      <c r="R84" s="28"/>
    </row>
    <row r="85" spans="1:20" ht="30" customHeight="1" x14ac:dyDescent="0.2">
      <c r="A85" s="8"/>
      <c r="B85" s="9"/>
      <c r="C85" s="544"/>
      <c r="D85" s="878"/>
      <c r="E85" s="323"/>
      <c r="F85" s="351"/>
      <c r="G85" s="897"/>
      <c r="H85" s="839"/>
      <c r="I85" s="473"/>
      <c r="J85" s="473"/>
      <c r="K85" s="887" t="s">
        <v>210</v>
      </c>
      <c r="L85" s="394"/>
      <c r="M85" s="353"/>
      <c r="N85" s="324">
        <v>100</v>
      </c>
      <c r="O85" s="836"/>
      <c r="P85" s="836"/>
      <c r="Q85" s="837"/>
    </row>
    <row r="86" spans="1:20" ht="27.75" customHeight="1" x14ac:dyDescent="0.2">
      <c r="A86" s="8"/>
      <c r="B86" s="9"/>
      <c r="C86" s="544"/>
      <c r="D86" s="1102" t="s">
        <v>187</v>
      </c>
      <c r="E86" s="840"/>
      <c r="F86" s="350">
        <v>6</v>
      </c>
      <c r="G86" s="896" t="s">
        <v>11</v>
      </c>
      <c r="H86" s="340">
        <f>55.2+1.5</f>
        <v>56.7</v>
      </c>
      <c r="I86" s="342"/>
      <c r="J86" s="342"/>
      <c r="K86" s="876" t="s">
        <v>146</v>
      </c>
      <c r="L86" s="29">
        <v>100</v>
      </c>
      <c r="M86" s="30"/>
      <c r="N86" s="324"/>
      <c r="O86" s="836"/>
      <c r="P86" s="836"/>
      <c r="Q86" s="837"/>
    </row>
    <row r="87" spans="1:20" ht="15.75" customHeight="1" x14ac:dyDescent="0.2">
      <c r="A87" s="8"/>
      <c r="B87" s="9"/>
      <c r="C87" s="544"/>
      <c r="D87" s="1118"/>
      <c r="E87" s="323"/>
      <c r="F87" s="349"/>
      <c r="G87" s="897"/>
      <c r="H87" s="336"/>
      <c r="I87" s="343"/>
      <c r="J87" s="343"/>
      <c r="K87" s="1097" t="s">
        <v>198</v>
      </c>
      <c r="L87" s="29">
        <v>1</v>
      </c>
      <c r="M87" s="30"/>
      <c r="N87" s="324"/>
      <c r="O87" s="836"/>
      <c r="P87" s="836"/>
      <c r="Q87" s="837"/>
    </row>
    <row r="88" spans="1:20" ht="17.25" customHeight="1" thickBot="1" x14ac:dyDescent="0.25">
      <c r="A88" s="8"/>
      <c r="B88" s="9"/>
      <c r="C88" s="432"/>
      <c r="D88" s="1103"/>
      <c r="E88" s="708"/>
      <c r="F88" s="886"/>
      <c r="G88" s="709" t="s">
        <v>15</v>
      </c>
      <c r="H88" s="841">
        <f>SUM(H76:H87)</f>
        <v>298.7</v>
      </c>
      <c r="I88" s="841">
        <f t="shared" ref="I88:J88" si="6">SUM(I76:I87)</f>
        <v>197.9</v>
      </c>
      <c r="J88" s="841">
        <f t="shared" si="6"/>
        <v>10.6</v>
      </c>
      <c r="K88" s="1125"/>
      <c r="L88" s="673"/>
      <c r="M88" s="326"/>
      <c r="N88" s="572"/>
      <c r="O88" s="836"/>
      <c r="P88" s="836"/>
      <c r="Q88" s="837"/>
    </row>
    <row r="89" spans="1:20" ht="19.5" customHeight="1" x14ac:dyDescent="0.2">
      <c r="A89" s="409" t="s">
        <v>8</v>
      </c>
      <c r="B89" s="418" t="s">
        <v>9</v>
      </c>
      <c r="C89" s="410" t="s">
        <v>10</v>
      </c>
      <c r="D89" s="1109" t="s">
        <v>149</v>
      </c>
      <c r="E89" s="884"/>
      <c r="F89" s="885">
        <v>6</v>
      </c>
      <c r="G89" s="355" t="s">
        <v>11</v>
      </c>
      <c r="H89" s="780">
        <v>154.5</v>
      </c>
      <c r="I89" s="264">
        <f>+H89</f>
        <v>154.5</v>
      </c>
      <c r="J89" s="264">
        <f>+I89</f>
        <v>154.5</v>
      </c>
      <c r="K89" s="1110" t="s">
        <v>150</v>
      </c>
      <c r="L89" s="151">
        <v>7</v>
      </c>
      <c r="M89" s="33">
        <v>7</v>
      </c>
      <c r="N89" s="889">
        <v>7</v>
      </c>
      <c r="O89" s="352"/>
    </row>
    <row r="90" spans="1:20" ht="13.5" customHeight="1" thickBot="1" x14ac:dyDescent="0.25">
      <c r="A90" s="3"/>
      <c r="B90" s="1"/>
      <c r="C90" s="420"/>
      <c r="D90" s="1025"/>
      <c r="E90" s="708"/>
      <c r="F90" s="886"/>
      <c r="G90" s="709" t="s">
        <v>15</v>
      </c>
      <c r="H90" s="161">
        <f t="shared" ref="H90:J90" si="7">SUM(H89)</f>
        <v>154.5</v>
      </c>
      <c r="I90" s="261">
        <f t="shared" si="7"/>
        <v>154.5</v>
      </c>
      <c r="J90" s="203">
        <f t="shared" si="7"/>
        <v>154.5</v>
      </c>
      <c r="K90" s="1111"/>
      <c r="L90" s="710"/>
      <c r="M90" s="326"/>
      <c r="N90" s="67"/>
      <c r="O90" s="357"/>
      <c r="Q90" s="28"/>
    </row>
    <row r="91" spans="1:20" ht="15.75" customHeight="1" x14ac:dyDescent="0.2">
      <c r="A91" s="417" t="s">
        <v>8</v>
      </c>
      <c r="B91" s="418" t="s">
        <v>9</v>
      </c>
      <c r="C91" s="421" t="s">
        <v>12</v>
      </c>
      <c r="D91" s="1129" t="s">
        <v>48</v>
      </c>
      <c r="E91" s="459"/>
      <c r="F91" s="885"/>
      <c r="G91" s="310" t="s">
        <v>11</v>
      </c>
      <c r="H91" s="828">
        <v>229.1</v>
      </c>
      <c r="I91" s="829">
        <v>1062.5</v>
      </c>
      <c r="J91" s="830">
        <v>401.8</v>
      </c>
      <c r="K91" s="301"/>
      <c r="L91" s="294"/>
      <c r="M91" s="295"/>
      <c r="N91" s="296"/>
      <c r="R91" s="28"/>
      <c r="S91" s="28"/>
    </row>
    <row r="92" spans="1:20" ht="15.75" customHeight="1" x14ac:dyDescent="0.2">
      <c r="A92" s="8"/>
      <c r="B92" s="9"/>
      <c r="C92" s="422"/>
      <c r="D92" s="1130"/>
      <c r="E92" s="731"/>
      <c r="F92" s="310"/>
      <c r="G92" s="449" t="s">
        <v>25</v>
      </c>
      <c r="H92" s="828">
        <v>672.9</v>
      </c>
      <c r="I92" s="829">
        <v>1502</v>
      </c>
      <c r="J92" s="830">
        <v>545.70000000000005</v>
      </c>
      <c r="K92" s="825"/>
      <c r="L92" s="152"/>
      <c r="M92" s="154"/>
      <c r="N92" s="891"/>
      <c r="R92" s="28"/>
      <c r="S92" s="28"/>
    </row>
    <row r="93" spans="1:20" ht="15.75" customHeight="1" x14ac:dyDescent="0.2">
      <c r="A93" s="8"/>
      <c r="B93" s="9"/>
      <c r="C93" s="422"/>
      <c r="D93" s="1131"/>
      <c r="E93" s="731"/>
      <c r="F93" s="310"/>
      <c r="G93" s="310" t="s">
        <v>80</v>
      </c>
      <c r="H93" s="828">
        <v>64.7</v>
      </c>
      <c r="I93" s="829">
        <v>23.7</v>
      </c>
      <c r="J93" s="830">
        <v>0</v>
      </c>
      <c r="K93" s="825"/>
      <c r="L93" s="152"/>
      <c r="M93" s="154"/>
      <c r="N93" s="891"/>
      <c r="R93" s="28"/>
      <c r="S93" s="28"/>
    </row>
    <row r="94" spans="1:20" ht="42" customHeight="1" x14ac:dyDescent="0.2">
      <c r="A94" s="8"/>
      <c r="B94" s="9"/>
      <c r="C94" s="2"/>
      <c r="D94" s="140" t="s">
        <v>117</v>
      </c>
      <c r="E94" s="754"/>
      <c r="F94" s="449">
        <v>2</v>
      </c>
      <c r="G94" s="441" t="s">
        <v>225</v>
      </c>
      <c r="H94" s="168"/>
      <c r="I94" s="386">
        <v>10</v>
      </c>
      <c r="J94" s="386"/>
      <c r="K94" s="442" t="s">
        <v>101</v>
      </c>
      <c r="L94" s="37"/>
      <c r="M94" s="36">
        <v>1</v>
      </c>
      <c r="N94" s="155"/>
      <c r="R94" s="28"/>
      <c r="T94" s="28"/>
    </row>
    <row r="95" spans="1:20" ht="15" customHeight="1" x14ac:dyDescent="0.2">
      <c r="A95" s="8"/>
      <c r="B95" s="9"/>
      <c r="C95" s="2"/>
      <c r="D95" s="1102" t="s">
        <v>224</v>
      </c>
      <c r="E95" s="484"/>
      <c r="F95" s="450">
        <v>4</v>
      </c>
      <c r="G95" s="404" t="s">
        <v>225</v>
      </c>
      <c r="H95" s="93">
        <v>20</v>
      </c>
      <c r="I95" s="397"/>
      <c r="J95" s="398"/>
      <c r="K95" s="1121" t="s">
        <v>135</v>
      </c>
      <c r="L95" s="494">
        <v>1</v>
      </c>
      <c r="M95" s="30"/>
      <c r="N95" s="546"/>
      <c r="O95" s="824"/>
      <c r="P95" s="28"/>
    </row>
    <row r="96" spans="1:20" ht="15" customHeight="1" x14ac:dyDescent="0.2">
      <c r="A96" s="8"/>
      <c r="B96" s="9"/>
      <c r="C96" s="2"/>
      <c r="D96" s="1118"/>
      <c r="E96" s="484"/>
      <c r="F96" s="310"/>
      <c r="G96" s="381"/>
      <c r="H96" s="121"/>
      <c r="I96" s="338"/>
      <c r="J96" s="456"/>
      <c r="K96" s="1122"/>
      <c r="L96" s="498"/>
      <c r="M96" s="150"/>
      <c r="N96" s="890"/>
      <c r="O96" s="824"/>
      <c r="P96" s="28"/>
      <c r="S96" s="28"/>
    </row>
    <row r="97" spans="1:20" ht="15" customHeight="1" x14ac:dyDescent="0.2">
      <c r="A97" s="8"/>
      <c r="B97" s="9"/>
      <c r="C97" s="424"/>
      <c r="D97" s="1113"/>
      <c r="E97" s="484"/>
      <c r="F97" s="448"/>
      <c r="G97" s="831"/>
      <c r="H97" s="744"/>
      <c r="I97" s="671"/>
      <c r="J97" s="744"/>
      <c r="K97" s="1123"/>
      <c r="L97" s="524"/>
      <c r="M97" s="525"/>
      <c r="N97" s="891"/>
      <c r="O97" s="824"/>
      <c r="P97" s="28"/>
      <c r="S97" s="28"/>
    </row>
    <row r="98" spans="1:20" ht="26.25" customHeight="1" x14ac:dyDescent="0.2">
      <c r="A98" s="425"/>
      <c r="B98" s="9"/>
      <c r="C98" s="424"/>
      <c r="D98" s="1102" t="s">
        <v>118</v>
      </c>
      <c r="E98" s="486"/>
      <c r="F98" s="450" t="s">
        <v>68</v>
      </c>
      <c r="G98" s="46"/>
      <c r="H98" s="180"/>
      <c r="I98" s="397"/>
      <c r="J98" s="397"/>
      <c r="K98" s="490" t="s">
        <v>69</v>
      </c>
      <c r="L98" s="491">
        <v>1</v>
      </c>
      <c r="M98" s="32"/>
      <c r="N98" s="319"/>
      <c r="O98" s="824"/>
      <c r="P98" s="824"/>
      <c r="Q98" s="824"/>
      <c r="T98" s="28"/>
    </row>
    <row r="99" spans="1:20" ht="15.75" customHeight="1" x14ac:dyDescent="0.2">
      <c r="A99" s="425"/>
      <c r="B99" s="9"/>
      <c r="C99" s="424"/>
      <c r="D99" s="1118"/>
      <c r="E99" s="461"/>
      <c r="F99" s="310"/>
      <c r="G99" s="73"/>
      <c r="H99" s="761"/>
      <c r="I99" s="456"/>
      <c r="J99" s="121"/>
      <c r="K99" s="493" t="s">
        <v>246</v>
      </c>
      <c r="L99" s="494"/>
      <c r="M99" s="30">
        <v>70</v>
      </c>
      <c r="N99" s="324">
        <v>100</v>
      </c>
      <c r="O99" s="824"/>
      <c r="P99" s="824"/>
      <c r="Q99" s="824"/>
    </row>
    <row r="100" spans="1:20" ht="15.75" customHeight="1" x14ac:dyDescent="0.2">
      <c r="A100" s="425"/>
      <c r="B100" s="9"/>
      <c r="C100" s="424"/>
      <c r="D100" s="1118"/>
      <c r="E100" s="461"/>
      <c r="F100" s="310"/>
      <c r="G100" s="73"/>
      <c r="H100" s="96"/>
      <c r="I100" s="456"/>
      <c r="J100" s="456"/>
      <c r="K100" s="497"/>
      <c r="L100" s="498"/>
      <c r="M100" s="150"/>
      <c r="N100" s="393"/>
      <c r="O100" s="824"/>
      <c r="P100" s="28"/>
      <c r="T100" s="28"/>
    </row>
    <row r="101" spans="1:20" x14ac:dyDescent="0.2">
      <c r="A101" s="425"/>
      <c r="B101" s="9"/>
      <c r="C101" s="424"/>
      <c r="D101" s="1113"/>
      <c r="E101" s="940"/>
      <c r="F101" s="310"/>
      <c r="G101" s="446"/>
      <c r="H101" s="859"/>
      <c r="I101" s="860"/>
      <c r="J101" s="860"/>
      <c r="K101" s="302" t="s">
        <v>134</v>
      </c>
      <c r="L101" s="31"/>
      <c r="M101" s="32"/>
      <c r="N101" s="319">
        <v>100</v>
      </c>
      <c r="O101" s="824"/>
      <c r="P101" s="28"/>
      <c r="R101" s="28"/>
    </row>
    <row r="102" spans="1:20" ht="12.75" customHeight="1" x14ac:dyDescent="0.2">
      <c r="A102" s="8"/>
      <c r="B102" s="9"/>
      <c r="C102" s="2"/>
      <c r="D102" s="1118" t="s">
        <v>213</v>
      </c>
      <c r="E102" s="1126"/>
      <c r="F102" s="310"/>
      <c r="G102" s="826"/>
      <c r="H102" s="665"/>
      <c r="I102" s="338"/>
      <c r="J102" s="665"/>
      <c r="K102" s="506" t="s">
        <v>78</v>
      </c>
      <c r="L102" s="689">
        <v>30</v>
      </c>
      <c r="M102" s="481">
        <v>100</v>
      </c>
      <c r="N102" s="890"/>
      <c r="O102" s="824"/>
      <c r="P102" s="28"/>
      <c r="Q102" s="28"/>
    </row>
    <row r="103" spans="1:20" ht="15" customHeight="1" x14ac:dyDescent="0.2">
      <c r="A103" s="8"/>
      <c r="B103" s="9"/>
      <c r="C103" s="2"/>
      <c r="D103" s="1118"/>
      <c r="E103" s="1126"/>
      <c r="F103" s="310"/>
      <c r="G103" s="826"/>
      <c r="H103" s="665"/>
      <c r="I103" s="338"/>
      <c r="J103" s="338"/>
      <c r="K103" s="506"/>
      <c r="L103" s="498"/>
      <c r="M103" s="325"/>
      <c r="N103" s="890"/>
      <c r="O103" s="824"/>
      <c r="P103" s="28"/>
      <c r="R103" s="28"/>
    </row>
    <row r="104" spans="1:20" x14ac:dyDescent="0.2">
      <c r="A104" s="8"/>
      <c r="B104" s="9"/>
      <c r="C104" s="2"/>
      <c r="D104" s="1118"/>
      <c r="E104" s="1126"/>
      <c r="F104" s="310"/>
      <c r="G104" s="827"/>
      <c r="H104" s="121"/>
      <c r="I104" s="456"/>
      <c r="J104" s="121"/>
      <c r="K104" s="506"/>
      <c r="L104" s="149"/>
      <c r="M104" s="150"/>
      <c r="N104" s="890"/>
      <c r="O104" s="824"/>
      <c r="P104" s="28"/>
      <c r="R104" s="28"/>
    </row>
    <row r="105" spans="1:20" ht="13.5" customHeight="1" x14ac:dyDescent="0.2">
      <c r="A105" s="8"/>
      <c r="B105" s="9"/>
      <c r="C105" s="2"/>
      <c r="D105" s="1118"/>
      <c r="E105" s="1126"/>
      <c r="F105" s="310"/>
      <c r="G105" s="827"/>
      <c r="H105" s="121"/>
      <c r="I105" s="456"/>
      <c r="J105" s="456"/>
      <c r="K105" s="506"/>
      <c r="L105" s="149"/>
      <c r="M105" s="150"/>
      <c r="N105" s="890"/>
      <c r="O105" s="824"/>
      <c r="P105" s="28"/>
      <c r="Q105" s="28"/>
      <c r="R105" s="28"/>
    </row>
    <row r="106" spans="1:20" ht="15.75" customHeight="1" x14ac:dyDescent="0.2">
      <c r="A106" s="8"/>
      <c r="B106" s="9"/>
      <c r="C106" s="424"/>
      <c r="D106" s="1113"/>
      <c r="E106" s="1126"/>
      <c r="F106" s="310"/>
      <c r="G106" s="446"/>
      <c r="H106" s="859"/>
      <c r="I106" s="860"/>
      <c r="J106" s="860"/>
      <c r="K106" s="895"/>
      <c r="L106" s="511"/>
      <c r="M106" s="512"/>
      <c r="N106" s="891"/>
      <c r="O106" s="824"/>
      <c r="P106" s="28"/>
      <c r="Q106" s="28"/>
    </row>
    <row r="107" spans="1:20" ht="15.75" customHeight="1" x14ac:dyDescent="0.2">
      <c r="A107" s="8"/>
      <c r="B107" s="9"/>
      <c r="C107" s="2"/>
      <c r="D107" s="1118" t="s">
        <v>242</v>
      </c>
      <c r="E107" s="1018"/>
      <c r="F107" s="310"/>
      <c r="G107" s="381"/>
      <c r="H107" s="665"/>
      <c r="I107" s="338"/>
      <c r="J107" s="338"/>
      <c r="K107" s="845" t="s">
        <v>105</v>
      </c>
      <c r="L107" s="846">
        <v>1</v>
      </c>
      <c r="M107" s="847"/>
      <c r="N107" s="1017"/>
      <c r="O107" s="824"/>
      <c r="P107" s="28"/>
    </row>
    <row r="108" spans="1:20" ht="16.5" customHeight="1" x14ac:dyDescent="0.2">
      <c r="A108" s="8"/>
      <c r="B108" s="9"/>
      <c r="C108" s="2"/>
      <c r="D108" s="1118"/>
      <c r="E108" s="1018"/>
      <c r="F108" s="310"/>
      <c r="G108" s="381"/>
      <c r="H108" s="121"/>
      <c r="I108" s="338"/>
      <c r="J108" s="665"/>
      <c r="K108" s="516" t="s">
        <v>77</v>
      </c>
      <c r="L108" s="517">
        <v>1</v>
      </c>
      <c r="M108" s="518"/>
      <c r="N108" s="155"/>
      <c r="O108" s="824"/>
      <c r="P108" s="824"/>
      <c r="Q108" s="824"/>
      <c r="R108" s="28"/>
      <c r="S108" s="28"/>
      <c r="T108" s="28"/>
    </row>
    <row r="109" spans="1:20" ht="14.25" customHeight="1" x14ac:dyDescent="0.2">
      <c r="A109" s="8"/>
      <c r="B109" s="9"/>
      <c r="C109" s="2"/>
      <c r="D109" s="1118"/>
      <c r="E109" s="1018"/>
      <c r="F109" s="310"/>
      <c r="G109" s="381"/>
      <c r="H109" s="121"/>
      <c r="I109" s="338"/>
      <c r="J109" s="338"/>
      <c r="K109" s="1127" t="s">
        <v>106</v>
      </c>
      <c r="L109" s="281"/>
      <c r="M109" s="85">
        <v>100</v>
      </c>
      <c r="N109" s="546"/>
      <c r="O109" s="824"/>
      <c r="P109" s="28"/>
    </row>
    <row r="110" spans="1:20" x14ac:dyDescent="0.2">
      <c r="A110" s="952"/>
      <c r="B110" s="953"/>
      <c r="C110" s="753"/>
      <c r="D110" s="1113"/>
      <c r="E110" s="954"/>
      <c r="F110" s="448"/>
      <c r="G110" s="831"/>
      <c r="H110" s="744"/>
      <c r="I110" s="671"/>
      <c r="J110" s="671"/>
      <c r="K110" s="1128"/>
      <c r="L110" s="320"/>
      <c r="M110" s="321"/>
      <c r="N110" s="1017"/>
      <c r="O110" s="824"/>
      <c r="P110" s="28"/>
      <c r="Q110" s="28"/>
      <c r="T110" s="28"/>
    </row>
    <row r="111" spans="1:20" ht="32.25" customHeight="1" x14ac:dyDescent="0.2">
      <c r="A111" s="8"/>
      <c r="B111" s="9"/>
      <c r="C111" s="2"/>
      <c r="D111" s="1118" t="s">
        <v>197</v>
      </c>
      <c r="E111" s="1126"/>
      <c r="F111" s="310"/>
      <c r="G111" s="381"/>
      <c r="H111" s="832"/>
      <c r="I111" s="833"/>
      <c r="J111" s="456"/>
      <c r="K111" s="1139" t="s">
        <v>143</v>
      </c>
      <c r="L111" s="951">
        <v>70</v>
      </c>
      <c r="M111" s="150">
        <v>100</v>
      </c>
      <c r="N111" s="393"/>
      <c r="O111" s="824"/>
      <c r="P111" s="28"/>
    </row>
    <row r="112" spans="1:20" ht="32.25" customHeight="1" x14ac:dyDescent="0.2">
      <c r="A112" s="8"/>
      <c r="B112" s="9"/>
      <c r="C112" s="2"/>
      <c r="D112" s="1118"/>
      <c r="E112" s="1126"/>
      <c r="F112" s="310"/>
      <c r="G112" s="381"/>
      <c r="H112" s="832"/>
      <c r="I112" s="833"/>
      <c r="J112" s="456"/>
      <c r="K112" s="1140"/>
      <c r="L112" s="498"/>
      <c r="M112" s="325"/>
      <c r="N112" s="393"/>
      <c r="O112" s="824"/>
      <c r="P112" s="824"/>
      <c r="Q112" s="824"/>
    </row>
    <row r="113" spans="1:20" ht="15.75" customHeight="1" x14ac:dyDescent="0.2">
      <c r="A113" s="426"/>
      <c r="B113" s="423"/>
      <c r="C113" s="424"/>
      <c r="D113" s="1113"/>
      <c r="E113" s="1126"/>
      <c r="F113" s="310"/>
      <c r="G113" s="446"/>
      <c r="H113" s="575"/>
      <c r="I113" s="343"/>
      <c r="J113" s="343"/>
      <c r="K113" s="526" t="s">
        <v>137</v>
      </c>
      <c r="L113" s="527"/>
      <c r="M113" s="528"/>
      <c r="N113" s="529">
        <v>15</v>
      </c>
      <c r="P113" s="28"/>
      <c r="Q113" s="28"/>
      <c r="T113" s="28"/>
    </row>
    <row r="114" spans="1:20" ht="27.75" customHeight="1" x14ac:dyDescent="0.2">
      <c r="A114" s="8"/>
      <c r="B114" s="9"/>
      <c r="C114" s="2"/>
      <c r="D114" s="1118" t="s">
        <v>141</v>
      </c>
      <c r="E114" s="1126"/>
      <c r="F114" s="310"/>
      <c r="G114" s="381"/>
      <c r="H114" s="121"/>
      <c r="I114" s="456"/>
      <c r="J114" s="834"/>
      <c r="K114" s="749" t="s">
        <v>140</v>
      </c>
      <c r="L114" s="750" t="s">
        <v>34</v>
      </c>
      <c r="M114" s="751"/>
      <c r="N114" s="752"/>
      <c r="P114" s="28"/>
    </row>
    <row r="115" spans="1:20" ht="28.5" customHeight="1" x14ac:dyDescent="0.2">
      <c r="A115" s="8"/>
      <c r="B115" s="9"/>
      <c r="C115" s="2"/>
      <c r="D115" s="1118"/>
      <c r="E115" s="1126"/>
      <c r="F115" s="310"/>
      <c r="G115" s="381"/>
      <c r="H115" s="121"/>
      <c r="I115" s="456"/>
      <c r="J115" s="834"/>
      <c r="K115" s="530" t="s">
        <v>138</v>
      </c>
      <c r="L115" s="531"/>
      <c r="M115" s="532">
        <v>1</v>
      </c>
      <c r="N115" s="533"/>
      <c r="P115" s="28"/>
    </row>
    <row r="116" spans="1:20" ht="16.5" customHeight="1" x14ac:dyDescent="0.2">
      <c r="A116" s="426"/>
      <c r="B116" s="423"/>
      <c r="C116" s="424"/>
      <c r="D116" s="1113"/>
      <c r="E116" s="1126"/>
      <c r="F116" s="310"/>
      <c r="G116" s="446"/>
      <c r="H116" s="859"/>
      <c r="I116" s="860"/>
      <c r="J116" s="860"/>
      <c r="K116" s="534" t="s">
        <v>139</v>
      </c>
      <c r="L116" s="535"/>
      <c r="M116" s="536">
        <v>45</v>
      </c>
      <c r="N116" s="537">
        <v>100</v>
      </c>
      <c r="P116" s="28"/>
      <c r="Q116" s="28"/>
    </row>
    <row r="117" spans="1:20" ht="31.5" customHeight="1" x14ac:dyDescent="0.2">
      <c r="A117" s="8"/>
      <c r="B117" s="9"/>
      <c r="C117" s="2"/>
      <c r="D117" s="1102" t="s">
        <v>76</v>
      </c>
      <c r="E117" s="1126"/>
      <c r="F117" s="310"/>
      <c r="G117" s="56"/>
      <c r="H117" s="781"/>
      <c r="I117" s="456"/>
      <c r="J117" s="456"/>
      <c r="K117" s="894" t="s">
        <v>136</v>
      </c>
      <c r="L117" s="494"/>
      <c r="M117" s="729">
        <v>1</v>
      </c>
      <c r="N117" s="324"/>
      <c r="P117" s="28"/>
      <c r="Q117" s="28"/>
    </row>
    <row r="118" spans="1:20" ht="18" customHeight="1" x14ac:dyDescent="0.2">
      <c r="A118" s="8"/>
      <c r="B118" s="9"/>
      <c r="C118" s="2"/>
      <c r="D118" s="1113"/>
      <c r="E118" s="1132"/>
      <c r="F118" s="310"/>
      <c r="G118" s="56"/>
      <c r="H118" s="781"/>
      <c r="I118" s="456"/>
      <c r="J118" s="121"/>
      <c r="K118" s="539" t="s">
        <v>78</v>
      </c>
      <c r="L118" s="540"/>
      <c r="M118" s="541"/>
      <c r="N118" s="542">
        <v>15</v>
      </c>
      <c r="P118" s="28"/>
    </row>
    <row r="119" spans="1:20" ht="13.5" customHeight="1" thickBot="1" x14ac:dyDescent="0.25">
      <c r="A119" s="427"/>
      <c r="B119" s="428"/>
      <c r="C119" s="429"/>
      <c r="D119" s="1133" t="s">
        <v>71</v>
      </c>
      <c r="E119" s="1134"/>
      <c r="F119" s="1134"/>
      <c r="G119" s="1135"/>
      <c r="H119" s="574">
        <f>SUM(H91:H93)</f>
        <v>966.7</v>
      </c>
      <c r="I119" s="574">
        <f t="shared" ref="I119:J119" si="8">SUM(I91:I93)</f>
        <v>2588.1999999999998</v>
      </c>
      <c r="J119" s="574">
        <f t="shared" si="8"/>
        <v>947.5</v>
      </c>
      <c r="K119" s="1136"/>
      <c r="L119" s="1137"/>
      <c r="M119" s="1137"/>
      <c r="N119" s="1138"/>
      <c r="O119" s="117"/>
      <c r="P119" s="117"/>
      <c r="Q119" s="117"/>
      <c r="T119" s="28"/>
    </row>
    <row r="120" spans="1:20" ht="13.5" thickBot="1" x14ac:dyDescent="0.25">
      <c r="A120" s="433" t="s">
        <v>8</v>
      </c>
      <c r="B120" s="692" t="s">
        <v>9</v>
      </c>
      <c r="C120" s="1144" t="s">
        <v>14</v>
      </c>
      <c r="D120" s="1087"/>
      <c r="E120" s="1087"/>
      <c r="F120" s="1087"/>
      <c r="G120" s="1088"/>
      <c r="H120" s="108">
        <f>H90+H88+H119+H75</f>
        <v>5827.5</v>
      </c>
      <c r="I120" s="779">
        <f>I90+I88+I119+I75</f>
        <v>7088.9</v>
      </c>
      <c r="J120" s="99">
        <f>J90+J88+J119+J75</f>
        <v>5297.9</v>
      </c>
      <c r="K120" s="1090"/>
      <c r="L120" s="1090"/>
      <c r="M120" s="1090"/>
      <c r="N120" s="1091"/>
    </row>
    <row r="121" spans="1:20" ht="13.5" thickBot="1" x14ac:dyDescent="0.25">
      <c r="A121" s="433" t="s">
        <v>8</v>
      </c>
      <c r="B121" s="434" t="s">
        <v>10</v>
      </c>
      <c r="C121" s="1148" t="s">
        <v>60</v>
      </c>
      <c r="D121" s="1149"/>
      <c r="E121" s="1149"/>
      <c r="F121" s="1149"/>
      <c r="G121" s="1149"/>
      <c r="H121" s="1149"/>
      <c r="I121" s="1149"/>
      <c r="J121" s="1149"/>
      <c r="K121" s="1149"/>
      <c r="L121" s="1149"/>
      <c r="M121" s="1149"/>
      <c r="N121" s="1150"/>
      <c r="Q121" s="28"/>
    </row>
    <row r="122" spans="1:20" ht="29.25" customHeight="1" x14ac:dyDescent="0.2">
      <c r="A122" s="417" t="s">
        <v>8</v>
      </c>
      <c r="B122" s="418" t="s">
        <v>10</v>
      </c>
      <c r="C122" s="410" t="s">
        <v>8</v>
      </c>
      <c r="D122" s="83" t="s">
        <v>193</v>
      </c>
      <c r="E122" s="460"/>
      <c r="F122" s="861"/>
      <c r="G122" s="24"/>
      <c r="H122" s="133"/>
      <c r="I122" s="89"/>
      <c r="J122" s="89"/>
      <c r="K122" s="147"/>
      <c r="L122" s="39"/>
      <c r="M122" s="278"/>
      <c r="N122" s="40"/>
      <c r="S122" s="28"/>
    </row>
    <row r="123" spans="1:20" ht="31.5" customHeight="1" x14ac:dyDescent="0.2">
      <c r="A123" s="8"/>
      <c r="B123" s="9"/>
      <c r="C123" s="2"/>
      <c r="D123" s="1118" t="s">
        <v>86</v>
      </c>
      <c r="E123" s="814"/>
      <c r="F123" s="310">
        <v>2</v>
      </c>
      <c r="G123" s="381" t="s">
        <v>11</v>
      </c>
      <c r="H123" s="121">
        <v>3</v>
      </c>
      <c r="I123" s="456">
        <v>15</v>
      </c>
      <c r="J123" s="456">
        <v>79</v>
      </c>
      <c r="K123" s="880" t="s">
        <v>122</v>
      </c>
      <c r="L123" s="149">
        <v>1</v>
      </c>
      <c r="M123" s="150">
        <v>5</v>
      </c>
      <c r="N123" s="131">
        <v>7</v>
      </c>
      <c r="P123" s="28"/>
      <c r="R123" s="28"/>
    </row>
    <row r="124" spans="1:20" ht="42" customHeight="1" x14ac:dyDescent="0.2">
      <c r="A124" s="8"/>
      <c r="B124" s="9"/>
      <c r="C124" s="2"/>
      <c r="D124" s="1118"/>
      <c r="E124" s="545"/>
      <c r="F124" s="310"/>
      <c r="G124" s="381"/>
      <c r="H124" s="121"/>
      <c r="I124" s="456"/>
      <c r="J124" s="456"/>
      <c r="K124" s="1097" t="s">
        <v>214</v>
      </c>
      <c r="L124" s="18"/>
      <c r="M124" s="55">
        <v>1</v>
      </c>
      <c r="N124" s="14"/>
      <c r="P124" s="28"/>
      <c r="T124" s="28"/>
    </row>
    <row r="125" spans="1:20" ht="15.75" customHeight="1" thickBot="1" x14ac:dyDescent="0.25">
      <c r="A125" s="8"/>
      <c r="B125" s="9"/>
      <c r="C125" s="424"/>
      <c r="D125" s="616"/>
      <c r="E125" s="818"/>
      <c r="F125" s="76"/>
      <c r="G125" s="621" t="s">
        <v>15</v>
      </c>
      <c r="H125" s="624">
        <f>SUM(H122:H124)</f>
        <v>3</v>
      </c>
      <c r="I125" s="627">
        <f>SUM(I122:I124)</f>
        <v>15</v>
      </c>
      <c r="J125" s="627">
        <f>SUM(J123:J124)</f>
        <v>79</v>
      </c>
      <c r="K125" s="1099"/>
      <c r="L125" s="618"/>
      <c r="M125" s="619"/>
      <c r="N125" s="620"/>
      <c r="Q125" s="28"/>
    </row>
    <row r="126" spans="1:20" ht="30.75" customHeight="1" x14ac:dyDescent="0.2">
      <c r="A126" s="417" t="s">
        <v>8</v>
      </c>
      <c r="B126" s="418" t="s">
        <v>10</v>
      </c>
      <c r="C126" s="421" t="s">
        <v>9</v>
      </c>
      <c r="D126" s="1104" t="s">
        <v>166</v>
      </c>
      <c r="E126" s="1151" t="s">
        <v>54</v>
      </c>
      <c r="F126" s="861" t="s">
        <v>30</v>
      </c>
      <c r="G126" s="24" t="s">
        <v>11</v>
      </c>
      <c r="H126" s="632">
        <v>10</v>
      </c>
      <c r="I126" s="89">
        <v>11</v>
      </c>
      <c r="J126" s="632">
        <v>11</v>
      </c>
      <c r="K126" s="633" t="s">
        <v>215</v>
      </c>
      <c r="L126" s="294">
        <v>1</v>
      </c>
      <c r="M126" s="295"/>
      <c r="N126" s="296"/>
    </row>
    <row r="127" spans="1:20" ht="18" customHeight="1" x14ac:dyDescent="0.2">
      <c r="A127" s="8"/>
      <c r="B127" s="9"/>
      <c r="C127" s="422"/>
      <c r="D127" s="1118"/>
      <c r="E127" s="1126"/>
      <c r="F127" s="310"/>
      <c r="G127" s="56"/>
      <c r="H127" s="782"/>
      <c r="I127" s="104"/>
      <c r="J127" s="104"/>
      <c r="K127" s="302" t="s">
        <v>168</v>
      </c>
      <c r="L127" s="37">
        <v>100</v>
      </c>
      <c r="M127" s="36">
        <v>100</v>
      </c>
      <c r="N127" s="155">
        <v>100</v>
      </c>
      <c r="T127" s="28"/>
    </row>
    <row r="128" spans="1:20" ht="16.5" customHeight="1" thickBot="1" x14ac:dyDescent="0.25">
      <c r="A128" s="3"/>
      <c r="B128" s="1"/>
      <c r="C128" s="634"/>
      <c r="D128" s="1103"/>
      <c r="E128" s="1152"/>
      <c r="F128" s="862"/>
      <c r="G128" s="635"/>
      <c r="H128" s="641"/>
      <c r="I128" s="783"/>
      <c r="J128" s="641"/>
      <c r="K128" s="642" t="s">
        <v>186</v>
      </c>
      <c r="L128" s="643"/>
      <c r="M128" s="615">
        <v>10</v>
      </c>
      <c r="N128" s="567">
        <v>15</v>
      </c>
      <c r="T128" s="28"/>
    </row>
    <row r="129" spans="1:23" ht="54" customHeight="1" thickBot="1" x14ac:dyDescent="0.25">
      <c r="A129" s="433" t="s">
        <v>8</v>
      </c>
      <c r="B129" s="434" t="s">
        <v>10</v>
      </c>
      <c r="C129" s="588" t="s">
        <v>10</v>
      </c>
      <c r="D129" s="644" t="s">
        <v>243</v>
      </c>
      <c r="E129" s="645" t="s">
        <v>50</v>
      </c>
      <c r="F129" s="646">
        <v>2</v>
      </c>
      <c r="G129" s="648" t="s">
        <v>11</v>
      </c>
      <c r="H129" s="651">
        <v>12</v>
      </c>
      <c r="I129" s="656">
        <v>60</v>
      </c>
      <c r="J129" s="656">
        <v>80</v>
      </c>
      <c r="K129" s="657" t="s">
        <v>216</v>
      </c>
      <c r="L129" s="658">
        <v>1</v>
      </c>
      <c r="M129" s="659">
        <v>5</v>
      </c>
      <c r="N129" s="660">
        <v>6</v>
      </c>
      <c r="O129" s="48"/>
      <c r="R129" s="28"/>
    </row>
    <row r="130" spans="1:23" ht="53.25" customHeight="1" x14ac:dyDescent="0.2">
      <c r="A130" s="417" t="s">
        <v>8</v>
      </c>
      <c r="B130" s="418" t="s">
        <v>10</v>
      </c>
      <c r="C130" s="410" t="s">
        <v>12</v>
      </c>
      <c r="D130" s="663" t="s">
        <v>195</v>
      </c>
      <c r="E130" s="664"/>
      <c r="F130" s="1180">
        <v>2</v>
      </c>
      <c r="G130" s="15"/>
      <c r="H130" s="136"/>
      <c r="I130" s="712"/>
      <c r="J130" s="712"/>
      <c r="K130" s="713"/>
      <c r="L130" s="39"/>
      <c r="M130" s="278"/>
      <c r="N130" s="40"/>
      <c r="Q130" s="28"/>
      <c r="S130" s="28"/>
    </row>
    <row r="131" spans="1:23" ht="43.5" customHeight="1" x14ac:dyDescent="0.2">
      <c r="A131" s="8"/>
      <c r="B131" s="9"/>
      <c r="C131" s="2"/>
      <c r="D131" s="662" t="s">
        <v>66</v>
      </c>
      <c r="E131" s="1141" t="s">
        <v>51</v>
      </c>
      <c r="F131" s="1181"/>
      <c r="G131" s="917" t="s">
        <v>11</v>
      </c>
      <c r="H131" s="121">
        <v>15</v>
      </c>
      <c r="I131" s="724">
        <v>0</v>
      </c>
      <c r="J131" s="724">
        <v>30</v>
      </c>
      <c r="K131" s="880" t="s">
        <v>87</v>
      </c>
      <c r="L131" s="918">
        <v>1</v>
      </c>
      <c r="M131" s="919"/>
      <c r="N131" s="920">
        <v>1</v>
      </c>
      <c r="O131" s="11"/>
      <c r="Q131" s="28"/>
      <c r="R131" s="28"/>
    </row>
    <row r="132" spans="1:23" ht="28.5" customHeight="1" thickBot="1" x14ac:dyDescent="0.25">
      <c r="A132" s="3"/>
      <c r="B132" s="1"/>
      <c r="C132" s="429"/>
      <c r="D132" s="469"/>
      <c r="E132" s="1142"/>
      <c r="F132" s="1182"/>
      <c r="G132" s="78" t="s">
        <v>15</v>
      </c>
      <c r="H132" s="162">
        <f>SUM(H130:H131)</f>
        <v>15</v>
      </c>
      <c r="I132" s="185">
        <f>SUM(I130:I131)</f>
        <v>0</v>
      </c>
      <c r="J132" s="185">
        <f>SUM(J131:J131)</f>
        <v>30</v>
      </c>
      <c r="K132" s="714" t="s">
        <v>67</v>
      </c>
      <c r="L132" s="715">
        <v>2</v>
      </c>
      <c r="M132" s="716">
        <v>3</v>
      </c>
      <c r="N132" s="717">
        <v>4</v>
      </c>
      <c r="O132" s="11"/>
      <c r="R132" s="28"/>
    </row>
    <row r="133" spans="1:23" ht="40.5" customHeight="1" x14ac:dyDescent="0.2">
      <c r="A133" s="417" t="s">
        <v>8</v>
      </c>
      <c r="B133" s="418" t="s">
        <v>10</v>
      </c>
      <c r="C133" s="410" t="s">
        <v>189</v>
      </c>
      <c r="D133" s="79" t="s">
        <v>102</v>
      </c>
      <c r="E133" s="467" t="s">
        <v>103</v>
      </c>
      <c r="F133" s="84" t="s">
        <v>30</v>
      </c>
      <c r="G133" s="15" t="s">
        <v>11</v>
      </c>
      <c r="H133" s="136">
        <v>709.3</v>
      </c>
      <c r="I133" s="134">
        <v>160</v>
      </c>
      <c r="J133" s="134">
        <v>155</v>
      </c>
      <c r="K133" s="58"/>
      <c r="L133" s="72"/>
      <c r="M133" s="25"/>
      <c r="N133" s="41"/>
      <c r="Q133" s="28"/>
      <c r="R133" s="28"/>
      <c r="S133" s="28"/>
    </row>
    <row r="134" spans="1:23" ht="39.75" customHeight="1" x14ac:dyDescent="0.2">
      <c r="A134" s="8"/>
      <c r="B134" s="9"/>
      <c r="C134" s="2"/>
      <c r="D134" s="1143" t="s">
        <v>93</v>
      </c>
      <c r="E134" s="461"/>
      <c r="F134" s="76"/>
      <c r="G134" s="81"/>
      <c r="H134" s="121"/>
      <c r="I134" s="338"/>
      <c r="J134" s="338"/>
      <c r="K134" s="876" t="s">
        <v>217</v>
      </c>
      <c r="L134" s="394">
        <v>21</v>
      </c>
      <c r="M134" s="85"/>
      <c r="N134" s="927"/>
    </row>
    <row r="135" spans="1:23" ht="30.75" customHeight="1" x14ac:dyDescent="0.2">
      <c r="A135" s="8"/>
      <c r="B135" s="9"/>
      <c r="C135" s="2"/>
      <c r="D135" s="1023"/>
      <c r="E135" s="461"/>
      <c r="F135" s="76"/>
      <c r="G135" s="81"/>
      <c r="H135" s="121"/>
      <c r="I135" s="338"/>
      <c r="J135" s="338"/>
      <c r="K135" s="479" t="s">
        <v>120</v>
      </c>
      <c r="L135" s="928">
        <v>1</v>
      </c>
      <c r="M135" s="481"/>
      <c r="N135" s="923"/>
      <c r="S135" s="28"/>
    </row>
    <row r="136" spans="1:23" ht="28.5" customHeight="1" x14ac:dyDescent="0.2">
      <c r="A136" s="8"/>
      <c r="B136" s="9"/>
      <c r="C136" s="2"/>
      <c r="D136" s="142" t="s">
        <v>88</v>
      </c>
      <c r="E136" s="945"/>
      <c r="F136" s="76"/>
      <c r="G136" s="81"/>
      <c r="H136" s="121"/>
      <c r="I136" s="338"/>
      <c r="J136" s="456"/>
      <c r="K136" s="59" t="s">
        <v>100</v>
      </c>
      <c r="L136" s="280">
        <v>1</v>
      </c>
      <c r="M136" s="279"/>
      <c r="N136" s="277"/>
      <c r="Q136" s="28"/>
    </row>
    <row r="137" spans="1:23" ht="31.5" customHeight="1" x14ac:dyDescent="0.2">
      <c r="A137" s="8"/>
      <c r="B137" s="9"/>
      <c r="C137" s="2"/>
      <c r="D137" s="1022" t="s">
        <v>175</v>
      </c>
      <c r="E137" s="945"/>
      <c r="F137" s="76"/>
      <c r="G137" s="81"/>
      <c r="H137" s="121"/>
      <c r="I137" s="338"/>
      <c r="J137" s="456"/>
      <c r="K137" s="479" t="s">
        <v>180</v>
      </c>
      <c r="L137" s="480"/>
      <c r="M137" s="481"/>
      <c r="N137" s="482"/>
    </row>
    <row r="138" spans="1:23" ht="28.5" customHeight="1" x14ac:dyDescent="0.2">
      <c r="A138" s="693"/>
      <c r="B138" s="690"/>
      <c r="C138" s="694"/>
      <c r="D138" s="1023"/>
      <c r="E138" s="941"/>
      <c r="F138" s="935"/>
      <c r="G138" s="80"/>
      <c r="H138" s="947"/>
      <c r="I138" s="921"/>
      <c r="J138" s="922"/>
      <c r="K138" s="942" t="s">
        <v>244</v>
      </c>
      <c r="L138" s="396">
        <v>1</v>
      </c>
      <c r="M138" s="321"/>
      <c r="N138" s="322"/>
      <c r="Q138" s="28"/>
      <c r="T138" s="28"/>
    </row>
    <row r="139" spans="1:23" ht="44.25" customHeight="1" x14ac:dyDescent="0.2">
      <c r="A139" s="8"/>
      <c r="B139" s="9"/>
      <c r="C139" s="2"/>
      <c r="D139" s="932"/>
      <c r="E139" s="818"/>
      <c r="F139" s="76"/>
      <c r="G139" s="81"/>
      <c r="H139" s="109"/>
      <c r="I139" s="784"/>
      <c r="J139" s="110"/>
      <c r="K139" s="925" t="s">
        <v>245</v>
      </c>
      <c r="L139" s="926">
        <v>20</v>
      </c>
      <c r="M139" s="512">
        <v>20</v>
      </c>
      <c r="N139" s="924">
        <v>5</v>
      </c>
      <c r="Q139" s="28"/>
    </row>
    <row r="140" spans="1:23" ht="19.5" customHeight="1" x14ac:dyDescent="0.2">
      <c r="A140" s="8"/>
      <c r="B140" s="9"/>
      <c r="C140" s="2"/>
      <c r="D140" s="1024" t="s">
        <v>104</v>
      </c>
      <c r="E140" s="815"/>
      <c r="F140" s="310"/>
      <c r="G140" s="696"/>
      <c r="H140" s="899"/>
      <c r="I140" s="921"/>
      <c r="J140" s="922"/>
      <c r="K140" s="477" t="s">
        <v>221</v>
      </c>
      <c r="L140" s="394"/>
      <c r="M140" s="85">
        <v>1</v>
      </c>
      <c r="N140" s="929"/>
      <c r="Q140" s="28"/>
      <c r="R140" s="28"/>
    </row>
    <row r="141" spans="1:23" ht="18" customHeight="1" thickBot="1" x14ac:dyDescent="0.25">
      <c r="A141" s="3"/>
      <c r="B141" s="1"/>
      <c r="C141" s="7"/>
      <c r="D141" s="1025"/>
      <c r="E141" s="468"/>
      <c r="F141" s="862"/>
      <c r="G141" s="182" t="s">
        <v>15</v>
      </c>
      <c r="H141" s="254">
        <f>SUM(H133:H140)</f>
        <v>709.3</v>
      </c>
      <c r="I141" s="257">
        <f>SUM(I133:I140)</f>
        <v>160</v>
      </c>
      <c r="J141" s="257">
        <f>SUM(J133:J140)</f>
        <v>155</v>
      </c>
      <c r="K141" s="930" t="s">
        <v>220</v>
      </c>
      <c r="L141" s="396">
        <v>1</v>
      </c>
      <c r="M141" s="512"/>
      <c r="N141" s="924">
        <v>1</v>
      </c>
      <c r="P141" s="28"/>
    </row>
    <row r="142" spans="1:23" ht="14.25" customHeight="1" thickBot="1" x14ac:dyDescent="0.25">
      <c r="A142" s="435" t="s">
        <v>8</v>
      </c>
      <c r="B142" s="428" t="s">
        <v>10</v>
      </c>
      <c r="C142" s="1144" t="s">
        <v>14</v>
      </c>
      <c r="D142" s="1087"/>
      <c r="E142" s="1087"/>
      <c r="F142" s="1087"/>
      <c r="G142" s="1088"/>
      <c r="H142" s="108">
        <f t="shared" ref="H142:I142" si="9">H141+H132+H125+H129+H126</f>
        <v>749.3</v>
      </c>
      <c r="I142" s="779">
        <f t="shared" si="9"/>
        <v>246</v>
      </c>
      <c r="J142" s="99">
        <f>J141+J132+J125+J129+J126</f>
        <v>355</v>
      </c>
      <c r="K142" s="1089"/>
      <c r="L142" s="1090"/>
      <c r="M142" s="1090"/>
      <c r="N142" s="1091"/>
    </row>
    <row r="143" spans="1:23" ht="14.25" customHeight="1" thickBot="1" x14ac:dyDescent="0.25">
      <c r="A143" s="408" t="s">
        <v>8</v>
      </c>
      <c r="B143" s="1168" t="s">
        <v>16</v>
      </c>
      <c r="C143" s="1169"/>
      <c r="D143" s="1169"/>
      <c r="E143" s="1169"/>
      <c r="F143" s="1169"/>
      <c r="G143" s="1170"/>
      <c r="H143" s="111">
        <f>H142+H120+H41</f>
        <v>7802.7000000000007</v>
      </c>
      <c r="I143" s="188">
        <f>I142+I120+I41</f>
        <v>9144.7999999999993</v>
      </c>
      <c r="J143" s="188">
        <f>J142+J120+J41</f>
        <v>7578.7999999999993</v>
      </c>
      <c r="K143" s="1171"/>
      <c r="L143" s="1172"/>
      <c r="M143" s="1172"/>
      <c r="N143" s="1173"/>
      <c r="W143" s="28"/>
    </row>
    <row r="144" spans="1:23" ht="14.25" customHeight="1" thickBot="1" x14ac:dyDescent="0.25">
      <c r="A144" s="436" t="s">
        <v>13</v>
      </c>
      <c r="B144" s="1174" t="s">
        <v>53</v>
      </c>
      <c r="C144" s="1175"/>
      <c r="D144" s="1175"/>
      <c r="E144" s="1175"/>
      <c r="F144" s="1175"/>
      <c r="G144" s="1176"/>
      <c r="H144" s="112">
        <f t="shared" ref="H144:J144" si="10">H143</f>
        <v>7802.7000000000007</v>
      </c>
      <c r="I144" s="113">
        <f t="shared" si="10"/>
        <v>9144.7999999999993</v>
      </c>
      <c r="J144" s="113">
        <f t="shared" si="10"/>
        <v>7578.7999999999993</v>
      </c>
      <c r="K144" s="1177"/>
      <c r="L144" s="1178"/>
      <c r="M144" s="1178"/>
      <c r="N144" s="1179"/>
    </row>
    <row r="145" spans="1:19" ht="28.5" customHeight="1" thickBot="1" x14ac:dyDescent="0.25">
      <c r="A145" s="1164" t="s">
        <v>18</v>
      </c>
      <c r="B145" s="1164"/>
      <c r="C145" s="1164"/>
      <c r="D145" s="1164"/>
      <c r="E145" s="1164"/>
      <c r="F145" s="1164"/>
      <c r="G145" s="1164"/>
      <c r="H145" s="1164"/>
      <c r="I145" s="1164"/>
      <c r="J145" s="1164"/>
      <c r="K145" s="51"/>
      <c r="L145" s="148"/>
      <c r="M145" s="148"/>
      <c r="N145" s="148"/>
    </row>
    <row r="146" spans="1:19" ht="61.5" customHeight="1" x14ac:dyDescent="0.2">
      <c r="A146" s="1165" t="s">
        <v>17</v>
      </c>
      <c r="B146" s="1166"/>
      <c r="C146" s="1166"/>
      <c r="D146" s="1166"/>
      <c r="E146" s="1166"/>
      <c r="F146" s="1166"/>
      <c r="G146" s="1167"/>
      <c r="H146" s="785" t="s">
        <v>128</v>
      </c>
      <c r="I146" s="787" t="s">
        <v>110</v>
      </c>
      <c r="J146" s="787" t="s">
        <v>133</v>
      </c>
      <c r="K146" s="819"/>
      <c r="L146" s="1156"/>
      <c r="M146" s="1156"/>
      <c r="N146" s="1156"/>
    </row>
    <row r="147" spans="1:19" ht="16.5" customHeight="1" x14ac:dyDescent="0.2">
      <c r="A147" s="1158" t="s">
        <v>28</v>
      </c>
      <c r="B147" s="1159"/>
      <c r="C147" s="1159"/>
      <c r="D147" s="1159"/>
      <c r="E147" s="1159"/>
      <c r="F147" s="1159"/>
      <c r="G147" s="1160"/>
      <c r="H147" s="144">
        <f>SUM(H148:H150)</f>
        <v>7065.1</v>
      </c>
      <c r="I147" s="114">
        <f>SUM(I148:I150)</f>
        <v>7619.0999999999995</v>
      </c>
      <c r="J147" s="114">
        <f>SUM(J148:J150)</f>
        <v>7033.1</v>
      </c>
      <c r="K147" s="819"/>
      <c r="L147" s="1156"/>
      <c r="M147" s="1156"/>
      <c r="N147" s="1156"/>
    </row>
    <row r="148" spans="1:19" ht="13.5" customHeight="1" x14ac:dyDescent="0.2">
      <c r="A148" s="1145" t="s">
        <v>19</v>
      </c>
      <c r="B148" s="1146"/>
      <c r="C148" s="1146"/>
      <c r="D148" s="1146"/>
      <c r="E148" s="1146"/>
      <c r="F148" s="1146"/>
      <c r="G148" s="1147"/>
      <c r="H148" s="143">
        <f>SUMIF(G14:G140,"sb",H14:H140)</f>
        <v>6492.1</v>
      </c>
      <c r="I148" s="91">
        <f>SUMIF(G14:G141,"sb",I14:I141)</f>
        <v>7036.2</v>
      </c>
      <c r="J148" s="91">
        <f>SUMIF(G14:G141,"sb",J14:J141)</f>
        <v>6449.4000000000005</v>
      </c>
      <c r="K148" s="820"/>
      <c r="L148" s="1157"/>
      <c r="M148" s="1157"/>
      <c r="N148" s="1157"/>
    </row>
    <row r="149" spans="1:19" ht="13.5" customHeight="1" x14ac:dyDescent="0.2">
      <c r="A149" s="1145" t="s">
        <v>56</v>
      </c>
      <c r="B149" s="1146"/>
      <c r="C149" s="1146"/>
      <c r="D149" s="1146"/>
      <c r="E149" s="1146"/>
      <c r="F149" s="1146"/>
      <c r="G149" s="1147"/>
      <c r="H149" s="143">
        <f>SUMIF(G15:G140,"sb(vr)",H15:H140)</f>
        <v>172.9</v>
      </c>
      <c r="I149" s="91">
        <f>SUMIF(G14:G141,"sb(vr)",I14:I141)</f>
        <v>172.9</v>
      </c>
      <c r="J149" s="91">
        <f>SUMIF(G14:G141,"sb(vr)",J14:J141)</f>
        <v>172.9</v>
      </c>
      <c r="K149" s="17"/>
      <c r="L149" s="820"/>
      <c r="M149" s="820"/>
      <c r="N149" s="820"/>
    </row>
    <row r="150" spans="1:19" ht="30" customHeight="1" x14ac:dyDescent="0.2">
      <c r="A150" s="1161" t="s">
        <v>27</v>
      </c>
      <c r="B150" s="1162"/>
      <c r="C150" s="1162"/>
      <c r="D150" s="1162"/>
      <c r="E150" s="1162"/>
      <c r="F150" s="1162"/>
      <c r="G150" s="1163"/>
      <c r="H150" s="613">
        <f>SUMIF(G15:G140,"sb(sp)",H15:H140)</f>
        <v>400.1</v>
      </c>
      <c r="I150" s="115">
        <f>SUMIF(G14:G141,"sb(sp)",I14:I141)</f>
        <v>410</v>
      </c>
      <c r="J150" s="115">
        <f>SUMIF(G16:G141,"sb(sp)",J16:J141)</f>
        <v>410.8</v>
      </c>
      <c r="K150" s="52"/>
      <c r="L150" s="1157"/>
      <c r="M150" s="1157"/>
      <c r="N150" s="1157"/>
    </row>
    <row r="151" spans="1:19" x14ac:dyDescent="0.2">
      <c r="A151" s="1158" t="s">
        <v>29</v>
      </c>
      <c r="B151" s="1159"/>
      <c r="C151" s="1159"/>
      <c r="D151" s="1159"/>
      <c r="E151" s="1159"/>
      <c r="F151" s="1159"/>
      <c r="G151" s="1160"/>
      <c r="H151" s="144">
        <f t="shared" ref="H151:J151" si="11">SUM(H152:H153)</f>
        <v>737.6</v>
      </c>
      <c r="I151" s="116">
        <f t="shared" si="11"/>
        <v>1525.7</v>
      </c>
      <c r="J151" s="116">
        <f t="shared" si="11"/>
        <v>545.70000000000005</v>
      </c>
      <c r="K151" s="819"/>
      <c r="L151" s="1156"/>
      <c r="M151" s="1156"/>
      <c r="N151" s="1156"/>
    </row>
    <row r="152" spans="1:19" x14ac:dyDescent="0.2">
      <c r="A152" s="1145" t="s">
        <v>20</v>
      </c>
      <c r="B152" s="1146"/>
      <c r="C152" s="1146"/>
      <c r="D152" s="1146"/>
      <c r="E152" s="1146"/>
      <c r="F152" s="1146"/>
      <c r="G152" s="1147"/>
      <c r="H152" s="143">
        <f>SUMIF(G15:G140,"es",H15:H140)</f>
        <v>672.9</v>
      </c>
      <c r="I152" s="91">
        <f>SUMIF(G14:G141,"es",I14:I141)</f>
        <v>1502</v>
      </c>
      <c r="J152" s="91">
        <f>SUMIF(G16:G141,"es",J16:J141)</f>
        <v>545.70000000000005</v>
      </c>
      <c r="K152" s="820"/>
      <c r="L152" s="1157"/>
      <c r="M152" s="1157"/>
      <c r="N152" s="1157"/>
    </row>
    <row r="153" spans="1:19" x14ac:dyDescent="0.2">
      <c r="A153" s="1145" t="s">
        <v>91</v>
      </c>
      <c r="B153" s="1146"/>
      <c r="C153" s="1146"/>
      <c r="D153" s="1146"/>
      <c r="E153" s="1146"/>
      <c r="F153" s="1146"/>
      <c r="G153" s="1147"/>
      <c r="H153" s="143">
        <f>SUMIF(G15:G140,"kt",H15:H140)</f>
        <v>64.7</v>
      </c>
      <c r="I153" s="98">
        <f>SUMIF(G16:G138,"kt",I16:I138)</f>
        <v>23.7</v>
      </c>
      <c r="J153" s="98">
        <f>SUMIF(G16:G138,"kt",J16:J138)</f>
        <v>0</v>
      </c>
      <c r="K153" s="820"/>
      <c r="L153" s="820"/>
      <c r="M153" s="820"/>
      <c r="N153" s="820"/>
      <c r="S153" s="28"/>
    </row>
    <row r="154" spans="1:19" ht="13.5" thickBot="1" x14ac:dyDescent="0.25">
      <c r="A154" s="1153" t="s">
        <v>15</v>
      </c>
      <c r="B154" s="1154"/>
      <c r="C154" s="1154"/>
      <c r="D154" s="1154"/>
      <c r="E154" s="1154"/>
      <c r="F154" s="1154"/>
      <c r="G154" s="1155"/>
      <c r="H154" s="123">
        <f>H151+H147</f>
        <v>7802.7000000000007</v>
      </c>
      <c r="I154" s="94">
        <f>I151+I147</f>
        <v>9144.7999999999993</v>
      </c>
      <c r="J154" s="94">
        <f>J151+J147</f>
        <v>7578.8</v>
      </c>
      <c r="K154" s="819"/>
      <c r="L154" s="1156"/>
      <c r="M154" s="1156"/>
      <c r="N154" s="1156"/>
    </row>
    <row r="155" spans="1:19" x14ac:dyDescent="0.2">
      <c r="A155" s="437"/>
      <c r="B155" s="591"/>
      <c r="C155" s="437"/>
      <c r="D155" s="50"/>
      <c r="K155" s="53"/>
      <c r="L155" s="1157"/>
      <c r="M155" s="1157"/>
      <c r="N155" s="1157"/>
    </row>
    <row r="156" spans="1:19" x14ac:dyDescent="0.2">
      <c r="G156" s="17"/>
      <c r="I156" s="158"/>
      <c r="J156" s="158"/>
      <c r="K156" s="51"/>
    </row>
    <row r="157" spans="1:19" x14ac:dyDescent="0.2">
      <c r="G157" s="17"/>
    </row>
    <row r="158" spans="1:19" x14ac:dyDescent="0.2">
      <c r="G158" s="17"/>
    </row>
    <row r="159" spans="1:19" x14ac:dyDescent="0.2">
      <c r="G159" s="17"/>
      <c r="H159" s="738"/>
    </row>
    <row r="160" spans="1:19" x14ac:dyDescent="0.2">
      <c r="H160" s="738"/>
    </row>
  </sheetData>
  <mergeCells count="126">
    <mergeCell ref="A154:G154"/>
    <mergeCell ref="L154:N154"/>
    <mergeCell ref="L155:N155"/>
    <mergeCell ref="H6:H9"/>
    <mergeCell ref="A151:G151"/>
    <mergeCell ref="L151:N151"/>
    <mergeCell ref="A152:G152"/>
    <mergeCell ref="L152:N152"/>
    <mergeCell ref="A148:G148"/>
    <mergeCell ref="L148:N148"/>
    <mergeCell ref="A149:G149"/>
    <mergeCell ref="A150:G150"/>
    <mergeCell ref="L150:N150"/>
    <mergeCell ref="A145:J145"/>
    <mergeCell ref="A146:G146"/>
    <mergeCell ref="L146:N146"/>
    <mergeCell ref="A147:G147"/>
    <mergeCell ref="L147:N147"/>
    <mergeCell ref="B143:G143"/>
    <mergeCell ref="K143:N143"/>
    <mergeCell ref="D39:D40"/>
    <mergeCell ref="B144:G144"/>
    <mergeCell ref="K144:N144"/>
    <mergeCell ref="F130:F132"/>
    <mergeCell ref="E131:E132"/>
    <mergeCell ref="D134:D135"/>
    <mergeCell ref="C142:G142"/>
    <mergeCell ref="K142:N142"/>
    <mergeCell ref="A153:G153"/>
    <mergeCell ref="C120:G120"/>
    <mergeCell ref="K120:N120"/>
    <mergeCell ref="C121:N121"/>
    <mergeCell ref="D123:D124"/>
    <mergeCell ref="K124:K125"/>
    <mergeCell ref="D126:D128"/>
    <mergeCell ref="E126:E128"/>
    <mergeCell ref="D114:D116"/>
    <mergeCell ref="E114:E116"/>
    <mergeCell ref="D117:D118"/>
    <mergeCell ref="E117:E118"/>
    <mergeCell ref="D119:G119"/>
    <mergeCell ref="K119:N119"/>
    <mergeCell ref="D111:D113"/>
    <mergeCell ref="E111:E113"/>
    <mergeCell ref="K111:K112"/>
    <mergeCell ref="D98:D101"/>
    <mergeCell ref="D102:D106"/>
    <mergeCell ref="E102:E106"/>
    <mergeCell ref="D107:D110"/>
    <mergeCell ref="K109:K110"/>
    <mergeCell ref="D91:D93"/>
    <mergeCell ref="D80:D81"/>
    <mergeCell ref="D82:D83"/>
    <mergeCell ref="D89:D90"/>
    <mergeCell ref="D69:D70"/>
    <mergeCell ref="D71:D72"/>
    <mergeCell ref="D73:D75"/>
    <mergeCell ref="D77:D78"/>
    <mergeCell ref="D95:D97"/>
    <mergeCell ref="K95:K97"/>
    <mergeCell ref="D63:D65"/>
    <mergeCell ref="E63:E64"/>
    <mergeCell ref="K89:K90"/>
    <mergeCell ref="K63:K67"/>
    <mergeCell ref="K87:K88"/>
    <mergeCell ref="D86:D88"/>
    <mergeCell ref="N63:N65"/>
    <mergeCell ref="D66:D67"/>
    <mergeCell ref="M52:M53"/>
    <mergeCell ref="D54:D56"/>
    <mergeCell ref="K54:K56"/>
    <mergeCell ref="D58:D59"/>
    <mergeCell ref="K58:K59"/>
    <mergeCell ref="D61:D62"/>
    <mergeCell ref="D46:D48"/>
    <mergeCell ref="D49:D51"/>
    <mergeCell ref="D52:D53"/>
    <mergeCell ref="K52:K53"/>
    <mergeCell ref="C42:N42"/>
    <mergeCell ref="D43:D44"/>
    <mergeCell ref="K44:K45"/>
    <mergeCell ref="K46:K47"/>
    <mergeCell ref="K48:K49"/>
    <mergeCell ref="D19:D20"/>
    <mergeCell ref="D26:D27"/>
    <mergeCell ref="E26:E27"/>
    <mergeCell ref="F26:F27"/>
    <mergeCell ref="D28:D29"/>
    <mergeCell ref="E28:E29"/>
    <mergeCell ref="F28:F29"/>
    <mergeCell ref="D30:D31"/>
    <mergeCell ref="D33:D34"/>
    <mergeCell ref="K28:K29"/>
    <mergeCell ref="K15:K16"/>
    <mergeCell ref="L15:L16"/>
    <mergeCell ref="M15:M16"/>
    <mergeCell ref="N15:N16"/>
    <mergeCell ref="A10:N10"/>
    <mergeCell ref="A11:N11"/>
    <mergeCell ref="B12:N12"/>
    <mergeCell ref="C41:G41"/>
    <mergeCell ref="K41:N41"/>
    <mergeCell ref="K1:N1"/>
    <mergeCell ref="D137:D138"/>
    <mergeCell ref="D140:D141"/>
    <mergeCell ref="A2:N2"/>
    <mergeCell ref="A3:N3"/>
    <mergeCell ref="A4:N4"/>
    <mergeCell ref="M5:N5"/>
    <mergeCell ref="A6:A9"/>
    <mergeCell ref="B6:B9"/>
    <mergeCell ref="C6:C9"/>
    <mergeCell ref="D6:D9"/>
    <mergeCell ref="E6:E9"/>
    <mergeCell ref="F6:F9"/>
    <mergeCell ref="M8:M9"/>
    <mergeCell ref="N8:N9"/>
    <mergeCell ref="K6:N6"/>
    <mergeCell ref="K7:K9"/>
    <mergeCell ref="L7:N7"/>
    <mergeCell ref="L8:L9"/>
    <mergeCell ref="G6:G9"/>
    <mergeCell ref="I6:I9"/>
    <mergeCell ref="C13:N13"/>
    <mergeCell ref="J6:J9"/>
    <mergeCell ref="D15:D16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85" orientation="portrait" r:id="rId1"/>
  <rowBreaks count="3" manualBreakCount="3">
    <brk id="36" max="13" man="1"/>
    <brk id="72" max="13" man="1"/>
    <brk id="110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68"/>
  <sheetViews>
    <sheetView zoomScaleNormal="100" zoomScaleSheetLayoutView="70" workbookViewId="0"/>
  </sheetViews>
  <sheetFormatPr defaultColWidth="9.140625" defaultRowHeight="12.75" x14ac:dyDescent="0.2"/>
  <cols>
    <col min="1" max="1" width="2.5703125" style="438" customWidth="1"/>
    <col min="2" max="2" width="3.140625" style="592" customWidth="1"/>
    <col min="3" max="3" width="2.5703125" style="438" customWidth="1"/>
    <col min="4" max="4" width="26.42578125" style="17" customWidth="1"/>
    <col min="5" max="5" width="4" style="462" customWidth="1"/>
    <col min="6" max="6" width="2.7109375" style="87" customWidth="1"/>
    <col min="7" max="7" width="12" style="444" customWidth="1"/>
    <col min="8" max="8" width="7.28515625" style="87" customWidth="1"/>
    <col min="9" max="9" width="8.85546875" style="158" customWidth="1"/>
    <col min="10" max="10" width="8.42578125" style="158" customWidth="1"/>
    <col min="11" max="13" width="8.5703125" style="158" customWidth="1"/>
    <col min="14" max="14" width="8.5703125" style="117" customWidth="1"/>
    <col min="15" max="16" width="8.85546875" style="117" customWidth="1"/>
    <col min="17" max="17" width="24.140625" style="54" customWidth="1"/>
    <col min="18" max="20" width="5" style="87" customWidth="1"/>
    <col min="21" max="16384" width="9.140625" style="17"/>
  </cols>
  <sheetData>
    <row r="1" spans="1:25" ht="25.5" customHeight="1" x14ac:dyDescent="0.2">
      <c r="Q1" s="1183" t="s">
        <v>248</v>
      </c>
      <c r="R1" s="1183"/>
      <c r="S1" s="1183"/>
      <c r="T1" s="1183"/>
    </row>
    <row r="2" spans="1:25" s="141" customFormat="1" ht="15.75" x14ac:dyDescent="0.2">
      <c r="A2" s="1026" t="s">
        <v>124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</row>
    <row r="3" spans="1:25" s="141" customFormat="1" ht="27.75" customHeight="1" x14ac:dyDescent="0.2">
      <c r="A3" s="1027" t="s">
        <v>170</v>
      </c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</row>
    <row r="4" spans="1:25" s="141" customFormat="1" ht="15.75" x14ac:dyDescent="0.2">
      <c r="A4" s="1026" t="s">
        <v>62</v>
      </c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</row>
    <row r="5" spans="1:25" s="21" customFormat="1" ht="13.5" thickBot="1" x14ac:dyDescent="0.25">
      <c r="A5" s="407"/>
      <c r="B5" s="590"/>
      <c r="C5" s="407"/>
      <c r="D5" s="11"/>
      <c r="E5" s="457"/>
      <c r="F5" s="139"/>
      <c r="G5" s="443"/>
      <c r="H5" s="87"/>
      <c r="I5" s="158"/>
      <c r="J5" s="158"/>
      <c r="K5" s="158"/>
      <c r="L5" s="158"/>
      <c r="M5" s="158"/>
      <c r="N5" s="88"/>
      <c r="O5" s="88"/>
      <c r="P5" s="88"/>
      <c r="Q5" s="22"/>
      <c r="R5" s="139"/>
      <c r="S5" s="1030" t="s">
        <v>107</v>
      </c>
      <c r="T5" s="1030"/>
    </row>
    <row r="6" spans="1:25" s="21" customFormat="1" ht="19.5" customHeight="1" x14ac:dyDescent="0.2">
      <c r="A6" s="1031" t="s">
        <v>0</v>
      </c>
      <c r="B6" s="1035" t="s">
        <v>1</v>
      </c>
      <c r="C6" s="1035" t="s">
        <v>2</v>
      </c>
      <c r="D6" s="1039" t="s">
        <v>21</v>
      </c>
      <c r="E6" s="1042" t="s">
        <v>3</v>
      </c>
      <c r="F6" s="1045" t="s">
        <v>4</v>
      </c>
      <c r="G6" s="1219" t="s">
        <v>132</v>
      </c>
      <c r="H6" s="1062" t="s">
        <v>5</v>
      </c>
      <c r="I6" s="1216" t="s">
        <v>126</v>
      </c>
      <c r="J6" s="1216" t="s">
        <v>127</v>
      </c>
      <c r="K6" s="1206" t="s">
        <v>128</v>
      </c>
      <c r="L6" s="1207"/>
      <c r="M6" s="1207"/>
      <c r="N6" s="1208"/>
      <c r="O6" s="1065" t="s">
        <v>111</v>
      </c>
      <c r="P6" s="1065" t="s">
        <v>129</v>
      </c>
      <c r="Q6" s="1052" t="s">
        <v>63</v>
      </c>
      <c r="R6" s="1053"/>
      <c r="S6" s="1053"/>
      <c r="T6" s="1054"/>
    </row>
    <row r="7" spans="1:25" s="21" customFormat="1" ht="21" customHeight="1" x14ac:dyDescent="0.2">
      <c r="A7" s="1032"/>
      <c r="B7" s="1036"/>
      <c r="C7" s="1036"/>
      <c r="D7" s="1040"/>
      <c r="E7" s="1043"/>
      <c r="F7" s="1046"/>
      <c r="G7" s="1220"/>
      <c r="H7" s="1063"/>
      <c r="I7" s="1217"/>
      <c r="J7" s="1217"/>
      <c r="K7" s="1210" t="s">
        <v>6</v>
      </c>
      <c r="L7" s="1209" t="s">
        <v>7</v>
      </c>
      <c r="M7" s="1209"/>
      <c r="N7" s="1213" t="s">
        <v>22</v>
      </c>
      <c r="O7" s="1066"/>
      <c r="P7" s="1066"/>
      <c r="Q7" s="1055" t="s">
        <v>21</v>
      </c>
      <c r="R7" s="1057" t="s">
        <v>72</v>
      </c>
      <c r="S7" s="1058"/>
      <c r="T7" s="1059"/>
    </row>
    <row r="8" spans="1:25" s="21" customFormat="1" ht="28.5" customHeight="1" x14ac:dyDescent="0.2">
      <c r="A8" s="1033"/>
      <c r="B8" s="1037"/>
      <c r="C8" s="1037"/>
      <c r="D8" s="1040"/>
      <c r="E8" s="1043"/>
      <c r="F8" s="1046"/>
      <c r="G8" s="1220"/>
      <c r="H8" s="1063"/>
      <c r="I8" s="1218"/>
      <c r="J8" s="1218"/>
      <c r="K8" s="1211"/>
      <c r="L8" s="1201" t="s">
        <v>6</v>
      </c>
      <c r="M8" s="1203" t="s">
        <v>23</v>
      </c>
      <c r="N8" s="1214"/>
      <c r="O8" s="1066"/>
      <c r="P8" s="1066"/>
      <c r="Q8" s="1055"/>
      <c r="R8" s="1060" t="s">
        <v>64</v>
      </c>
      <c r="S8" s="1048" t="s">
        <v>92</v>
      </c>
      <c r="T8" s="1050" t="s">
        <v>130</v>
      </c>
    </row>
    <row r="9" spans="1:25" s="21" customFormat="1" ht="75.75" customHeight="1" thickBot="1" x14ac:dyDescent="0.25">
      <c r="A9" s="1034"/>
      <c r="B9" s="1038"/>
      <c r="C9" s="1038"/>
      <c r="D9" s="1041"/>
      <c r="E9" s="1044"/>
      <c r="F9" s="1047"/>
      <c r="G9" s="1221"/>
      <c r="H9" s="1064"/>
      <c r="I9" s="955" t="s">
        <v>6</v>
      </c>
      <c r="J9" s="955" t="s">
        <v>6</v>
      </c>
      <c r="K9" s="1212"/>
      <c r="L9" s="1202"/>
      <c r="M9" s="1142"/>
      <c r="N9" s="1215"/>
      <c r="O9" s="1067"/>
      <c r="P9" s="1067"/>
      <c r="Q9" s="1056"/>
      <c r="R9" s="1061"/>
      <c r="S9" s="1049"/>
      <c r="T9" s="1051"/>
    </row>
    <row r="10" spans="1:25" ht="15" customHeight="1" x14ac:dyDescent="0.2">
      <c r="A10" s="1077" t="s">
        <v>26</v>
      </c>
      <c r="B10" s="1078"/>
      <c r="C10" s="1078"/>
      <c r="D10" s="1078"/>
      <c r="E10" s="1078"/>
      <c r="F10" s="1078"/>
      <c r="G10" s="1078"/>
      <c r="H10" s="1078"/>
      <c r="I10" s="1078"/>
      <c r="J10" s="1078"/>
      <c r="K10" s="1078"/>
      <c r="L10" s="1078"/>
      <c r="M10" s="1078"/>
      <c r="N10" s="1078"/>
      <c r="O10" s="1078"/>
      <c r="P10" s="1078"/>
      <c r="Q10" s="1078"/>
      <c r="R10" s="1078"/>
      <c r="S10" s="1078"/>
      <c r="T10" s="1079"/>
    </row>
    <row r="11" spans="1:25" ht="13.5" thickBot="1" x14ac:dyDescent="0.25">
      <c r="A11" s="1080" t="s">
        <v>206</v>
      </c>
      <c r="B11" s="1081"/>
      <c r="C11" s="1081"/>
      <c r="D11" s="1081"/>
      <c r="E11" s="1081"/>
      <c r="F11" s="1081"/>
      <c r="G11" s="1081"/>
      <c r="H11" s="1081"/>
      <c r="I11" s="1081"/>
      <c r="J11" s="1081"/>
      <c r="K11" s="1081"/>
      <c r="L11" s="1081"/>
      <c r="M11" s="1081"/>
      <c r="N11" s="1081"/>
      <c r="O11" s="1081"/>
      <c r="P11" s="1081"/>
      <c r="Q11" s="1081"/>
      <c r="R11" s="1081"/>
      <c r="S11" s="1081"/>
      <c r="T11" s="1082"/>
    </row>
    <row r="12" spans="1:25" ht="13.5" thickBot="1" x14ac:dyDescent="0.25">
      <c r="A12" s="408" t="s">
        <v>8</v>
      </c>
      <c r="B12" s="1083" t="s">
        <v>58</v>
      </c>
      <c r="C12" s="1083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3"/>
      <c r="O12" s="1083"/>
      <c r="P12" s="1083"/>
      <c r="Q12" s="1083"/>
      <c r="R12" s="1083"/>
      <c r="S12" s="1083"/>
      <c r="T12" s="1084"/>
    </row>
    <row r="13" spans="1:25" ht="13.5" thickBot="1" x14ac:dyDescent="0.25">
      <c r="A13" s="408" t="s">
        <v>8</v>
      </c>
      <c r="B13" s="1" t="s">
        <v>8</v>
      </c>
      <c r="C13" s="1068" t="s">
        <v>33</v>
      </c>
      <c r="D13" s="1068"/>
      <c r="E13" s="1068"/>
      <c r="F13" s="1068"/>
      <c r="G13" s="1068"/>
      <c r="H13" s="1068"/>
      <c r="I13" s="1068"/>
      <c r="J13" s="1068"/>
      <c r="K13" s="1068"/>
      <c r="L13" s="1068"/>
      <c r="M13" s="1068"/>
      <c r="N13" s="1068"/>
      <c r="O13" s="1068"/>
      <c r="P13" s="1068"/>
      <c r="Q13" s="1068"/>
      <c r="R13" s="1069"/>
      <c r="S13" s="1069"/>
      <c r="T13" s="1070"/>
    </row>
    <row r="14" spans="1:25" ht="27" customHeight="1" x14ac:dyDescent="0.2">
      <c r="A14" s="409" t="s">
        <v>8</v>
      </c>
      <c r="B14" s="418" t="s">
        <v>8</v>
      </c>
      <c r="C14" s="410" t="s">
        <v>8</v>
      </c>
      <c r="D14" s="23" t="s">
        <v>35</v>
      </c>
      <c r="E14" s="965"/>
      <c r="F14" s="966" t="s">
        <v>30</v>
      </c>
      <c r="G14" s="1187" t="s">
        <v>169</v>
      </c>
      <c r="H14" s="27"/>
      <c r="I14" s="210"/>
      <c r="J14" s="205"/>
      <c r="K14" s="143"/>
      <c r="L14" s="248"/>
      <c r="M14" s="263"/>
      <c r="N14" s="216"/>
      <c r="O14" s="92"/>
      <c r="P14" s="264"/>
      <c r="Q14" s="60"/>
      <c r="R14" s="993"/>
      <c r="S14" s="26"/>
      <c r="T14" s="994"/>
    </row>
    <row r="15" spans="1:25" ht="12.75" customHeight="1" x14ac:dyDescent="0.2">
      <c r="A15" s="411"/>
      <c r="B15" s="9"/>
      <c r="C15" s="2"/>
      <c r="D15" s="1071" t="s">
        <v>61</v>
      </c>
      <c r="E15" s="990"/>
      <c r="F15" s="310"/>
      <c r="G15" s="1192"/>
      <c r="H15" s="42" t="s">
        <v>11</v>
      </c>
      <c r="I15" s="174">
        <v>80</v>
      </c>
      <c r="J15" s="190">
        <f>80-14.2</f>
        <v>65.8</v>
      </c>
      <c r="K15" s="121">
        <v>200</v>
      </c>
      <c r="L15" s="241">
        <f>K15</f>
        <v>200</v>
      </c>
      <c r="M15" s="241"/>
      <c r="N15" s="358"/>
      <c r="O15" s="104">
        <v>400</v>
      </c>
      <c r="P15" s="359">
        <v>420</v>
      </c>
      <c r="Q15" s="1073" t="s">
        <v>73</v>
      </c>
      <c r="R15" s="1074">
        <v>5</v>
      </c>
      <c r="S15" s="1075">
        <v>5</v>
      </c>
      <c r="T15" s="1076">
        <v>5</v>
      </c>
      <c r="Y15" s="28"/>
    </row>
    <row r="16" spans="1:25" ht="15.75" customHeight="1" x14ac:dyDescent="0.2">
      <c r="A16" s="411"/>
      <c r="B16" s="9"/>
      <c r="C16" s="2"/>
      <c r="D16" s="1072"/>
      <c r="E16" s="990"/>
      <c r="F16" s="310"/>
      <c r="G16" s="992"/>
      <c r="H16" s="118"/>
      <c r="I16" s="102"/>
      <c r="J16" s="223"/>
      <c r="K16" s="253"/>
      <c r="L16" s="242"/>
      <c r="M16" s="242"/>
      <c r="N16" s="360"/>
      <c r="O16" s="119"/>
      <c r="P16" s="361"/>
      <c r="Q16" s="1229"/>
      <c r="R16" s="1230"/>
      <c r="S16" s="1231"/>
      <c r="T16" s="1232"/>
    </row>
    <row r="17" spans="1:26" ht="42.75" customHeight="1" x14ac:dyDescent="0.2">
      <c r="A17" s="411"/>
      <c r="B17" s="9"/>
      <c r="C17" s="2"/>
      <c r="D17" s="62" t="s">
        <v>82</v>
      </c>
      <c r="E17" s="990"/>
      <c r="F17" s="310"/>
      <c r="G17" s="992"/>
      <c r="H17" s="27" t="s">
        <v>11</v>
      </c>
      <c r="I17" s="122">
        <v>14</v>
      </c>
      <c r="J17" s="92">
        <v>14</v>
      </c>
      <c r="K17" s="143">
        <v>25</v>
      </c>
      <c r="L17" s="232">
        <v>25</v>
      </c>
      <c r="M17" s="92"/>
      <c r="N17" s="290"/>
      <c r="O17" s="138">
        <v>45</v>
      </c>
      <c r="P17" s="362">
        <v>60</v>
      </c>
      <c r="Q17" s="725" t="s">
        <v>73</v>
      </c>
      <c r="R17" s="311">
        <v>6</v>
      </c>
      <c r="S17" s="312">
        <v>13</v>
      </c>
      <c r="T17" s="313">
        <v>21</v>
      </c>
      <c r="V17" s="28"/>
    </row>
    <row r="18" spans="1:26" ht="42" customHeight="1" x14ac:dyDescent="0.2">
      <c r="A18" s="411"/>
      <c r="B18" s="9"/>
      <c r="C18" s="2"/>
      <c r="D18" s="963" t="s">
        <v>70</v>
      </c>
      <c r="E18" s="990"/>
      <c r="F18" s="310"/>
      <c r="G18" s="992"/>
      <c r="H18" s="13" t="s">
        <v>11</v>
      </c>
      <c r="I18" s="156">
        <v>130</v>
      </c>
      <c r="J18" s="200">
        <v>130</v>
      </c>
      <c r="K18" s="121">
        <v>160</v>
      </c>
      <c r="L18" s="240">
        <v>160</v>
      </c>
      <c r="M18" s="208"/>
      <c r="N18" s="358"/>
      <c r="O18" s="104">
        <v>294</v>
      </c>
      <c r="P18" s="359">
        <v>350</v>
      </c>
      <c r="Q18" s="725" t="s">
        <v>73</v>
      </c>
      <c r="R18" s="311">
        <v>40</v>
      </c>
      <c r="S18" s="312">
        <v>70</v>
      </c>
      <c r="T18" s="313">
        <v>75</v>
      </c>
      <c r="V18" s="28"/>
    </row>
    <row r="19" spans="1:26" ht="28.5" customHeight="1" x14ac:dyDescent="0.2">
      <c r="A19" s="411"/>
      <c r="B19" s="9"/>
      <c r="C19" s="2"/>
      <c r="D19" s="1102" t="s">
        <v>84</v>
      </c>
      <c r="E19" s="990"/>
      <c r="F19" s="310"/>
      <c r="G19" s="992"/>
      <c r="H19" s="42" t="s">
        <v>11</v>
      </c>
      <c r="I19" s="156">
        <v>28</v>
      </c>
      <c r="J19" s="200">
        <v>28</v>
      </c>
      <c r="K19" s="168">
        <v>40</v>
      </c>
      <c r="L19" s="267">
        <f>K19</f>
        <v>40</v>
      </c>
      <c r="M19" s="199"/>
      <c r="N19" s="268"/>
      <c r="O19" s="593">
        <v>50</v>
      </c>
      <c r="P19" s="138">
        <v>60</v>
      </c>
      <c r="Q19" s="960" t="s">
        <v>73</v>
      </c>
      <c r="R19" s="494">
        <v>8</v>
      </c>
      <c r="S19" s="729">
        <v>10</v>
      </c>
      <c r="T19" s="730">
        <v>12</v>
      </c>
      <c r="V19" s="28"/>
      <c r="Y19" s="28"/>
    </row>
    <row r="20" spans="1:26" ht="13.5" thickBot="1" x14ac:dyDescent="0.25">
      <c r="A20" s="411"/>
      <c r="B20" s="9"/>
      <c r="C20" s="2"/>
      <c r="D20" s="1103"/>
      <c r="E20" s="458"/>
      <c r="F20" s="967"/>
      <c r="G20" s="989"/>
      <c r="H20" s="66" t="s">
        <v>15</v>
      </c>
      <c r="I20" s="203">
        <f>SUM(I15:I19)</f>
        <v>252</v>
      </c>
      <c r="J20" s="201">
        <f>SUM(J15:J19)</f>
        <v>237.8</v>
      </c>
      <c r="K20" s="161">
        <f>SUM(K14:K19)</f>
        <v>425</v>
      </c>
      <c r="L20" s="244">
        <f>SUM(L15:L19)</f>
        <v>425</v>
      </c>
      <c r="M20" s="201">
        <f>SUM(M15:M19)</f>
        <v>0</v>
      </c>
      <c r="N20" s="260">
        <f>SUM(N15:N19)</f>
        <v>0</v>
      </c>
      <c r="O20" s="201">
        <f>SUM(O14:O19)</f>
        <v>789</v>
      </c>
      <c r="P20" s="261">
        <f>SUM(P15:P19)</f>
        <v>890</v>
      </c>
      <c r="Q20" s="962"/>
      <c r="R20" s="726"/>
      <c r="S20" s="727"/>
      <c r="T20" s="728"/>
      <c r="V20" s="28"/>
    </row>
    <row r="21" spans="1:26" ht="38.25" x14ac:dyDescent="0.2">
      <c r="A21" s="417" t="s">
        <v>8</v>
      </c>
      <c r="B21" s="418" t="s">
        <v>8</v>
      </c>
      <c r="C21" s="587" t="s">
        <v>9</v>
      </c>
      <c r="D21" s="327" t="s">
        <v>188</v>
      </c>
      <c r="E21" s="463"/>
      <c r="F21" s="310">
        <v>2</v>
      </c>
      <c r="G21" s="992" t="s">
        <v>169</v>
      </c>
      <c r="H21" s="594"/>
      <c r="I21" s="595"/>
      <c r="J21" s="339"/>
      <c r="K21" s="596"/>
      <c r="L21" s="601"/>
      <c r="M21" s="339"/>
      <c r="N21" s="578"/>
      <c r="O21" s="599"/>
      <c r="P21" s="581"/>
      <c r="Q21" s="147"/>
      <c r="R21" s="603"/>
      <c r="S21" s="49"/>
      <c r="T21" s="602"/>
      <c r="V21" s="28"/>
    </row>
    <row r="22" spans="1:26" ht="29.25" customHeight="1" x14ac:dyDescent="0.2">
      <c r="A22" s="411"/>
      <c r="B22" s="9"/>
      <c r="C22" s="2"/>
      <c r="D22" s="963" t="s">
        <v>154</v>
      </c>
      <c r="E22" s="990"/>
      <c r="F22" s="310"/>
      <c r="G22" s="992"/>
      <c r="H22" s="42" t="s">
        <v>11</v>
      </c>
      <c r="I22" s="363">
        <v>16.2</v>
      </c>
      <c r="J22" s="364">
        <v>16.2</v>
      </c>
      <c r="K22" s="157">
        <v>21</v>
      </c>
      <c r="L22" s="368">
        <v>21</v>
      </c>
      <c r="M22" s="368"/>
      <c r="N22" s="365"/>
      <c r="O22" s="138">
        <v>27</v>
      </c>
      <c r="P22" s="362">
        <v>31</v>
      </c>
      <c r="Q22" s="135" t="s">
        <v>73</v>
      </c>
      <c r="R22" s="604">
        <v>5</v>
      </c>
      <c r="S22" s="63">
        <v>8</v>
      </c>
      <c r="T22" s="64">
        <v>10</v>
      </c>
      <c r="V22" s="28"/>
      <c r="X22" s="28"/>
      <c r="Z22" s="28"/>
    </row>
    <row r="23" spans="1:26" ht="16.5" customHeight="1" x14ac:dyDescent="0.2">
      <c r="A23" s="411"/>
      <c r="B23" s="9"/>
      <c r="C23" s="2"/>
      <c r="D23" s="963" t="s">
        <v>153</v>
      </c>
      <c r="E23" s="990"/>
      <c r="F23" s="310"/>
      <c r="G23" s="992"/>
      <c r="H23" s="27" t="s">
        <v>11</v>
      </c>
      <c r="I23" s="363">
        <v>18.8</v>
      </c>
      <c r="J23" s="364">
        <v>18.8</v>
      </c>
      <c r="K23" s="122">
        <v>24</v>
      </c>
      <c r="L23" s="92">
        <v>24</v>
      </c>
      <c r="M23" s="267"/>
      <c r="N23" s="365"/>
      <c r="O23" s="138">
        <v>33</v>
      </c>
      <c r="P23" s="362">
        <v>39</v>
      </c>
      <c r="Q23" s="61" t="s">
        <v>83</v>
      </c>
      <c r="R23" s="605">
        <v>1</v>
      </c>
      <c r="S23" s="312">
        <v>1</v>
      </c>
      <c r="T23" s="313">
        <v>1</v>
      </c>
      <c r="V23" s="28"/>
      <c r="W23" s="28"/>
    </row>
    <row r="24" spans="1:26" ht="16.5" customHeight="1" x14ac:dyDescent="0.2">
      <c r="A24" s="411"/>
      <c r="B24" s="9"/>
      <c r="C24" s="2"/>
      <c r="D24" s="972"/>
      <c r="E24" s="990"/>
      <c r="F24" s="310"/>
      <c r="G24" s="992"/>
      <c r="H24" s="42" t="s">
        <v>55</v>
      </c>
      <c r="I24" s="156">
        <v>145.6</v>
      </c>
      <c r="J24" s="455">
        <v>145.6</v>
      </c>
      <c r="K24" s="156">
        <v>172.9</v>
      </c>
      <c r="L24" s="453">
        <v>172.9</v>
      </c>
      <c r="M24" s="453"/>
      <c r="N24" s="383"/>
      <c r="O24" s="600">
        <v>172.9</v>
      </c>
      <c r="P24" s="600">
        <v>172.9</v>
      </c>
      <c r="Q24" s="369"/>
      <c r="R24" s="65"/>
      <c r="S24" s="957"/>
      <c r="T24" s="958"/>
      <c r="V24" s="28"/>
      <c r="W24" s="28"/>
      <c r="X24" s="28"/>
    </row>
    <row r="25" spans="1:26" ht="16.5" customHeight="1" thickBot="1" x14ac:dyDescent="0.25">
      <c r="A25" s="411"/>
      <c r="B25" s="9"/>
      <c r="C25" s="2"/>
      <c r="D25" s="972"/>
      <c r="E25" s="990"/>
      <c r="F25" s="310"/>
      <c r="G25" s="992"/>
      <c r="H25" s="606" t="s">
        <v>15</v>
      </c>
      <c r="I25" s="123">
        <f>SUM(I22:I24)</f>
        <v>180.6</v>
      </c>
      <c r="J25" s="247">
        <f t="shared" ref="J25:P25" si="0">SUM(J22:J24)</f>
        <v>180.6</v>
      </c>
      <c r="K25" s="607">
        <f>SUM(K22:K24)</f>
        <v>217.9</v>
      </c>
      <c r="L25" s="608">
        <f>SUM(L22:L24)</f>
        <v>217.9</v>
      </c>
      <c r="M25" s="247">
        <f t="shared" si="0"/>
        <v>0</v>
      </c>
      <c r="N25" s="209">
        <f t="shared" si="0"/>
        <v>0</v>
      </c>
      <c r="O25" s="607">
        <f t="shared" si="0"/>
        <v>232.9</v>
      </c>
      <c r="P25" s="607">
        <f t="shared" si="0"/>
        <v>242.9</v>
      </c>
      <c r="Q25" s="69"/>
      <c r="R25" s="585"/>
      <c r="S25" s="957"/>
      <c r="T25" s="586"/>
      <c r="V25" s="28"/>
      <c r="W25" s="28"/>
      <c r="X25" s="28"/>
    </row>
    <row r="26" spans="1:26" ht="16.5" customHeight="1" x14ac:dyDescent="0.2">
      <c r="A26" s="409" t="s">
        <v>8</v>
      </c>
      <c r="B26" s="418" t="s">
        <v>8</v>
      </c>
      <c r="C26" s="410" t="s">
        <v>10</v>
      </c>
      <c r="D26" s="1104" t="s">
        <v>49</v>
      </c>
      <c r="E26" s="1105"/>
      <c r="F26" s="1107" t="s">
        <v>30</v>
      </c>
      <c r="G26" s="1187" t="s">
        <v>169</v>
      </c>
      <c r="H26" s="68" t="s">
        <v>11</v>
      </c>
      <c r="I26" s="211">
        <v>140</v>
      </c>
      <c r="J26" s="206">
        <v>140</v>
      </c>
      <c r="K26" s="551">
        <v>190</v>
      </c>
      <c r="L26" s="552">
        <v>190</v>
      </c>
      <c r="M26" s="557"/>
      <c r="N26" s="675"/>
      <c r="O26" s="674">
        <v>190</v>
      </c>
      <c r="P26" s="676">
        <v>190</v>
      </c>
      <c r="Q26" s="968" t="s">
        <v>74</v>
      </c>
      <c r="R26" s="151">
        <v>4</v>
      </c>
      <c r="S26" s="33">
        <v>4</v>
      </c>
      <c r="T26" s="34">
        <v>4</v>
      </c>
    </row>
    <row r="27" spans="1:26" ht="13.5" thickBot="1" x14ac:dyDescent="0.25">
      <c r="A27" s="412"/>
      <c r="B27" s="1"/>
      <c r="C27" s="7"/>
      <c r="D27" s="1103"/>
      <c r="E27" s="1106"/>
      <c r="F27" s="1108"/>
      <c r="G27" s="1188"/>
      <c r="H27" s="66" t="s">
        <v>15</v>
      </c>
      <c r="I27" s="203">
        <f t="shared" ref="I27:P27" si="1">SUM(I26)</f>
        <v>140</v>
      </c>
      <c r="J27" s="201">
        <f t="shared" si="1"/>
        <v>140</v>
      </c>
      <c r="K27" s="161">
        <f t="shared" si="1"/>
        <v>190</v>
      </c>
      <c r="L27" s="244">
        <f t="shared" si="1"/>
        <v>190</v>
      </c>
      <c r="M27" s="201">
        <f t="shared" si="1"/>
        <v>0</v>
      </c>
      <c r="N27" s="597">
        <f t="shared" si="1"/>
        <v>0</v>
      </c>
      <c r="O27" s="261">
        <f t="shared" si="1"/>
        <v>190</v>
      </c>
      <c r="P27" s="598">
        <f t="shared" si="1"/>
        <v>190</v>
      </c>
      <c r="Q27" s="69"/>
      <c r="R27" s="70"/>
      <c r="S27" s="57"/>
      <c r="T27" s="71"/>
      <c r="V27" s="28"/>
    </row>
    <row r="28" spans="1:26" ht="15.75" customHeight="1" x14ac:dyDescent="0.2">
      <c r="A28" s="409" t="s">
        <v>8</v>
      </c>
      <c r="B28" s="418" t="s">
        <v>8</v>
      </c>
      <c r="C28" s="410" t="s">
        <v>12</v>
      </c>
      <c r="D28" s="1109" t="s">
        <v>90</v>
      </c>
      <c r="E28" s="1105"/>
      <c r="F28" s="1107" t="s">
        <v>30</v>
      </c>
      <c r="G28" s="1187" t="s">
        <v>169</v>
      </c>
      <c r="H28" s="68" t="s">
        <v>11</v>
      </c>
      <c r="I28" s="211">
        <v>46</v>
      </c>
      <c r="J28" s="206">
        <v>46</v>
      </c>
      <c r="K28" s="371">
        <v>75</v>
      </c>
      <c r="L28" s="372">
        <v>75</v>
      </c>
      <c r="M28" s="373"/>
      <c r="N28" s="697"/>
      <c r="O28" s="95">
        <v>105</v>
      </c>
      <c r="P28" s="374">
        <v>105</v>
      </c>
      <c r="Q28" s="1110" t="s">
        <v>85</v>
      </c>
      <c r="R28" s="47">
        <v>15</v>
      </c>
      <c r="S28" s="33">
        <v>15</v>
      </c>
      <c r="T28" s="998">
        <v>15</v>
      </c>
      <c r="V28" s="82"/>
      <c r="W28" s="10"/>
      <c r="X28" s="10"/>
      <c r="Y28" s="10"/>
    </row>
    <row r="29" spans="1:26" ht="14.25" customHeight="1" thickBot="1" x14ac:dyDescent="0.25">
      <c r="A29" s="412"/>
      <c r="B29" s="1"/>
      <c r="C29" s="7"/>
      <c r="D29" s="1025"/>
      <c r="E29" s="1106"/>
      <c r="F29" s="1108"/>
      <c r="G29" s="1188"/>
      <c r="H29" s="66" t="s">
        <v>15</v>
      </c>
      <c r="I29" s="203">
        <f t="shared" ref="I29:P29" si="2">SUM(I28:I28)</f>
        <v>46</v>
      </c>
      <c r="J29" s="201">
        <f t="shared" si="2"/>
        <v>46</v>
      </c>
      <c r="K29" s="161">
        <f t="shared" si="2"/>
        <v>75</v>
      </c>
      <c r="L29" s="244">
        <f t="shared" si="2"/>
        <v>75</v>
      </c>
      <c r="M29" s="201">
        <f t="shared" si="2"/>
        <v>0</v>
      </c>
      <c r="N29" s="260">
        <f t="shared" si="2"/>
        <v>0</v>
      </c>
      <c r="O29" s="201">
        <f t="shared" si="2"/>
        <v>105</v>
      </c>
      <c r="P29" s="261">
        <f t="shared" si="2"/>
        <v>105</v>
      </c>
      <c r="Q29" s="1111"/>
      <c r="R29" s="377"/>
      <c r="S29" s="378"/>
      <c r="T29" s="376"/>
      <c r="V29" s="82"/>
      <c r="W29" s="10"/>
      <c r="X29" s="10"/>
      <c r="Y29" s="10"/>
    </row>
    <row r="30" spans="1:26" ht="41.25" customHeight="1" x14ac:dyDescent="0.2">
      <c r="A30" s="409" t="s">
        <v>8</v>
      </c>
      <c r="B30" s="418" t="s">
        <v>8</v>
      </c>
      <c r="C30" s="410" t="s">
        <v>189</v>
      </c>
      <c r="D30" s="1109" t="s">
        <v>81</v>
      </c>
      <c r="E30" s="981"/>
      <c r="F30" s="966">
        <v>2</v>
      </c>
      <c r="G30" s="988" t="s">
        <v>169</v>
      </c>
      <c r="H30" s="355" t="s">
        <v>11</v>
      </c>
      <c r="I30" s="292">
        <v>7</v>
      </c>
      <c r="J30" s="356">
        <v>7</v>
      </c>
      <c r="K30" s="133">
        <v>18</v>
      </c>
      <c r="L30" s="234">
        <v>18</v>
      </c>
      <c r="M30" s="183"/>
      <c r="N30" s="677"/>
      <c r="O30" s="89">
        <v>30</v>
      </c>
      <c r="P30" s="629">
        <v>48</v>
      </c>
      <c r="Q30" s="147" t="s">
        <v>152</v>
      </c>
      <c r="R30" s="678">
        <v>3</v>
      </c>
      <c r="S30" s="49">
        <v>5</v>
      </c>
      <c r="T30" s="602">
        <v>8</v>
      </c>
      <c r="V30" s="28"/>
      <c r="Y30" s="28"/>
    </row>
    <row r="31" spans="1:26" s="609" customFormat="1" ht="16.5" customHeight="1" thickBot="1" x14ac:dyDescent="0.25">
      <c r="A31" s="412"/>
      <c r="B31" s="1"/>
      <c r="C31" s="7"/>
      <c r="D31" s="1025"/>
      <c r="E31" s="611"/>
      <c r="F31" s="967"/>
      <c r="G31" s="447"/>
      <c r="H31" s="679" t="s">
        <v>15</v>
      </c>
      <c r="I31" s="680">
        <f>I30</f>
        <v>7</v>
      </c>
      <c r="J31" s="612">
        <f t="shared" ref="J31:P31" si="3">J30</f>
        <v>7</v>
      </c>
      <c r="K31" s="607">
        <f t="shared" si="3"/>
        <v>18</v>
      </c>
      <c r="L31" s="608">
        <f t="shared" si="3"/>
        <v>18</v>
      </c>
      <c r="M31" s="247">
        <f t="shared" si="3"/>
        <v>0</v>
      </c>
      <c r="N31" s="209">
        <f t="shared" si="3"/>
        <v>0</v>
      </c>
      <c r="O31" s="607">
        <f t="shared" si="3"/>
        <v>30</v>
      </c>
      <c r="P31" s="94">
        <f t="shared" si="3"/>
        <v>48</v>
      </c>
      <c r="Q31" s="681"/>
      <c r="R31" s="682"/>
      <c r="S31" s="683"/>
      <c r="T31" s="684"/>
      <c r="V31" s="610"/>
      <c r="Y31" s="610"/>
    </row>
    <row r="32" spans="1:26" ht="29.25" customHeight="1" x14ac:dyDescent="0.2">
      <c r="A32" s="413" t="s">
        <v>8</v>
      </c>
      <c r="B32" s="418" t="s">
        <v>8</v>
      </c>
      <c r="C32" s="410" t="s">
        <v>190</v>
      </c>
      <c r="D32" s="23" t="s">
        <v>57</v>
      </c>
      <c r="E32" s="981"/>
      <c r="F32" s="124" t="s">
        <v>30</v>
      </c>
      <c r="G32" s="1204" t="s">
        <v>169</v>
      </c>
      <c r="H32" s="129"/>
      <c r="I32" s="212"/>
      <c r="J32" s="798"/>
      <c r="K32" s="207"/>
      <c r="L32" s="249"/>
      <c r="M32" s="207"/>
      <c r="N32" s="800"/>
      <c r="O32" s="95"/>
      <c r="P32" s="127"/>
      <c r="Q32" s="713"/>
      <c r="R32" s="129"/>
      <c r="S32" s="49"/>
      <c r="T32" s="130"/>
    </row>
    <row r="33" spans="1:29" ht="28.5" customHeight="1" x14ac:dyDescent="0.2">
      <c r="A33" s="411"/>
      <c r="B33" s="9"/>
      <c r="C33" s="2"/>
      <c r="D33" s="1071" t="s">
        <v>65</v>
      </c>
      <c r="E33" s="977"/>
      <c r="F33" s="445"/>
      <c r="G33" s="1205"/>
      <c r="H33" s="793" t="s">
        <v>11</v>
      </c>
      <c r="I33" s="270">
        <v>25.6</v>
      </c>
      <c r="J33" s="792">
        <v>25.6</v>
      </c>
      <c r="K33" s="379">
        <v>40</v>
      </c>
      <c r="L33" s="379">
        <v>35</v>
      </c>
      <c r="M33" s="177"/>
      <c r="N33" s="380">
        <v>5</v>
      </c>
      <c r="O33" s="176">
        <v>50</v>
      </c>
      <c r="P33" s="177">
        <v>60</v>
      </c>
      <c r="Q33" s="1001" t="s">
        <v>59</v>
      </c>
      <c r="R33" s="74" t="s">
        <v>37</v>
      </c>
      <c r="S33" s="154" t="s">
        <v>37</v>
      </c>
      <c r="T33" s="75">
        <v>4</v>
      </c>
      <c r="W33" s="28"/>
    </row>
    <row r="34" spans="1:29" ht="32.25" customHeight="1" x14ac:dyDescent="0.2">
      <c r="A34" s="411"/>
      <c r="B34" s="9"/>
      <c r="C34" s="2"/>
      <c r="D34" s="1071"/>
      <c r="E34" s="977"/>
      <c r="F34" s="445"/>
      <c r="G34" s="996"/>
      <c r="H34" s="794"/>
      <c r="I34" s="213"/>
      <c r="J34" s="688"/>
      <c r="K34" s="97"/>
      <c r="L34" s="245"/>
      <c r="M34" s="97"/>
      <c r="N34" s="496"/>
      <c r="O34" s="724"/>
      <c r="P34" s="97"/>
      <c r="Q34" s="1001" t="s">
        <v>75</v>
      </c>
      <c r="R34" s="74">
        <v>7</v>
      </c>
      <c r="S34" s="154">
        <v>9</v>
      </c>
      <c r="T34" s="75">
        <v>5</v>
      </c>
    </row>
    <row r="35" spans="1:29" ht="28.5" customHeight="1" x14ac:dyDescent="0.2">
      <c r="A35" s="411"/>
      <c r="B35" s="9"/>
      <c r="C35" s="2"/>
      <c r="D35" s="35"/>
      <c r="E35" s="977"/>
      <c r="F35" s="445"/>
      <c r="G35" s="996"/>
      <c r="H35" s="795"/>
      <c r="I35" s="214"/>
      <c r="J35" s="799"/>
      <c r="K35" s="103"/>
      <c r="L35" s="282"/>
      <c r="M35" s="103"/>
      <c r="N35" s="801"/>
      <c r="O35" s="778"/>
      <c r="P35" s="103"/>
      <c r="Q35" s="61" t="s">
        <v>116</v>
      </c>
      <c r="R35" s="37">
        <v>10</v>
      </c>
      <c r="S35" s="36">
        <v>10</v>
      </c>
      <c r="T35" s="20">
        <v>10</v>
      </c>
    </row>
    <row r="36" spans="1:29" ht="93" customHeight="1" x14ac:dyDescent="0.2">
      <c r="A36" s="411"/>
      <c r="B36" s="9"/>
      <c r="C36" s="2"/>
      <c r="D36" s="62" t="s">
        <v>155</v>
      </c>
      <c r="E36" s="589"/>
      <c r="F36" s="446"/>
      <c r="G36" s="790"/>
      <c r="H36" s="698" t="s">
        <v>11</v>
      </c>
      <c r="I36" s="253">
        <v>27.5</v>
      </c>
      <c r="J36" s="268">
        <v>27.5</v>
      </c>
      <c r="K36" s="370">
        <v>50</v>
      </c>
      <c r="L36" s="370">
        <v>50</v>
      </c>
      <c r="M36" s="208"/>
      <c r="N36" s="358"/>
      <c r="O36" s="115">
        <v>120</v>
      </c>
      <c r="P36" s="92">
        <v>100</v>
      </c>
      <c r="Q36" s="960" t="s">
        <v>185</v>
      </c>
      <c r="R36" s="29">
        <v>2</v>
      </c>
      <c r="S36" s="30">
        <v>3</v>
      </c>
      <c r="T36" s="324">
        <v>4</v>
      </c>
      <c r="X36" s="28"/>
      <c r="Y36" s="28"/>
    </row>
    <row r="37" spans="1:29" ht="41.25" customHeight="1" x14ac:dyDescent="0.2">
      <c r="A37" s="411"/>
      <c r="B37" s="9"/>
      <c r="C37" s="2"/>
      <c r="D37" s="62" t="s">
        <v>156</v>
      </c>
      <c r="E37" s="589"/>
      <c r="F37" s="446"/>
      <c r="G37" s="790"/>
      <c r="H37" s="796" t="s">
        <v>11</v>
      </c>
      <c r="I37" s="93">
        <v>168.1</v>
      </c>
      <c r="J37" s="217">
        <v>168.1</v>
      </c>
      <c r="K37" s="453">
        <v>200</v>
      </c>
      <c r="L37" s="200">
        <v>200</v>
      </c>
      <c r="M37" s="240"/>
      <c r="N37" s="383"/>
      <c r="O37" s="384">
        <v>283</v>
      </c>
      <c r="P37" s="190">
        <v>280</v>
      </c>
      <c r="Q37" s="1097" t="s">
        <v>157</v>
      </c>
      <c r="R37" s="18">
        <v>10</v>
      </c>
      <c r="S37" s="55">
        <v>10</v>
      </c>
      <c r="T37" s="19">
        <v>10</v>
      </c>
      <c r="W37" s="28"/>
      <c r="X37" s="28"/>
      <c r="Y37" s="28"/>
    </row>
    <row r="38" spans="1:29" ht="41.25" customHeight="1" x14ac:dyDescent="0.2">
      <c r="A38" s="411"/>
      <c r="B38" s="9"/>
      <c r="C38" s="2"/>
      <c r="D38" s="848"/>
      <c r="E38" s="589"/>
      <c r="F38" s="446"/>
      <c r="G38" s="790"/>
      <c r="H38" s="746" t="s">
        <v>55</v>
      </c>
      <c r="I38" s="157"/>
      <c r="J38" s="268">
        <v>21.9</v>
      </c>
      <c r="K38" s="368"/>
      <c r="L38" s="267"/>
      <c r="M38" s="267"/>
      <c r="N38" s="365"/>
      <c r="O38" s="115"/>
      <c r="P38" s="92"/>
      <c r="Q38" s="1099"/>
      <c r="R38" s="45"/>
      <c r="S38" s="788"/>
      <c r="T38" s="789"/>
      <c r="W38" s="28"/>
      <c r="X38" s="28"/>
      <c r="Y38" s="28"/>
    </row>
    <row r="39" spans="1:29" ht="30" customHeight="1" x14ac:dyDescent="0.2">
      <c r="A39" s="411"/>
      <c r="B39" s="9"/>
      <c r="C39" s="2"/>
      <c r="D39" s="62" t="s">
        <v>226</v>
      </c>
      <c r="E39" s="589"/>
      <c r="F39" s="446"/>
      <c r="G39" s="790"/>
      <c r="H39" s="776" t="s">
        <v>11</v>
      </c>
      <c r="I39" s="93"/>
      <c r="J39" s="217"/>
      <c r="K39" s="200">
        <v>5</v>
      </c>
      <c r="L39" s="240">
        <v>5</v>
      </c>
      <c r="M39" s="240"/>
      <c r="N39" s="200"/>
      <c r="O39" s="384">
        <v>5</v>
      </c>
      <c r="P39" s="190">
        <v>5</v>
      </c>
      <c r="Q39" s="672" t="s">
        <v>228</v>
      </c>
      <c r="R39" s="851">
        <v>1</v>
      </c>
      <c r="S39" s="852">
        <v>1</v>
      </c>
      <c r="T39" s="20">
        <v>1</v>
      </c>
      <c r="W39" s="28"/>
      <c r="X39" s="28"/>
      <c r="Y39" s="28"/>
    </row>
    <row r="40" spans="1:29" ht="28.5" customHeight="1" x14ac:dyDescent="0.2">
      <c r="A40" s="411"/>
      <c r="B40" s="9"/>
      <c r="C40" s="2"/>
      <c r="D40" s="1102" t="s">
        <v>227</v>
      </c>
      <c r="E40" s="589"/>
      <c r="F40" s="446"/>
      <c r="G40" s="790"/>
      <c r="H40" s="776" t="s">
        <v>11</v>
      </c>
      <c r="I40" s="93"/>
      <c r="J40" s="217"/>
      <c r="K40" s="200">
        <v>5</v>
      </c>
      <c r="L40" s="240">
        <v>5</v>
      </c>
      <c r="M40" s="240"/>
      <c r="N40" s="200"/>
      <c r="O40" s="384">
        <v>5</v>
      </c>
      <c r="P40" s="190">
        <v>5</v>
      </c>
      <c r="Q40" s="672" t="s">
        <v>230</v>
      </c>
      <c r="R40" s="31">
        <v>40</v>
      </c>
      <c r="S40" s="32">
        <v>40</v>
      </c>
      <c r="T40" s="319">
        <v>40</v>
      </c>
      <c r="W40" s="28"/>
      <c r="X40" s="28"/>
      <c r="Y40" s="28"/>
    </row>
    <row r="41" spans="1:29" ht="16.5" customHeight="1" thickBot="1" x14ac:dyDescent="0.25">
      <c r="A41" s="414"/>
      <c r="B41" s="1"/>
      <c r="C41" s="415"/>
      <c r="D41" s="1103"/>
      <c r="E41" s="982"/>
      <c r="F41" s="447"/>
      <c r="G41" s="791"/>
      <c r="H41" s="797" t="s">
        <v>15</v>
      </c>
      <c r="I41" s="161">
        <f>SUM(I33:I37)</f>
        <v>221.2</v>
      </c>
      <c r="J41" s="260">
        <f>SUM(J33:J38)</f>
        <v>243.1</v>
      </c>
      <c r="K41" s="201">
        <f>SUM(K33:K40)</f>
        <v>300</v>
      </c>
      <c r="L41" s="244">
        <f t="shared" ref="L41:P41" si="4">SUM(L33:L40)</f>
        <v>295</v>
      </c>
      <c r="M41" s="346">
        <f t="shared" si="4"/>
        <v>0</v>
      </c>
      <c r="N41" s="201">
        <f t="shared" si="4"/>
        <v>5</v>
      </c>
      <c r="O41" s="261">
        <f>SUM(O33:O40)</f>
        <v>463</v>
      </c>
      <c r="P41" s="201">
        <f t="shared" si="4"/>
        <v>450</v>
      </c>
      <c r="Q41" s="850" t="s">
        <v>229</v>
      </c>
      <c r="R41" s="673">
        <v>100</v>
      </c>
      <c r="S41" s="871">
        <v>100</v>
      </c>
      <c r="T41" s="872">
        <v>100</v>
      </c>
      <c r="V41" s="28"/>
    </row>
    <row r="42" spans="1:29" ht="13.5" thickBot="1" x14ac:dyDescent="0.25">
      <c r="A42" s="3" t="s">
        <v>8</v>
      </c>
      <c r="B42" s="416" t="s">
        <v>8</v>
      </c>
      <c r="C42" s="1085" t="s">
        <v>14</v>
      </c>
      <c r="D42" s="1086"/>
      <c r="E42" s="1086"/>
      <c r="F42" s="1087"/>
      <c r="G42" s="1087"/>
      <c r="H42" s="1088"/>
      <c r="I42" s="108">
        <f>I41+I29+I27+I20+I25+I31</f>
        <v>846.80000000000007</v>
      </c>
      <c r="J42" s="858">
        <f t="shared" ref="J42:P42" si="5">J41+J29+J27+J20+J25+J31</f>
        <v>854.50000000000011</v>
      </c>
      <c r="K42" s="108">
        <f t="shared" si="5"/>
        <v>1225.9000000000001</v>
      </c>
      <c r="L42" s="874">
        <f t="shared" si="5"/>
        <v>1220.9000000000001</v>
      </c>
      <c r="M42" s="246">
        <f t="shared" si="5"/>
        <v>0</v>
      </c>
      <c r="N42" s="573">
        <f t="shared" si="5"/>
        <v>5</v>
      </c>
      <c r="O42" s="99">
        <f t="shared" si="5"/>
        <v>1809.9</v>
      </c>
      <c r="P42" s="99">
        <f t="shared" si="5"/>
        <v>1925.9</v>
      </c>
      <c r="Q42" s="1089"/>
      <c r="R42" s="1090"/>
      <c r="S42" s="1090"/>
      <c r="T42" s="1091"/>
      <c r="Z42" s="28"/>
    </row>
    <row r="43" spans="1:29" ht="13.5" thickBot="1" x14ac:dyDescent="0.25">
      <c r="A43" s="417" t="s">
        <v>8</v>
      </c>
      <c r="B43" s="418" t="s">
        <v>9</v>
      </c>
      <c r="C43" s="1092" t="s">
        <v>52</v>
      </c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4"/>
    </row>
    <row r="44" spans="1:29" ht="15.75" customHeight="1" x14ac:dyDescent="0.2">
      <c r="A44" s="417" t="s">
        <v>8</v>
      </c>
      <c r="B44" s="418" t="s">
        <v>9</v>
      </c>
      <c r="C44" s="410" t="s">
        <v>8</v>
      </c>
      <c r="D44" s="1095" t="s">
        <v>47</v>
      </c>
      <c r="E44" s="464"/>
      <c r="F44" s="966" t="s">
        <v>30</v>
      </c>
      <c r="G44" s="1187" t="s">
        <v>169</v>
      </c>
      <c r="H44" s="38"/>
      <c r="I44" s="202"/>
      <c r="J44" s="198"/>
      <c r="K44" s="126"/>
      <c r="L44" s="239"/>
      <c r="M44" s="198"/>
      <c r="N44" s="220"/>
      <c r="O44" s="127"/>
      <c r="P44" s="126"/>
      <c r="Q44" s="548" t="s">
        <v>36</v>
      </c>
      <c r="R44" s="685">
        <v>1084</v>
      </c>
      <c r="S44" s="686">
        <v>1136</v>
      </c>
      <c r="T44" s="687">
        <v>1200</v>
      </c>
    </row>
    <row r="45" spans="1:29" ht="15.75" customHeight="1" x14ac:dyDescent="0.2">
      <c r="A45" s="8"/>
      <c r="B45" s="9"/>
      <c r="C45" s="2"/>
      <c r="D45" s="1096"/>
      <c r="E45" s="465"/>
      <c r="F45" s="310"/>
      <c r="G45" s="1192"/>
      <c r="H45" s="387"/>
      <c r="I45" s="388"/>
      <c r="J45" s="389"/>
      <c r="K45" s="96"/>
      <c r="L45" s="390"/>
      <c r="M45" s="389"/>
      <c r="N45" s="221"/>
      <c r="O45" s="97"/>
      <c r="P45" s="96"/>
      <c r="Q45" s="1097" t="s">
        <v>158</v>
      </c>
      <c r="R45" s="29">
        <v>1360</v>
      </c>
      <c r="S45" s="30">
        <v>1467</v>
      </c>
      <c r="T45" s="324">
        <v>1480</v>
      </c>
    </row>
    <row r="46" spans="1:29" ht="15.75" customHeight="1" x14ac:dyDescent="0.2">
      <c r="A46" s="8"/>
      <c r="B46" s="9"/>
      <c r="C46" s="2"/>
      <c r="D46" s="959"/>
      <c r="E46" s="465"/>
      <c r="F46" s="310"/>
      <c r="G46" s="992"/>
      <c r="H46" s="387"/>
      <c r="I46" s="388"/>
      <c r="J46" s="389"/>
      <c r="K46" s="96"/>
      <c r="L46" s="390"/>
      <c r="M46" s="389"/>
      <c r="N46" s="221"/>
      <c r="O46" s="97"/>
      <c r="P46" s="96"/>
      <c r="Q46" s="1098"/>
      <c r="R46" s="152"/>
      <c r="S46" s="154"/>
      <c r="T46" s="999"/>
    </row>
    <row r="47" spans="1:29" ht="32.25" customHeight="1" x14ac:dyDescent="0.2">
      <c r="A47" s="693"/>
      <c r="B47" s="690"/>
      <c r="C47" s="694"/>
      <c r="D47" s="699"/>
      <c r="E47" s="700"/>
      <c r="F47" s="448"/>
      <c r="G47" s="375"/>
      <c r="H47" s="701"/>
      <c r="I47" s="822"/>
      <c r="J47" s="702"/>
      <c r="K47" s="167"/>
      <c r="L47" s="703"/>
      <c r="M47" s="702"/>
      <c r="N47" s="283"/>
      <c r="O47" s="103"/>
      <c r="P47" s="167"/>
      <c r="Q47" s="1000" t="s">
        <v>159</v>
      </c>
      <c r="R47" s="74">
        <v>12</v>
      </c>
      <c r="S47" s="154"/>
      <c r="T47" s="75"/>
    </row>
    <row r="48" spans="1:29" ht="32.25" customHeight="1" x14ac:dyDescent="0.2">
      <c r="A48" s="8"/>
      <c r="B48" s="9"/>
      <c r="C48" s="2"/>
      <c r="D48" s="699"/>
      <c r="E48" s="465"/>
      <c r="F48" s="310"/>
      <c r="G48" s="992"/>
      <c r="H48" s="701" t="s">
        <v>219</v>
      </c>
      <c r="I48" s="822">
        <v>92.1</v>
      </c>
      <c r="J48" s="702">
        <v>110.7</v>
      </c>
      <c r="K48" s="167"/>
      <c r="L48" s="703"/>
      <c r="M48" s="702"/>
      <c r="N48" s="283"/>
      <c r="O48" s="103"/>
      <c r="P48" s="167"/>
      <c r="Q48" s="1000" t="s">
        <v>113</v>
      </c>
      <c r="R48" s="74">
        <v>9</v>
      </c>
      <c r="S48" s="154">
        <v>9</v>
      </c>
      <c r="T48" s="75">
        <v>10</v>
      </c>
      <c r="AC48" s="28"/>
    </row>
    <row r="49" spans="1:26" ht="18" customHeight="1" x14ac:dyDescent="0.2">
      <c r="A49" s="8"/>
      <c r="B49" s="9"/>
      <c r="C49" s="2"/>
      <c r="D49" s="1071" t="s">
        <v>97</v>
      </c>
      <c r="E49" s="484"/>
      <c r="F49" s="310"/>
      <c r="G49" s="992"/>
      <c r="H49" s="696" t="s">
        <v>11</v>
      </c>
      <c r="I49" s="171">
        <v>439.1</v>
      </c>
      <c r="J49" s="222">
        <f>440+55</f>
        <v>495</v>
      </c>
      <c r="K49" s="253">
        <v>544.70000000000005</v>
      </c>
      <c r="L49" s="267">
        <v>544.70000000000005</v>
      </c>
      <c r="M49" s="222">
        <v>260.2</v>
      </c>
      <c r="N49" s="265"/>
      <c r="O49" s="253">
        <v>570</v>
      </c>
      <c r="P49" s="253">
        <v>592</v>
      </c>
      <c r="Q49" s="961"/>
      <c r="R49" s="698"/>
      <c r="S49" s="321"/>
      <c r="T49" s="322"/>
      <c r="V49" s="117"/>
      <c r="W49" s="117"/>
      <c r="X49" s="117"/>
      <c r="Y49" s="117"/>
    </row>
    <row r="50" spans="1:26" ht="18" customHeight="1" x14ac:dyDescent="0.2">
      <c r="A50" s="8"/>
      <c r="B50" s="9"/>
      <c r="C50" s="2"/>
      <c r="D50" s="1071"/>
      <c r="E50" s="484"/>
      <c r="F50" s="310"/>
      <c r="G50" s="992"/>
      <c r="H50" s="16" t="s">
        <v>24</v>
      </c>
      <c r="I50" s="156">
        <v>102.2</v>
      </c>
      <c r="J50" s="200">
        <v>102.2</v>
      </c>
      <c r="K50" s="93">
        <f>L50+N50</f>
        <v>102.2</v>
      </c>
      <c r="L50" s="267">
        <v>102.2</v>
      </c>
      <c r="M50" s="1008"/>
      <c r="N50" s="385"/>
      <c r="O50" s="121">
        <v>102.2</v>
      </c>
      <c r="P50" s="121">
        <v>102.2</v>
      </c>
      <c r="Q50" s="1097"/>
      <c r="R50" s="29"/>
      <c r="S50" s="30"/>
      <c r="T50" s="324"/>
      <c r="V50" s="117"/>
    </row>
    <row r="51" spans="1:26" ht="18" customHeight="1" x14ac:dyDescent="0.2">
      <c r="A51" s="8"/>
      <c r="B51" s="9"/>
      <c r="C51" s="2"/>
      <c r="D51" s="1072"/>
      <c r="E51" s="484"/>
      <c r="F51" s="310"/>
      <c r="G51" s="992"/>
      <c r="H51" s="173" t="s">
        <v>94</v>
      </c>
      <c r="I51" s="170">
        <v>13.1</v>
      </c>
      <c r="J51" s="250">
        <v>13.1</v>
      </c>
      <c r="K51" s="1005"/>
      <c r="L51" s="276"/>
      <c r="M51" s="1009"/>
      <c r="N51" s="266"/>
      <c r="O51" s="92"/>
      <c r="P51" s="143"/>
      <c r="Q51" s="1098"/>
      <c r="R51" s="152"/>
      <c r="S51" s="154"/>
      <c r="T51" s="999"/>
      <c r="W51" s="28"/>
    </row>
    <row r="52" spans="1:26" ht="18.75" customHeight="1" x14ac:dyDescent="0.2">
      <c r="A52" s="8"/>
      <c r="B52" s="9"/>
      <c r="C52" s="2"/>
      <c r="D52" s="1024" t="s">
        <v>96</v>
      </c>
      <c r="E52" s="484"/>
      <c r="F52" s="310"/>
      <c r="G52" s="992"/>
      <c r="H52" s="27" t="s">
        <v>11</v>
      </c>
      <c r="I52" s="157">
        <v>760.8</v>
      </c>
      <c r="J52" s="199">
        <f>760.8+0.2</f>
        <v>761</v>
      </c>
      <c r="K52" s="93">
        <v>1167.5</v>
      </c>
      <c r="L52" s="267">
        <v>1001.5</v>
      </c>
      <c r="M52" s="368">
        <v>570.1</v>
      </c>
      <c r="N52" s="268">
        <v>166</v>
      </c>
      <c r="O52" s="397">
        <v>995</v>
      </c>
      <c r="P52" s="483">
        <v>1050</v>
      </c>
      <c r="Q52" s="1223"/>
      <c r="R52" s="18"/>
      <c r="S52" s="153"/>
      <c r="T52" s="546"/>
      <c r="U52" s="28"/>
      <c r="V52" s="1002"/>
      <c r="W52" s="1002"/>
      <c r="Y52" s="28"/>
    </row>
    <row r="53" spans="1:26" ht="18.75" customHeight="1" x14ac:dyDescent="0.2">
      <c r="A53" s="8"/>
      <c r="B53" s="9"/>
      <c r="C53" s="2"/>
      <c r="D53" s="1071"/>
      <c r="E53" s="484"/>
      <c r="F53" s="310"/>
      <c r="G53" s="992"/>
      <c r="H53" s="42" t="s">
        <v>24</v>
      </c>
      <c r="I53" s="156">
        <v>228.9</v>
      </c>
      <c r="J53" s="200">
        <v>228.9</v>
      </c>
      <c r="K53" s="93">
        <f>L53+N53</f>
        <v>250.9</v>
      </c>
      <c r="L53" s="267">
        <v>246.9</v>
      </c>
      <c r="M53" s="368">
        <v>10.1</v>
      </c>
      <c r="N53" s="268">
        <v>4</v>
      </c>
      <c r="O53" s="146">
        <v>259.10000000000002</v>
      </c>
      <c r="P53" s="489">
        <v>259.10000000000002</v>
      </c>
      <c r="Q53" s="1120"/>
      <c r="R53" s="45"/>
      <c r="S53" s="44"/>
      <c r="T53" s="969"/>
      <c r="U53" s="28"/>
      <c r="V53" s="28"/>
      <c r="W53" s="28"/>
      <c r="Y53" s="28"/>
    </row>
    <row r="54" spans="1:26" ht="18.75" customHeight="1" x14ac:dyDescent="0.2">
      <c r="A54" s="8"/>
      <c r="B54" s="9"/>
      <c r="C54" s="2"/>
      <c r="D54" s="1071"/>
      <c r="E54" s="484"/>
      <c r="F54" s="310"/>
      <c r="G54" s="992"/>
      <c r="H54" s="695" t="s">
        <v>94</v>
      </c>
      <c r="I54" s="172">
        <v>27.3</v>
      </c>
      <c r="J54" s="250">
        <v>27.3</v>
      </c>
      <c r="K54" s="1006"/>
      <c r="L54" s="405"/>
      <c r="M54" s="1010"/>
      <c r="N54" s="217"/>
      <c r="O54" s="483"/>
      <c r="P54" s="755"/>
      <c r="Q54" s="971"/>
      <c r="R54" s="45"/>
      <c r="S54" s="44"/>
      <c r="T54" s="969"/>
      <c r="U54" s="28"/>
      <c r="V54" s="28"/>
      <c r="W54" s="28"/>
      <c r="Y54" s="28"/>
    </row>
    <row r="55" spans="1:26" ht="27.75" customHeight="1" x14ac:dyDescent="0.2">
      <c r="A55" s="8"/>
      <c r="B55" s="9"/>
      <c r="C55" s="485"/>
      <c r="D55" s="1024" t="s">
        <v>31</v>
      </c>
      <c r="E55" s="484"/>
      <c r="F55" s="310"/>
      <c r="G55" s="992"/>
      <c r="H55" s="46" t="s">
        <v>11</v>
      </c>
      <c r="I55" s="156">
        <v>56.8</v>
      </c>
      <c r="J55" s="200">
        <f>56.8+0.1</f>
        <v>56.9</v>
      </c>
      <c r="K55" s="93">
        <v>74.8</v>
      </c>
      <c r="L55" s="240">
        <v>74.8</v>
      </c>
      <c r="M55" s="453">
        <v>33.299999999999997</v>
      </c>
      <c r="N55" s="217"/>
      <c r="O55" s="397">
        <v>61.5</v>
      </c>
      <c r="P55" s="483">
        <v>63</v>
      </c>
      <c r="Q55" s="1223"/>
      <c r="R55" s="18"/>
      <c r="S55" s="1224"/>
      <c r="T55" s="546"/>
      <c r="U55" s="28"/>
    </row>
    <row r="56" spans="1:26" ht="12" customHeight="1" x14ac:dyDescent="0.2">
      <c r="A56" s="8"/>
      <c r="B56" s="9"/>
      <c r="C56" s="485"/>
      <c r="D56" s="1072"/>
      <c r="E56" s="484"/>
      <c r="F56" s="310"/>
      <c r="G56" s="992"/>
      <c r="H56" s="696"/>
      <c r="I56" s="102"/>
      <c r="J56" s="222"/>
      <c r="K56" s="253"/>
      <c r="L56" s="242"/>
      <c r="M56" s="370"/>
      <c r="N56" s="756"/>
      <c r="O56" s="757"/>
      <c r="P56" s="758"/>
      <c r="Q56" s="1223"/>
      <c r="R56" s="43"/>
      <c r="S56" s="1224"/>
      <c r="T56" s="999"/>
    </row>
    <row r="57" spans="1:26" ht="18.75" customHeight="1" x14ac:dyDescent="0.2">
      <c r="A57" s="419"/>
      <c r="B57" s="9"/>
      <c r="C57" s="422"/>
      <c r="D57" s="1116" t="s">
        <v>98</v>
      </c>
      <c r="E57" s="570"/>
      <c r="F57" s="310"/>
      <c r="G57" s="992"/>
      <c r="H57" s="696" t="s">
        <v>11</v>
      </c>
      <c r="I57" s="171">
        <v>752.7</v>
      </c>
      <c r="J57" s="222">
        <f>752.7+0.2</f>
        <v>752.90000000000009</v>
      </c>
      <c r="K57" s="121">
        <v>826.8</v>
      </c>
      <c r="L57" s="242">
        <v>812.7</v>
      </c>
      <c r="M57" s="370">
        <v>522.79999999999995</v>
      </c>
      <c r="N57" s="265">
        <v>14.1</v>
      </c>
      <c r="O57" s="456">
        <v>775</v>
      </c>
      <c r="P57" s="474">
        <v>775</v>
      </c>
      <c r="Q57" s="1099" t="s">
        <v>112</v>
      </c>
      <c r="R57" s="149">
        <v>770</v>
      </c>
      <c r="S57" s="150">
        <v>805</v>
      </c>
      <c r="T57" s="393">
        <v>850</v>
      </c>
    </row>
    <row r="58" spans="1:26" ht="17.25" customHeight="1" x14ac:dyDescent="0.2">
      <c r="A58" s="419"/>
      <c r="B58" s="9"/>
      <c r="C58" s="422"/>
      <c r="D58" s="1116"/>
      <c r="E58" s="570"/>
      <c r="F58" s="310"/>
      <c r="G58" s="992"/>
      <c r="H58" s="16" t="s">
        <v>24</v>
      </c>
      <c r="I58" s="157">
        <v>11</v>
      </c>
      <c r="J58" s="199">
        <v>11</v>
      </c>
      <c r="K58" s="93">
        <f>L58+N58</f>
        <v>11</v>
      </c>
      <c r="L58" s="267">
        <v>9.1</v>
      </c>
      <c r="M58" s="368"/>
      <c r="N58" s="268">
        <v>1.9</v>
      </c>
      <c r="O58" s="386">
        <v>11</v>
      </c>
      <c r="P58" s="367">
        <v>11</v>
      </c>
      <c r="Q58" s="1099"/>
      <c r="R58" s="149"/>
      <c r="S58" s="150"/>
      <c r="T58" s="393"/>
      <c r="Z58" s="28"/>
    </row>
    <row r="59" spans="1:26" ht="18.75" customHeight="1" x14ac:dyDescent="0.2">
      <c r="A59" s="411"/>
      <c r="B59" s="9"/>
      <c r="C59" s="422"/>
      <c r="D59" s="1116"/>
      <c r="E59" s="570"/>
      <c r="F59" s="310"/>
      <c r="G59" s="992"/>
      <c r="H59" s="169" t="s">
        <v>94</v>
      </c>
      <c r="I59" s="172">
        <v>0.9</v>
      </c>
      <c r="J59" s="250">
        <v>0.9</v>
      </c>
      <c r="K59" s="1005"/>
      <c r="L59" s="276"/>
      <c r="M59" s="1009"/>
      <c r="N59" s="268"/>
      <c r="O59" s="199"/>
      <c r="P59" s="386"/>
      <c r="Q59" s="1099"/>
      <c r="R59" s="149"/>
      <c r="S59" s="150"/>
      <c r="T59" s="393"/>
      <c r="V59" s="28"/>
    </row>
    <row r="60" spans="1:26" ht="28.5" customHeight="1" thickBot="1" x14ac:dyDescent="0.25">
      <c r="A60" s="8"/>
      <c r="B60" s="9"/>
      <c r="C60" s="422"/>
      <c r="D60" s="964" t="s">
        <v>121</v>
      </c>
      <c r="E60" s="570"/>
      <c r="F60" s="310"/>
      <c r="G60" s="992"/>
      <c r="H60" s="560" t="s">
        <v>11</v>
      </c>
      <c r="I60" s="561">
        <v>2</v>
      </c>
      <c r="J60" s="562">
        <v>2</v>
      </c>
      <c r="K60" s="739">
        <v>4</v>
      </c>
      <c r="L60" s="563">
        <v>4</v>
      </c>
      <c r="M60" s="1011"/>
      <c r="N60" s="740"/>
      <c r="O60" s="741"/>
      <c r="P60" s="759"/>
      <c r="Q60" s="571"/>
      <c r="R60" s="382"/>
      <c r="S60" s="326"/>
      <c r="T60" s="572"/>
    </row>
    <row r="61" spans="1:26" ht="17.25" customHeight="1" x14ac:dyDescent="0.2">
      <c r="A61" s="411"/>
      <c r="B61" s="9"/>
      <c r="C61" s="2"/>
      <c r="D61" s="1071" t="s">
        <v>99</v>
      </c>
      <c r="E61" s="484"/>
      <c r="F61" s="310"/>
      <c r="G61" s="992"/>
      <c r="H61" s="550" t="s">
        <v>11</v>
      </c>
      <c r="I61" s="551">
        <v>280.10000000000002</v>
      </c>
      <c r="J61" s="552">
        <f>280.1+0.1</f>
        <v>280.20000000000005</v>
      </c>
      <c r="K61" s="556">
        <v>327.2</v>
      </c>
      <c r="L61" s="557">
        <v>327.2</v>
      </c>
      <c r="M61" s="1012">
        <v>163.6</v>
      </c>
      <c r="N61" s="873"/>
      <c r="O61" s="553">
        <v>322.8</v>
      </c>
      <c r="P61" s="554">
        <v>301.2</v>
      </c>
      <c r="Q61" s="1225"/>
      <c r="R61" s="558"/>
      <c r="S61" s="559"/>
      <c r="T61" s="998"/>
      <c r="W61" s="28"/>
      <c r="X61" s="28"/>
    </row>
    <row r="62" spans="1:26" ht="17.25" customHeight="1" x14ac:dyDescent="0.2">
      <c r="A62" s="411"/>
      <c r="B62" s="9"/>
      <c r="C62" s="2"/>
      <c r="D62" s="1071"/>
      <c r="E62" s="484"/>
      <c r="F62" s="310"/>
      <c r="G62" s="992"/>
      <c r="H62" s="56" t="s">
        <v>24</v>
      </c>
      <c r="I62" s="120">
        <v>2.9</v>
      </c>
      <c r="J62" s="208">
        <f>2.9+14.3</f>
        <v>17.2</v>
      </c>
      <c r="K62" s="93">
        <v>6.6</v>
      </c>
      <c r="L62" s="267">
        <f>K62</f>
        <v>6.6</v>
      </c>
      <c r="M62" s="368"/>
      <c r="N62" s="268"/>
      <c r="O62" s="146">
        <v>6.6</v>
      </c>
      <c r="P62" s="489">
        <v>6.6</v>
      </c>
      <c r="Q62" s="1117"/>
      <c r="R62" s="45"/>
      <c r="S62" s="275"/>
      <c r="T62" s="969"/>
      <c r="W62" s="28"/>
    </row>
    <row r="63" spans="1:26" ht="17.25" customHeight="1" x14ac:dyDescent="0.2">
      <c r="A63" s="411"/>
      <c r="B63" s="9"/>
      <c r="C63" s="2"/>
      <c r="D63" s="1071"/>
      <c r="E63" s="484"/>
      <c r="F63" s="310"/>
      <c r="G63" s="992"/>
      <c r="H63" s="173" t="s">
        <v>94</v>
      </c>
      <c r="I63" s="170">
        <v>0.2</v>
      </c>
      <c r="J63" s="250">
        <v>0.2</v>
      </c>
      <c r="K63" s="1005"/>
      <c r="L63" s="276"/>
      <c r="M63" s="1009"/>
      <c r="N63" s="268"/>
      <c r="O63" s="489"/>
      <c r="P63" s="613"/>
      <c r="Q63" s="973"/>
      <c r="R63" s="43"/>
      <c r="S63" s="970"/>
      <c r="T63" s="999"/>
      <c r="W63" s="28"/>
    </row>
    <row r="64" spans="1:26" ht="43.5" customHeight="1" thickBot="1" x14ac:dyDescent="0.25">
      <c r="A64" s="411"/>
      <c r="B64" s="9"/>
      <c r="C64" s="2"/>
      <c r="D64" s="956" t="s">
        <v>115</v>
      </c>
      <c r="E64" s="354"/>
      <c r="F64" s="310"/>
      <c r="G64" s="992"/>
      <c r="H64" s="560" t="s">
        <v>11</v>
      </c>
      <c r="I64" s="561">
        <v>40</v>
      </c>
      <c r="J64" s="562">
        <v>40</v>
      </c>
      <c r="K64" s="739"/>
      <c r="L64" s="563"/>
      <c r="M64" s="1011"/>
      <c r="N64" s="740"/>
      <c r="O64" s="741"/>
      <c r="P64" s="742"/>
      <c r="Q64" s="564"/>
      <c r="R64" s="565"/>
      <c r="S64" s="566"/>
      <c r="T64" s="567"/>
      <c r="V64" s="28"/>
      <c r="W64" s="28"/>
    </row>
    <row r="65" spans="1:29" ht="18" customHeight="1" x14ac:dyDescent="0.2">
      <c r="A65" s="411"/>
      <c r="B65" s="9"/>
      <c r="C65" s="422"/>
      <c r="D65" s="1118" t="s">
        <v>200</v>
      </c>
      <c r="E65" s="354"/>
      <c r="F65" s="310"/>
      <c r="G65" s="992"/>
      <c r="H65" s="56" t="s">
        <v>11</v>
      </c>
      <c r="I65" s="120"/>
      <c r="J65" s="208"/>
      <c r="K65" s="121">
        <v>12</v>
      </c>
      <c r="L65" s="241">
        <v>5.2</v>
      </c>
      <c r="M65" s="1013"/>
      <c r="N65" s="218">
        <v>6.8</v>
      </c>
      <c r="O65" s="348">
        <v>12</v>
      </c>
      <c r="P65" s="665"/>
      <c r="Q65" s="974" t="s">
        <v>199</v>
      </c>
      <c r="R65" s="732">
        <v>50</v>
      </c>
      <c r="S65" s="275">
        <v>50</v>
      </c>
      <c r="T65" s="546"/>
      <c r="U65" s="733"/>
      <c r="V65" s="734"/>
      <c r="W65" s="28"/>
    </row>
    <row r="66" spans="1:29" ht="19.5" customHeight="1" thickBot="1" x14ac:dyDescent="0.25">
      <c r="A66" s="411"/>
      <c r="B66" s="9"/>
      <c r="C66" s="422"/>
      <c r="D66" s="1103"/>
      <c r="E66" s="731"/>
      <c r="F66" s="310"/>
      <c r="G66" s="992"/>
      <c r="H66" s="560" t="s">
        <v>11</v>
      </c>
      <c r="I66" s="561"/>
      <c r="J66" s="562"/>
      <c r="K66" s="739">
        <v>68</v>
      </c>
      <c r="L66" s="563">
        <v>29.8</v>
      </c>
      <c r="M66" s="1011"/>
      <c r="N66" s="740">
        <v>38.200000000000003</v>
      </c>
      <c r="O66" s="741">
        <v>68</v>
      </c>
      <c r="P66" s="742"/>
      <c r="Q66" s="571"/>
      <c r="R66" s="735"/>
      <c r="S66" s="736"/>
      <c r="T66" s="572"/>
      <c r="U66" s="733"/>
      <c r="V66" s="734"/>
      <c r="W66" s="28"/>
      <c r="AC66" s="28"/>
    </row>
    <row r="67" spans="1:29" ht="20.25" customHeight="1" x14ac:dyDescent="0.2">
      <c r="A67" s="419"/>
      <c r="B67" s="9"/>
      <c r="C67" s="422"/>
      <c r="D67" s="1109" t="s">
        <v>109</v>
      </c>
      <c r="E67" s="1124" t="s">
        <v>108</v>
      </c>
      <c r="F67" s="310"/>
      <c r="G67" s="992"/>
      <c r="H67" s="550" t="s">
        <v>11</v>
      </c>
      <c r="I67" s="551">
        <v>588.6</v>
      </c>
      <c r="J67" s="552">
        <v>608.79999999999995</v>
      </c>
      <c r="K67" s="93">
        <v>440.1</v>
      </c>
      <c r="L67" s="242">
        <v>438.6</v>
      </c>
      <c r="M67" s="370">
        <v>284.7</v>
      </c>
      <c r="N67" s="265">
        <v>1.5</v>
      </c>
      <c r="O67" s="146">
        <v>553.6</v>
      </c>
      <c r="P67" s="613">
        <v>589.5</v>
      </c>
      <c r="Q67" s="1110" t="s">
        <v>160</v>
      </c>
      <c r="R67" s="555">
        <v>2</v>
      </c>
      <c r="S67" s="333">
        <v>1</v>
      </c>
      <c r="T67" s="1226"/>
      <c r="X67" s="28"/>
      <c r="Z67" s="28"/>
    </row>
    <row r="68" spans="1:29" ht="20.25" customHeight="1" x14ac:dyDescent="0.2">
      <c r="A68" s="419"/>
      <c r="B68" s="9"/>
      <c r="C68" s="422"/>
      <c r="D68" s="1071"/>
      <c r="E68" s="1124"/>
      <c r="F68" s="310"/>
      <c r="G68" s="992"/>
      <c r="H68" s="46" t="s">
        <v>24</v>
      </c>
      <c r="I68" s="156">
        <v>21.9</v>
      </c>
      <c r="J68" s="200">
        <v>21.9</v>
      </c>
      <c r="K68" s="93">
        <f>L68+N68</f>
        <v>21.900000000000002</v>
      </c>
      <c r="L68" s="267">
        <v>20.100000000000001</v>
      </c>
      <c r="M68" s="368">
        <v>1.3</v>
      </c>
      <c r="N68" s="268">
        <v>1.8</v>
      </c>
      <c r="O68" s="146">
        <v>23.9</v>
      </c>
      <c r="P68" s="489">
        <v>23.9</v>
      </c>
      <c r="Q68" s="1101"/>
      <c r="R68" s="395"/>
      <c r="S68" s="150"/>
      <c r="T68" s="1112"/>
      <c r="X68" s="28"/>
      <c r="Z68" s="28"/>
    </row>
    <row r="69" spans="1:29" ht="24" customHeight="1" x14ac:dyDescent="0.2">
      <c r="A69" s="419"/>
      <c r="B69" s="9"/>
      <c r="C69" s="422"/>
      <c r="D69" s="1071"/>
      <c r="E69" s="569"/>
      <c r="F69" s="310"/>
      <c r="G69" s="992"/>
      <c r="H69" s="173" t="s">
        <v>94</v>
      </c>
      <c r="I69" s="170">
        <v>6.8</v>
      </c>
      <c r="J69" s="251">
        <v>6.8</v>
      </c>
      <c r="K69" s="1005"/>
      <c r="L69" s="276"/>
      <c r="M69" s="1009"/>
      <c r="N69" s="268"/>
      <c r="O69" s="489"/>
      <c r="P69" s="547"/>
      <c r="Q69" s="1228"/>
      <c r="R69" s="396"/>
      <c r="S69" s="321"/>
      <c r="T69" s="1227"/>
      <c r="X69" s="28"/>
      <c r="Z69" s="28"/>
    </row>
    <row r="70" spans="1:29" x14ac:dyDescent="0.2">
      <c r="A70" s="419"/>
      <c r="B70" s="9"/>
      <c r="C70" s="422"/>
      <c r="D70" s="1102" t="s">
        <v>162</v>
      </c>
      <c r="E70" s="569"/>
      <c r="F70" s="310"/>
      <c r="G70" s="992"/>
      <c r="H70" s="46" t="s">
        <v>11</v>
      </c>
      <c r="I70" s="156">
        <v>1.5</v>
      </c>
      <c r="J70" s="208">
        <v>1.5</v>
      </c>
      <c r="K70" s="93"/>
      <c r="L70" s="240"/>
      <c r="M70" s="453"/>
      <c r="N70" s="217"/>
      <c r="O70" s="483"/>
      <c r="P70" s="180"/>
      <c r="Q70" s="1222"/>
      <c r="R70" s="18"/>
      <c r="S70" s="153"/>
      <c r="T70" s="546"/>
      <c r="X70" s="28"/>
    </row>
    <row r="71" spans="1:29" x14ac:dyDescent="0.2">
      <c r="A71" s="419"/>
      <c r="B71" s="9"/>
      <c r="C71" s="422"/>
      <c r="D71" s="1113"/>
      <c r="E71" s="569"/>
      <c r="F71" s="310"/>
      <c r="G71" s="992"/>
      <c r="H71" s="178"/>
      <c r="I71" s="179"/>
      <c r="J71" s="222"/>
      <c r="K71" s="253"/>
      <c r="L71" s="242"/>
      <c r="M71" s="370"/>
      <c r="N71" s="265"/>
      <c r="O71" s="505"/>
      <c r="P71" s="167"/>
      <c r="Q71" s="1222"/>
      <c r="R71" s="43"/>
      <c r="S71" s="154"/>
      <c r="T71" s="999"/>
    </row>
    <row r="72" spans="1:29" ht="31.5" customHeight="1" x14ac:dyDescent="0.2">
      <c r="A72" s="843"/>
      <c r="B72" s="690"/>
      <c r="C72" s="868"/>
      <c r="D72" s="549" t="s">
        <v>163</v>
      </c>
      <c r="E72" s="869"/>
      <c r="F72" s="844"/>
      <c r="G72" s="987"/>
      <c r="H72" s="400" t="s">
        <v>11</v>
      </c>
      <c r="I72" s="170"/>
      <c r="J72" s="251"/>
      <c r="K72" s="168">
        <v>178.8</v>
      </c>
      <c r="L72" s="267"/>
      <c r="M72" s="476"/>
      <c r="N72" s="367">
        <v>178.8</v>
      </c>
      <c r="O72" s="473"/>
      <c r="P72" s="505"/>
      <c r="Q72" s="997" t="s">
        <v>161</v>
      </c>
      <c r="R72" s="31">
        <v>1</v>
      </c>
      <c r="S72" s="32"/>
      <c r="T72" s="319"/>
      <c r="V72" s="28"/>
      <c r="X72" s="28"/>
      <c r="Z72" s="28"/>
    </row>
    <row r="73" spans="1:29" ht="25.5" customHeight="1" x14ac:dyDescent="0.2">
      <c r="A73" s="419"/>
      <c r="B73" s="9"/>
      <c r="C73" s="568"/>
      <c r="D73" s="1118" t="s">
        <v>184</v>
      </c>
      <c r="E73" s="452"/>
      <c r="F73" s="318"/>
      <c r="G73" s="986"/>
      <c r="H73" s="401" t="s">
        <v>11</v>
      </c>
      <c r="I73" s="402"/>
      <c r="J73" s="403"/>
      <c r="K73" s="121">
        <v>42.4</v>
      </c>
      <c r="L73" s="241"/>
      <c r="M73" s="395"/>
      <c r="N73" s="208">
        <v>42.4</v>
      </c>
      <c r="O73" s="338"/>
      <c r="P73" s="348"/>
      <c r="Q73" s="962" t="s">
        <v>161</v>
      </c>
      <c r="R73" s="149">
        <v>1</v>
      </c>
      <c r="S73" s="150"/>
      <c r="T73" s="393"/>
      <c r="W73" s="28"/>
      <c r="X73" s="28"/>
      <c r="Z73" s="28"/>
    </row>
    <row r="74" spans="1:29" ht="25.5" customHeight="1" x14ac:dyDescent="0.2">
      <c r="A74" s="419"/>
      <c r="B74" s="9"/>
      <c r="C74" s="747"/>
      <c r="D74" s="1113"/>
      <c r="E74" s="748"/>
      <c r="F74" s="318"/>
      <c r="G74" s="986"/>
      <c r="H74" s="705"/>
      <c r="I74" s="179"/>
      <c r="J74" s="706"/>
      <c r="K74" s="253"/>
      <c r="L74" s="321"/>
      <c r="M74" s="396"/>
      <c r="N74" s="707"/>
      <c r="O74" s="473"/>
      <c r="P74" s="505"/>
      <c r="Q74" s="961"/>
      <c r="R74" s="396"/>
      <c r="S74" s="321"/>
      <c r="T74" s="322"/>
      <c r="W74" s="28"/>
      <c r="X74" s="28"/>
      <c r="Z74" s="28"/>
    </row>
    <row r="75" spans="1:29" ht="16.5" customHeight="1" x14ac:dyDescent="0.2">
      <c r="A75" s="419"/>
      <c r="B75" s="9"/>
      <c r="C75" s="2"/>
      <c r="D75" s="1071" t="s">
        <v>32</v>
      </c>
      <c r="E75" s="484"/>
      <c r="F75" s="310"/>
      <c r="G75" s="992"/>
      <c r="H75" s="696" t="s">
        <v>11</v>
      </c>
      <c r="I75" s="171">
        <v>265.7</v>
      </c>
      <c r="J75" s="704">
        <f>265.7+0.1</f>
        <v>265.8</v>
      </c>
      <c r="K75" s="761">
        <v>318.39999999999998</v>
      </c>
      <c r="L75" s="1003">
        <v>314.3</v>
      </c>
      <c r="M75" s="1014">
        <v>125.6</v>
      </c>
      <c r="N75" s="760">
        <v>4.0999999999999996</v>
      </c>
      <c r="O75" s="338">
        <v>377.6</v>
      </c>
      <c r="P75" s="665">
        <v>401</v>
      </c>
      <c r="Q75" s="962"/>
      <c r="R75" s="149"/>
      <c r="S75" s="44"/>
      <c r="T75" s="969"/>
    </row>
    <row r="76" spans="1:29" ht="16.5" customHeight="1" x14ac:dyDescent="0.2">
      <c r="A76" s="411"/>
      <c r="B76" s="9"/>
      <c r="C76" s="718"/>
      <c r="D76" s="1071"/>
      <c r="E76" s="484"/>
      <c r="F76" s="310"/>
      <c r="G76" s="992"/>
      <c r="H76" s="46" t="s">
        <v>24</v>
      </c>
      <c r="I76" s="174">
        <v>5.8</v>
      </c>
      <c r="J76" s="190">
        <f>5.8+2</f>
        <v>7.8</v>
      </c>
      <c r="K76" s="93">
        <f>L76+N76</f>
        <v>7.5</v>
      </c>
      <c r="L76" s="267">
        <v>7.5</v>
      </c>
      <c r="M76" s="368"/>
      <c r="N76" s="268"/>
      <c r="O76" s="146">
        <v>7.2</v>
      </c>
      <c r="P76" s="489">
        <v>8</v>
      </c>
      <c r="Q76" s="962"/>
      <c r="R76" s="149"/>
      <c r="S76" s="44"/>
      <c r="T76" s="969"/>
      <c r="W76" s="28"/>
    </row>
    <row r="77" spans="1:29" ht="16.5" customHeight="1" x14ac:dyDescent="0.2">
      <c r="A77" s="411"/>
      <c r="B77" s="9"/>
      <c r="C77" s="719"/>
      <c r="D77" s="1071"/>
      <c r="E77" s="484"/>
      <c r="F77" s="310"/>
      <c r="G77" s="992"/>
      <c r="H77" s="169" t="s">
        <v>94</v>
      </c>
      <c r="I77" s="175">
        <v>1</v>
      </c>
      <c r="J77" s="252">
        <v>1</v>
      </c>
      <c r="K77" s="1007"/>
      <c r="L77" s="273"/>
      <c r="M77" s="1015"/>
      <c r="N77" s="266"/>
      <c r="O77" s="272"/>
      <c r="P77" s="547"/>
      <c r="Q77" s="962"/>
      <c r="R77" s="149"/>
      <c r="S77" s="44"/>
      <c r="T77" s="969"/>
      <c r="V77" s="28"/>
    </row>
    <row r="78" spans="1:29" ht="14.25" customHeight="1" x14ac:dyDescent="0.2">
      <c r="A78" s="411"/>
      <c r="B78" s="9"/>
      <c r="C78" s="720"/>
      <c r="D78" s="1024" t="s">
        <v>164</v>
      </c>
      <c r="E78" s="721"/>
      <c r="F78" s="318"/>
      <c r="G78" s="986"/>
      <c r="H78" s="404" t="s">
        <v>11</v>
      </c>
      <c r="I78" s="172"/>
      <c r="J78" s="250"/>
      <c r="K78" s="93">
        <v>2.8</v>
      </c>
      <c r="L78" s="405">
        <v>2.8</v>
      </c>
      <c r="M78" s="1010"/>
      <c r="N78" s="217"/>
      <c r="O78" s="176">
        <v>2.8</v>
      </c>
      <c r="P78" s="177">
        <v>2.8</v>
      </c>
      <c r="Q78" s="960" t="s">
        <v>191</v>
      </c>
      <c r="R78" s="29">
        <v>7</v>
      </c>
      <c r="S78" s="30">
        <v>7</v>
      </c>
      <c r="T78" s="324">
        <v>7</v>
      </c>
      <c r="W78" s="28"/>
    </row>
    <row r="79" spans="1:29" ht="14.25" customHeight="1" x14ac:dyDescent="0.2">
      <c r="A79" s="411"/>
      <c r="B79" s="9"/>
      <c r="C79" s="720"/>
      <c r="D79" s="1071"/>
      <c r="E79" s="721"/>
      <c r="F79" s="318"/>
      <c r="G79" s="986"/>
      <c r="H79" s="401"/>
      <c r="I79" s="402"/>
      <c r="J79" s="722"/>
      <c r="K79" s="121"/>
      <c r="L79" s="723"/>
      <c r="M79" s="1016"/>
      <c r="N79" s="265"/>
      <c r="O79" s="724"/>
      <c r="P79" s="97"/>
      <c r="Q79" s="962"/>
      <c r="R79" s="149"/>
      <c r="S79" s="150"/>
      <c r="T79" s="393"/>
      <c r="U79" s="28"/>
    </row>
    <row r="80" spans="1:29" ht="13.5" thickBot="1" x14ac:dyDescent="0.25">
      <c r="A80" s="3"/>
      <c r="B80" s="1"/>
      <c r="C80" s="420"/>
      <c r="D80" s="1025"/>
      <c r="E80" s="466"/>
      <c r="F80" s="967"/>
      <c r="G80" s="989"/>
      <c r="H80" s="12" t="s">
        <v>15</v>
      </c>
      <c r="I80" s="203">
        <f>SUM(I48:I77)</f>
        <v>3701.4</v>
      </c>
      <c r="J80" s="201">
        <f>SUM(J48:J77)</f>
        <v>3813.1000000000008</v>
      </c>
      <c r="K80" s="161">
        <f>SUM(K47:K79)</f>
        <v>4407.6000000000004</v>
      </c>
      <c r="L80" s="244">
        <f t="shared" ref="L80:N80" si="6">SUM(L47:L79)</f>
        <v>3948</v>
      </c>
      <c r="M80" s="244">
        <f t="shared" si="6"/>
        <v>1971.6999999999998</v>
      </c>
      <c r="N80" s="201">
        <f t="shared" si="6"/>
        <v>459.6</v>
      </c>
      <c r="O80" s="203">
        <f>SUM(O44:O79)</f>
        <v>4148.3</v>
      </c>
      <c r="P80" s="161">
        <f>SUM(P44:P79)</f>
        <v>4185.3</v>
      </c>
      <c r="Q80" s="976"/>
      <c r="R80" s="673"/>
      <c r="S80" s="326"/>
      <c r="T80" s="572"/>
      <c r="V80" s="1002"/>
    </row>
    <row r="81" spans="1:26" ht="17.25" customHeight="1" x14ac:dyDescent="0.2">
      <c r="A81" s="430" t="s">
        <v>8</v>
      </c>
      <c r="B81" s="431" t="s">
        <v>9</v>
      </c>
      <c r="C81" s="406" t="s">
        <v>9</v>
      </c>
      <c r="D81" s="327" t="s">
        <v>144</v>
      </c>
      <c r="E81" s="314"/>
      <c r="F81" s="315"/>
      <c r="G81" s="328"/>
      <c r="H81" s="328"/>
      <c r="I81" s="316"/>
      <c r="J81" s="577"/>
      <c r="K81" s="329"/>
      <c r="L81" s="316"/>
      <c r="M81" s="330"/>
      <c r="N81" s="579"/>
      <c r="O81" s="316"/>
      <c r="P81" s="331"/>
      <c r="Q81" s="745"/>
      <c r="R81" s="332"/>
      <c r="S81" s="333"/>
      <c r="T81" s="334"/>
      <c r="W81" s="28"/>
      <c r="X81" s="28"/>
    </row>
    <row r="82" spans="1:26" ht="40.5" customHeight="1" x14ac:dyDescent="0.2">
      <c r="A82" s="8"/>
      <c r="B82" s="9"/>
      <c r="C82" s="543"/>
      <c r="D82" s="1118" t="s">
        <v>196</v>
      </c>
      <c r="E82" s="317"/>
      <c r="F82" s="349">
        <v>2</v>
      </c>
      <c r="G82" s="1185" t="s">
        <v>169</v>
      </c>
      <c r="H82" s="986" t="s">
        <v>11</v>
      </c>
      <c r="I82" s="335"/>
      <c r="J82" s="347"/>
      <c r="K82" s="120">
        <f>L82+N82</f>
        <v>230</v>
      </c>
      <c r="L82" s="666">
        <v>230</v>
      </c>
      <c r="M82" s="337"/>
      <c r="N82" s="580"/>
      <c r="O82" s="348">
        <v>57.9</v>
      </c>
      <c r="P82" s="338"/>
      <c r="Q82" s="961" t="s">
        <v>201</v>
      </c>
      <c r="R82" s="396">
        <v>100</v>
      </c>
      <c r="S82" s="321"/>
      <c r="T82" s="322"/>
      <c r="W82" s="28"/>
    </row>
    <row r="83" spans="1:26" ht="40.5" customHeight="1" x14ac:dyDescent="0.2">
      <c r="A83" s="8"/>
      <c r="B83" s="9"/>
      <c r="C83" s="544"/>
      <c r="D83" s="1118"/>
      <c r="E83" s="317"/>
      <c r="F83" s="349"/>
      <c r="G83" s="1185"/>
      <c r="H83" s="986"/>
      <c r="I83" s="335"/>
      <c r="J83" s="347"/>
      <c r="K83" s="120"/>
      <c r="L83" s="348"/>
      <c r="M83" s="337"/>
      <c r="N83" s="580"/>
      <c r="O83" s="348"/>
      <c r="P83" s="338"/>
      <c r="Q83" s="961" t="s">
        <v>202</v>
      </c>
      <c r="R83" s="396">
        <v>1070</v>
      </c>
      <c r="S83" s="321"/>
      <c r="T83" s="322"/>
      <c r="W83" s="28"/>
    </row>
    <row r="84" spans="1:26" ht="30" customHeight="1" x14ac:dyDescent="0.2">
      <c r="A84" s="8"/>
      <c r="B84" s="9"/>
      <c r="C84" s="544"/>
      <c r="D84" s="1113"/>
      <c r="E84" s="317"/>
      <c r="F84" s="349"/>
      <c r="G84" s="1186"/>
      <c r="H84" s="986"/>
      <c r="I84" s="335"/>
      <c r="J84" s="347"/>
      <c r="K84" s="336"/>
      <c r="L84" s="348"/>
      <c r="M84" s="337"/>
      <c r="N84" s="580"/>
      <c r="O84" s="348"/>
      <c r="P84" s="338"/>
      <c r="Q84" s="961" t="s">
        <v>203</v>
      </c>
      <c r="R84" s="396">
        <v>4</v>
      </c>
      <c r="S84" s="321">
        <v>2</v>
      </c>
      <c r="T84" s="322"/>
      <c r="W84" s="28"/>
    </row>
    <row r="85" spans="1:26" ht="27.75" customHeight="1" x14ac:dyDescent="0.2">
      <c r="A85" s="8"/>
      <c r="B85" s="9"/>
      <c r="C85" s="544"/>
      <c r="D85" s="1102" t="s">
        <v>187</v>
      </c>
      <c r="E85" s="323"/>
      <c r="F85" s="350">
        <v>6</v>
      </c>
      <c r="G85" s="1184" t="s">
        <v>174</v>
      </c>
      <c r="H85" s="985" t="s">
        <v>11</v>
      </c>
      <c r="I85" s="339"/>
      <c r="J85" s="578"/>
      <c r="K85" s="340">
        <f>55.2+1.5</f>
        <v>56.7</v>
      </c>
      <c r="L85" s="483">
        <f>K85</f>
        <v>56.7</v>
      </c>
      <c r="M85" s="341"/>
      <c r="N85" s="581"/>
      <c r="O85" s="339"/>
      <c r="P85" s="342"/>
      <c r="Q85" s="960" t="s">
        <v>146</v>
      </c>
      <c r="R85" s="29">
        <v>100</v>
      </c>
      <c r="S85" s="30"/>
      <c r="T85" s="324"/>
      <c r="W85" s="28"/>
    </row>
    <row r="86" spans="1:26" ht="28.5" customHeight="1" x14ac:dyDescent="0.2">
      <c r="A86" s="8"/>
      <c r="B86" s="9"/>
      <c r="C86" s="544"/>
      <c r="D86" s="1118"/>
      <c r="E86" s="323"/>
      <c r="F86" s="349"/>
      <c r="G86" s="1185"/>
      <c r="H86" s="986"/>
      <c r="I86" s="575"/>
      <c r="J86" s="347"/>
      <c r="K86" s="336"/>
      <c r="L86" s="348"/>
      <c r="M86" s="337"/>
      <c r="N86" s="580"/>
      <c r="O86" s="335"/>
      <c r="P86" s="343"/>
      <c r="Q86" s="997" t="s">
        <v>198</v>
      </c>
      <c r="R86" s="31">
        <v>1</v>
      </c>
      <c r="S86" s="32"/>
      <c r="T86" s="319"/>
      <c r="W86" s="28"/>
      <c r="Z86" s="28"/>
    </row>
    <row r="87" spans="1:26" ht="22.5" customHeight="1" x14ac:dyDescent="0.2">
      <c r="A87" s="8"/>
      <c r="B87" s="9"/>
      <c r="C87" s="544"/>
      <c r="D87" s="1102" t="s">
        <v>151</v>
      </c>
      <c r="E87" s="323"/>
      <c r="F87" s="350">
        <v>2</v>
      </c>
      <c r="G87" s="1184" t="s">
        <v>169</v>
      </c>
      <c r="H87" s="985" t="s">
        <v>11</v>
      </c>
      <c r="I87" s="339"/>
      <c r="J87" s="584"/>
      <c r="K87" s="340">
        <f>L87+N87</f>
        <v>2</v>
      </c>
      <c r="L87" s="483">
        <v>2</v>
      </c>
      <c r="M87" s="341"/>
      <c r="N87" s="581"/>
      <c r="O87" s="483">
        <v>80</v>
      </c>
      <c r="P87" s="342"/>
      <c r="Q87" s="614" t="s">
        <v>205</v>
      </c>
      <c r="R87" s="746">
        <v>100</v>
      </c>
      <c r="S87" s="32"/>
      <c r="T87" s="319"/>
      <c r="W87" s="28"/>
    </row>
    <row r="88" spans="1:26" ht="35.25" customHeight="1" x14ac:dyDescent="0.2">
      <c r="A88" s="8"/>
      <c r="B88" s="9"/>
      <c r="C88" s="544"/>
      <c r="D88" s="1113"/>
      <c r="E88" s="323"/>
      <c r="F88" s="349"/>
      <c r="G88" s="1186"/>
      <c r="H88" s="986"/>
      <c r="I88" s="335"/>
      <c r="J88" s="583"/>
      <c r="K88" s="336"/>
      <c r="L88" s="348"/>
      <c r="M88" s="337"/>
      <c r="N88" s="580"/>
      <c r="O88" s="348"/>
      <c r="P88" s="343"/>
      <c r="Q88" s="960" t="s">
        <v>181</v>
      </c>
      <c r="R88" s="352"/>
      <c r="S88" s="321">
        <v>100</v>
      </c>
      <c r="T88" s="393"/>
      <c r="W88" s="28"/>
      <c r="Y88" s="28"/>
    </row>
    <row r="89" spans="1:26" ht="30.75" customHeight="1" x14ac:dyDescent="0.2">
      <c r="A89" s="8"/>
      <c r="B89" s="9"/>
      <c r="C89" s="544"/>
      <c r="D89" s="1102" t="s">
        <v>145</v>
      </c>
      <c r="E89" s="821"/>
      <c r="F89" s="350">
        <v>2</v>
      </c>
      <c r="G89" s="985" t="s">
        <v>169</v>
      </c>
      <c r="H89" s="985" t="s">
        <v>11</v>
      </c>
      <c r="I89" s="339"/>
      <c r="J89" s="584"/>
      <c r="K89" s="340">
        <v>10</v>
      </c>
      <c r="L89" s="483">
        <v>10</v>
      </c>
      <c r="M89" s="341"/>
      <c r="N89" s="581"/>
      <c r="O89" s="483"/>
      <c r="P89" s="342"/>
      <c r="Q89" s="614" t="s">
        <v>165</v>
      </c>
      <c r="R89" s="29">
        <v>100</v>
      </c>
      <c r="S89" s="32"/>
      <c r="T89" s="319"/>
      <c r="W89" s="28"/>
    </row>
    <row r="90" spans="1:26" ht="30" customHeight="1" x14ac:dyDescent="0.2">
      <c r="A90" s="8"/>
      <c r="B90" s="9"/>
      <c r="C90" s="786"/>
      <c r="D90" s="1113"/>
      <c r="E90" s="317"/>
      <c r="F90" s="351"/>
      <c r="G90" s="987"/>
      <c r="H90" s="987"/>
      <c r="I90" s="667"/>
      <c r="J90" s="668"/>
      <c r="K90" s="344"/>
      <c r="L90" s="505"/>
      <c r="M90" s="669"/>
      <c r="N90" s="670"/>
      <c r="O90" s="505"/>
      <c r="P90" s="671"/>
      <c r="Q90" s="672" t="s">
        <v>192</v>
      </c>
      <c r="R90" s="31">
        <v>1</v>
      </c>
      <c r="S90" s="321"/>
      <c r="T90" s="322"/>
      <c r="W90" s="28"/>
      <c r="X90" s="28"/>
    </row>
    <row r="91" spans="1:26" ht="30" customHeight="1" x14ac:dyDescent="0.2">
      <c r="A91" s="8"/>
      <c r="B91" s="9"/>
      <c r="C91" s="544"/>
      <c r="D91" s="1102" t="s">
        <v>147</v>
      </c>
      <c r="E91" s="323"/>
      <c r="F91" s="350">
        <v>2</v>
      </c>
      <c r="G91" s="985" t="s">
        <v>169</v>
      </c>
      <c r="H91" s="985" t="s">
        <v>11</v>
      </c>
      <c r="I91" s="596"/>
      <c r="J91" s="743"/>
      <c r="K91" s="340"/>
      <c r="L91" s="483"/>
      <c r="M91" s="341"/>
      <c r="N91" s="581"/>
      <c r="O91" s="483">
        <v>60</v>
      </c>
      <c r="P91" s="397">
        <v>10.6</v>
      </c>
      <c r="Q91" s="961" t="s">
        <v>148</v>
      </c>
      <c r="R91" s="476"/>
      <c r="S91" s="32">
        <v>100</v>
      </c>
      <c r="T91" s="319"/>
      <c r="W91" s="28"/>
    </row>
    <row r="92" spans="1:26" ht="17.25" customHeight="1" x14ac:dyDescent="0.2">
      <c r="A92" s="8"/>
      <c r="B92" s="9"/>
      <c r="C92" s="544"/>
      <c r="D92" s="1118"/>
      <c r="E92" s="317"/>
      <c r="F92" s="349"/>
      <c r="G92" s="986"/>
      <c r="H92" s="987"/>
      <c r="I92" s="744"/>
      <c r="J92" s="737"/>
      <c r="K92" s="344"/>
      <c r="L92" s="345"/>
      <c r="M92" s="669"/>
      <c r="N92" s="737"/>
      <c r="O92" s="473"/>
      <c r="P92" s="473"/>
      <c r="Q92" s="1097" t="s">
        <v>204</v>
      </c>
      <c r="R92" s="394"/>
      <c r="S92" s="353"/>
      <c r="T92" s="324">
        <v>100</v>
      </c>
      <c r="W92" s="28"/>
    </row>
    <row r="93" spans="1:26" ht="16.5" customHeight="1" thickBot="1" x14ac:dyDescent="0.25">
      <c r="A93" s="3"/>
      <c r="B93" s="1"/>
      <c r="C93" s="420"/>
      <c r="D93" s="964"/>
      <c r="E93" s="708"/>
      <c r="F93" s="967"/>
      <c r="G93" s="835"/>
      <c r="H93" s="709" t="s">
        <v>15</v>
      </c>
      <c r="I93" s="201">
        <f t="shared" ref="I93:P93" si="7">SUM(I81:I92)</f>
        <v>0</v>
      </c>
      <c r="J93" s="597">
        <f t="shared" si="7"/>
        <v>0</v>
      </c>
      <c r="K93" s="203">
        <f t="shared" si="7"/>
        <v>298.7</v>
      </c>
      <c r="L93" s="201">
        <f t="shared" si="7"/>
        <v>298.7</v>
      </c>
      <c r="M93" s="244">
        <f t="shared" si="7"/>
        <v>0</v>
      </c>
      <c r="N93" s="598">
        <f t="shared" si="7"/>
        <v>0</v>
      </c>
      <c r="O93" s="201">
        <f t="shared" si="7"/>
        <v>197.9</v>
      </c>
      <c r="P93" s="261">
        <f t="shared" si="7"/>
        <v>10.6</v>
      </c>
      <c r="Q93" s="1125"/>
      <c r="R93" s="673"/>
      <c r="S93" s="326"/>
      <c r="T93" s="572"/>
      <c r="W93" s="28"/>
    </row>
    <row r="94" spans="1:26" ht="41.25" customHeight="1" x14ac:dyDescent="0.2">
      <c r="A94" s="409" t="s">
        <v>8</v>
      </c>
      <c r="B94" s="418" t="s">
        <v>9</v>
      </c>
      <c r="C94" s="410" t="s">
        <v>10</v>
      </c>
      <c r="D94" s="1109" t="s">
        <v>149</v>
      </c>
      <c r="E94" s="965"/>
      <c r="F94" s="966">
        <v>6</v>
      </c>
      <c r="G94" s="1187" t="s">
        <v>174</v>
      </c>
      <c r="H94" s="355" t="s">
        <v>11</v>
      </c>
      <c r="I94" s="576"/>
      <c r="J94" s="661"/>
      <c r="K94" s="292">
        <v>154.5</v>
      </c>
      <c r="L94" s="263">
        <v>154.5</v>
      </c>
      <c r="M94" s="248"/>
      <c r="N94" s="582"/>
      <c r="O94" s="356">
        <f>+K94</f>
        <v>154.5</v>
      </c>
      <c r="P94" s="264">
        <f>+L94</f>
        <v>154.5</v>
      </c>
      <c r="Q94" s="1110" t="s">
        <v>150</v>
      </c>
      <c r="R94" s="151">
        <v>7</v>
      </c>
      <c r="S94" s="33">
        <v>7</v>
      </c>
      <c r="T94" s="998">
        <v>7</v>
      </c>
      <c r="U94" s="352"/>
    </row>
    <row r="95" spans="1:26" ht="13.5" customHeight="1" thickBot="1" x14ac:dyDescent="0.25">
      <c r="A95" s="3"/>
      <c r="B95" s="1"/>
      <c r="C95" s="420"/>
      <c r="D95" s="1025"/>
      <c r="E95" s="708"/>
      <c r="F95" s="967"/>
      <c r="G95" s="1188"/>
      <c r="H95" s="709" t="s">
        <v>15</v>
      </c>
      <c r="I95" s="161">
        <f>SUM(I85:I94)</f>
        <v>0</v>
      </c>
      <c r="J95" s="260">
        <f>SUM(J85:J94)</f>
        <v>0</v>
      </c>
      <c r="K95" s="203">
        <f t="shared" ref="K95:P95" si="8">SUM(K94)</f>
        <v>154.5</v>
      </c>
      <c r="L95" s="201">
        <f t="shared" si="8"/>
        <v>154.5</v>
      </c>
      <c r="M95" s="244">
        <f t="shared" si="8"/>
        <v>0</v>
      </c>
      <c r="N95" s="346">
        <f t="shared" si="8"/>
        <v>0</v>
      </c>
      <c r="O95" s="203">
        <f t="shared" si="8"/>
        <v>154.5</v>
      </c>
      <c r="P95" s="203">
        <f t="shared" si="8"/>
        <v>154.5</v>
      </c>
      <c r="Q95" s="1111"/>
      <c r="R95" s="710"/>
      <c r="S95" s="326"/>
      <c r="T95" s="67"/>
      <c r="U95" s="357"/>
      <c r="W95" s="28"/>
    </row>
    <row r="96" spans="1:26" ht="41.25" customHeight="1" x14ac:dyDescent="0.2">
      <c r="A96" s="417" t="s">
        <v>8</v>
      </c>
      <c r="B96" s="418" t="s">
        <v>9</v>
      </c>
      <c r="C96" s="421" t="s">
        <v>12</v>
      </c>
      <c r="D96" s="979" t="s">
        <v>48</v>
      </c>
      <c r="E96" s="459"/>
      <c r="F96" s="966"/>
      <c r="G96" s="988"/>
      <c r="H96" s="24"/>
      <c r="I96" s="101"/>
      <c r="J96" s="191"/>
      <c r="K96" s="292"/>
      <c r="L96" s="293"/>
      <c r="M96" s="293"/>
      <c r="N96" s="762"/>
      <c r="O96" s="770"/>
      <c r="P96" s="300"/>
      <c r="Q96" s="301"/>
      <c r="R96" s="294"/>
      <c r="S96" s="295"/>
      <c r="T96" s="296"/>
      <c r="X96" s="28"/>
      <c r="Y96" s="28"/>
    </row>
    <row r="97" spans="1:26" ht="26.25" customHeight="1" x14ac:dyDescent="0.2">
      <c r="A97" s="425"/>
      <c r="B97" s="9"/>
      <c r="C97" s="424"/>
      <c r="D97" s="1102" t="s">
        <v>118</v>
      </c>
      <c r="E97" s="486"/>
      <c r="F97" s="310" t="s">
        <v>68</v>
      </c>
      <c r="G97" s="991" t="s">
        <v>173</v>
      </c>
      <c r="H97" s="16" t="s">
        <v>11</v>
      </c>
      <c r="I97" s="122"/>
      <c r="J97" s="487">
        <v>5</v>
      </c>
      <c r="K97" s="488">
        <v>22</v>
      </c>
      <c r="L97" s="232"/>
      <c r="M97" s="232"/>
      <c r="N97" s="290">
        <v>22</v>
      </c>
      <c r="O97" s="146">
        <v>97.1</v>
      </c>
      <c r="P97" s="146">
        <v>88</v>
      </c>
      <c r="Q97" s="490" t="s">
        <v>69</v>
      </c>
      <c r="R97" s="491">
        <v>1</v>
      </c>
      <c r="S97" s="32"/>
      <c r="T97" s="319"/>
      <c r="V97" s="28"/>
      <c r="Z97" s="28"/>
    </row>
    <row r="98" spans="1:26" ht="15.75" customHeight="1" x14ac:dyDescent="0.2">
      <c r="A98" s="425"/>
      <c r="B98" s="9"/>
      <c r="C98" s="424"/>
      <c r="D98" s="1118"/>
      <c r="E98" s="461"/>
      <c r="F98" s="310"/>
      <c r="G98" s="992"/>
      <c r="H98" s="269" t="s">
        <v>25</v>
      </c>
      <c r="I98" s="492"/>
      <c r="J98" s="177"/>
      <c r="K98" s="366"/>
      <c r="L98" s="271"/>
      <c r="M98" s="271"/>
      <c r="N98" s="383"/>
      <c r="O98" s="398">
        <v>652.9</v>
      </c>
      <c r="P98" s="93">
        <v>545.70000000000005</v>
      </c>
      <c r="Q98" s="493" t="s">
        <v>114</v>
      </c>
      <c r="R98" s="494"/>
      <c r="S98" s="30">
        <v>70</v>
      </c>
      <c r="T98" s="324">
        <v>100</v>
      </c>
      <c r="V98" s="28"/>
    </row>
    <row r="99" spans="1:26" ht="15.75" customHeight="1" x14ac:dyDescent="0.2">
      <c r="A99" s="425"/>
      <c r="B99" s="9"/>
      <c r="C99" s="424"/>
      <c r="D99" s="1118"/>
      <c r="E99" s="461"/>
      <c r="F99" s="310"/>
      <c r="G99" s="992"/>
      <c r="H99" s="73"/>
      <c r="I99" s="495"/>
      <c r="J99" s="496"/>
      <c r="K99" s="213"/>
      <c r="L99" s="245"/>
      <c r="M99" s="245"/>
      <c r="N99" s="358"/>
      <c r="O99" s="456"/>
      <c r="P99" s="121"/>
      <c r="Q99" s="497"/>
      <c r="R99" s="498"/>
      <c r="S99" s="150"/>
      <c r="T99" s="393"/>
      <c r="V99" s="28"/>
    </row>
    <row r="100" spans="1:26" x14ac:dyDescent="0.2">
      <c r="A100" s="425"/>
      <c r="B100" s="9"/>
      <c r="C100" s="424"/>
      <c r="D100" s="1113"/>
      <c r="E100" s="691"/>
      <c r="F100" s="448"/>
      <c r="G100" s="375"/>
      <c r="H100" s="523" t="s">
        <v>15</v>
      </c>
      <c r="I100" s="519"/>
      <c r="J100" s="502">
        <f t="shared" ref="J100:P100" si="9">SUM(J97:J99)</f>
        <v>5</v>
      </c>
      <c r="K100" s="503">
        <f>SUM(K97:K99)</f>
        <v>22</v>
      </c>
      <c r="L100" s="501">
        <f>SUM(L97:L99)</f>
        <v>0</v>
      </c>
      <c r="M100" s="502">
        <f>SUM(M97:M99)</f>
        <v>0</v>
      </c>
      <c r="N100" s="763">
        <f>SUM(N97:N99)</f>
        <v>22</v>
      </c>
      <c r="O100" s="771">
        <f t="shared" si="9"/>
        <v>750</v>
      </c>
      <c r="P100" s="503">
        <f t="shared" si="9"/>
        <v>633.70000000000005</v>
      </c>
      <c r="Q100" s="302" t="s">
        <v>134</v>
      </c>
      <c r="R100" s="31"/>
      <c r="S100" s="32"/>
      <c r="T100" s="319">
        <v>100</v>
      </c>
      <c r="V100" s="28"/>
      <c r="X100" s="28"/>
    </row>
    <row r="101" spans="1:26" x14ac:dyDescent="0.2">
      <c r="A101" s="8"/>
      <c r="B101" s="9"/>
      <c r="C101" s="2"/>
      <c r="D101" s="1118" t="s">
        <v>119</v>
      </c>
      <c r="E101" s="1189"/>
      <c r="F101" s="310">
        <v>5</v>
      </c>
      <c r="G101" s="1192" t="s">
        <v>173</v>
      </c>
      <c r="H101" s="504" t="s">
        <v>11</v>
      </c>
      <c r="I101" s="101">
        <v>55</v>
      </c>
      <c r="J101" s="688">
        <v>56.4</v>
      </c>
      <c r="K101" s="336">
        <v>161.9</v>
      </c>
      <c r="L101" s="666">
        <v>161.9</v>
      </c>
      <c r="M101" s="666"/>
      <c r="N101" s="358"/>
      <c r="O101" s="338">
        <v>365.6</v>
      </c>
      <c r="P101" s="96"/>
      <c r="Q101" s="506" t="s">
        <v>78</v>
      </c>
      <c r="R101" s="689">
        <v>30</v>
      </c>
      <c r="S101" s="481">
        <v>100</v>
      </c>
      <c r="T101" s="969"/>
      <c r="V101" s="28"/>
      <c r="W101" s="28"/>
    </row>
    <row r="102" spans="1:26" ht="15" customHeight="1" x14ac:dyDescent="0.2">
      <c r="A102" s="8"/>
      <c r="B102" s="9"/>
      <c r="C102" s="2"/>
      <c r="D102" s="1118"/>
      <c r="E102" s="1189"/>
      <c r="F102" s="310"/>
      <c r="G102" s="1192"/>
      <c r="H102" s="504"/>
      <c r="I102" s="101"/>
      <c r="J102" s="97"/>
      <c r="K102" s="344"/>
      <c r="L102" s="345"/>
      <c r="M102" s="345"/>
      <c r="N102" s="360"/>
      <c r="O102" s="473"/>
      <c r="P102" s="167"/>
      <c r="Q102" s="506"/>
      <c r="R102" s="498"/>
      <c r="S102" s="325"/>
      <c r="T102" s="969"/>
      <c r="V102" s="28"/>
      <c r="X102" s="28"/>
    </row>
    <row r="103" spans="1:26" x14ac:dyDescent="0.2">
      <c r="A103" s="8"/>
      <c r="B103" s="9"/>
      <c r="C103" s="2"/>
      <c r="D103" s="1118"/>
      <c r="E103" s="1189"/>
      <c r="F103" s="310"/>
      <c r="G103" s="992"/>
      <c r="H103" s="507" t="s">
        <v>25</v>
      </c>
      <c r="I103" s="492"/>
      <c r="J103" s="508"/>
      <c r="K103" s="156">
        <v>306.60000000000002</v>
      </c>
      <c r="L103" s="383">
        <v>306.60000000000002</v>
      </c>
      <c r="M103" s="509"/>
      <c r="N103" s="764"/>
      <c r="O103" s="398">
        <v>715.3</v>
      </c>
      <c r="P103" s="399"/>
      <c r="Q103" s="506"/>
      <c r="R103" s="149"/>
      <c r="S103" s="150"/>
      <c r="T103" s="969"/>
      <c r="V103" s="28"/>
      <c r="X103" s="28"/>
    </row>
    <row r="104" spans="1:26" ht="13.5" customHeight="1" x14ac:dyDescent="0.2">
      <c r="A104" s="8"/>
      <c r="B104" s="9"/>
      <c r="C104" s="2"/>
      <c r="D104" s="1118"/>
      <c r="E104" s="1189"/>
      <c r="F104" s="310"/>
      <c r="G104" s="992"/>
      <c r="H104" s="510"/>
      <c r="I104" s="495"/>
      <c r="J104" s="454"/>
      <c r="K104" s="171"/>
      <c r="L104" s="242"/>
      <c r="M104" s="242"/>
      <c r="N104" s="765"/>
      <c r="O104" s="474"/>
      <c r="P104" s="159"/>
      <c r="Q104" s="506"/>
      <c r="R104" s="149"/>
      <c r="S104" s="150"/>
      <c r="T104" s="969"/>
      <c r="V104" s="28"/>
      <c r="W104" s="28"/>
      <c r="X104" s="28"/>
    </row>
    <row r="105" spans="1:26" ht="15.75" customHeight="1" x14ac:dyDescent="0.2">
      <c r="A105" s="8"/>
      <c r="B105" s="9"/>
      <c r="C105" s="424"/>
      <c r="D105" s="1113"/>
      <c r="E105" s="1189"/>
      <c r="F105" s="448"/>
      <c r="G105" s="992"/>
      <c r="H105" s="499" t="s">
        <v>15</v>
      </c>
      <c r="I105" s="204">
        <f>SUM(I101:I104)</f>
        <v>55</v>
      </c>
      <c r="J105" s="502">
        <f>SUM(J101:J104)</f>
        <v>56.4</v>
      </c>
      <c r="K105" s="500">
        <f>SUM(K101:K104)</f>
        <v>468.5</v>
      </c>
      <c r="L105" s="501">
        <f t="shared" ref="L105:P105" si="10">SUM(L101:L104)</f>
        <v>468.5</v>
      </c>
      <c r="M105" s="501">
        <f t="shared" si="10"/>
        <v>0</v>
      </c>
      <c r="N105" s="763">
        <f t="shared" si="10"/>
        <v>0</v>
      </c>
      <c r="O105" s="771">
        <f t="shared" si="10"/>
        <v>1080.9000000000001</v>
      </c>
      <c r="P105" s="503">
        <f t="shared" si="10"/>
        <v>0</v>
      </c>
      <c r="Q105" s="978"/>
      <c r="R105" s="511"/>
      <c r="S105" s="512"/>
      <c r="T105" s="999"/>
      <c r="V105" s="28"/>
      <c r="W105" s="28"/>
    </row>
    <row r="106" spans="1:26" ht="15.75" customHeight="1" x14ac:dyDescent="0.2">
      <c r="A106" s="8"/>
      <c r="B106" s="9"/>
      <c r="C106" s="2"/>
      <c r="D106" s="1102" t="s">
        <v>79</v>
      </c>
      <c r="E106" s="990"/>
      <c r="F106" s="310">
        <v>5</v>
      </c>
      <c r="G106" s="1191" t="s">
        <v>173</v>
      </c>
      <c r="H106" s="46" t="s">
        <v>11</v>
      </c>
      <c r="I106" s="174">
        <v>2.2000000000000002</v>
      </c>
      <c r="J106" s="208">
        <v>2.2000000000000002</v>
      </c>
      <c r="K106" s="340">
        <v>18.7</v>
      </c>
      <c r="L106" s="240">
        <f>K106</f>
        <v>18.7</v>
      </c>
      <c r="M106" s="240"/>
      <c r="N106" s="383"/>
      <c r="O106" s="397">
        <v>0</v>
      </c>
      <c r="P106" s="180"/>
      <c r="Q106" s="513" t="s">
        <v>105</v>
      </c>
      <c r="R106" s="514">
        <v>1</v>
      </c>
      <c r="S106" s="515"/>
      <c r="T106" s="155"/>
      <c r="U106" s="86"/>
      <c r="V106" s="28"/>
    </row>
    <row r="107" spans="1:26" ht="15.75" x14ac:dyDescent="0.2">
      <c r="A107" s="8"/>
      <c r="B107" s="9"/>
      <c r="C107" s="2"/>
      <c r="D107" s="1118"/>
      <c r="E107" s="990"/>
      <c r="F107" s="310"/>
      <c r="G107" s="1192"/>
      <c r="H107" s="46" t="s">
        <v>183</v>
      </c>
      <c r="I107" s="174"/>
      <c r="J107" s="190"/>
      <c r="K107" s="156"/>
      <c r="L107" s="240"/>
      <c r="M107" s="240"/>
      <c r="N107" s="383"/>
      <c r="O107" s="397">
        <v>350</v>
      </c>
      <c r="P107" s="180"/>
      <c r="Q107" s="516" t="s">
        <v>77</v>
      </c>
      <c r="R107" s="517">
        <v>1</v>
      </c>
      <c r="S107" s="518"/>
      <c r="T107" s="155"/>
      <c r="U107" s="86"/>
      <c r="V107" s="28"/>
      <c r="W107" s="28"/>
      <c r="X107" s="28"/>
      <c r="Y107" s="28"/>
    </row>
    <row r="108" spans="1:26" ht="14.25" customHeight="1" x14ac:dyDescent="0.2">
      <c r="A108" s="8"/>
      <c r="B108" s="9"/>
      <c r="C108" s="2"/>
      <c r="D108" s="1118"/>
      <c r="E108" s="990"/>
      <c r="F108" s="310"/>
      <c r="G108" s="992"/>
      <c r="H108" s="56"/>
      <c r="I108" s="101"/>
      <c r="J108" s="191"/>
      <c r="K108" s="120"/>
      <c r="L108" s="241"/>
      <c r="M108" s="241"/>
      <c r="N108" s="358"/>
      <c r="O108" s="338"/>
      <c r="P108" s="96"/>
      <c r="Q108" s="1127" t="s">
        <v>106</v>
      </c>
      <c r="R108" s="281"/>
      <c r="S108" s="85">
        <v>100</v>
      </c>
      <c r="T108" s="546"/>
      <c r="U108" s="86"/>
      <c r="V108" s="28"/>
    </row>
    <row r="109" spans="1:26" x14ac:dyDescent="0.2">
      <c r="A109" s="426"/>
      <c r="B109" s="423"/>
      <c r="C109" s="424"/>
      <c r="D109" s="1113"/>
      <c r="E109" s="990"/>
      <c r="F109" s="310"/>
      <c r="G109" s="375"/>
      <c r="H109" s="499" t="s">
        <v>15</v>
      </c>
      <c r="I109" s="204">
        <f t="shared" ref="I109:P109" si="11">SUM(I106:I108)</f>
        <v>2.2000000000000002</v>
      </c>
      <c r="J109" s="189">
        <f t="shared" si="11"/>
        <v>2.2000000000000002</v>
      </c>
      <c r="K109" s="519">
        <f t="shared" si="11"/>
        <v>18.7</v>
      </c>
      <c r="L109" s="520">
        <f t="shared" si="11"/>
        <v>18.7</v>
      </c>
      <c r="M109" s="520">
        <f t="shared" si="11"/>
        <v>0</v>
      </c>
      <c r="N109" s="766">
        <f t="shared" si="11"/>
        <v>0</v>
      </c>
      <c r="O109" s="772">
        <f>SUM(O106:O108)</f>
        <v>350</v>
      </c>
      <c r="P109" s="522">
        <f t="shared" si="11"/>
        <v>0</v>
      </c>
      <c r="Q109" s="1128"/>
      <c r="R109" s="320"/>
      <c r="S109" s="321"/>
      <c r="T109" s="999"/>
      <c r="V109" s="28"/>
      <c r="W109" s="28"/>
    </row>
    <row r="110" spans="1:26" ht="15" customHeight="1" x14ac:dyDescent="0.2">
      <c r="A110" s="8"/>
      <c r="B110" s="9"/>
      <c r="C110" s="2"/>
      <c r="D110" s="1102" t="s">
        <v>224</v>
      </c>
      <c r="E110" s="1190">
        <v>801020201</v>
      </c>
      <c r="F110" s="450">
        <v>4</v>
      </c>
      <c r="G110" s="1185" t="s">
        <v>223</v>
      </c>
      <c r="H110" s="16" t="s">
        <v>11</v>
      </c>
      <c r="I110" s="157">
        <v>152.1</v>
      </c>
      <c r="J110" s="199">
        <v>60.5</v>
      </c>
      <c r="K110" s="157">
        <v>20</v>
      </c>
      <c r="L110" s="267">
        <v>20</v>
      </c>
      <c r="M110" s="267"/>
      <c r="N110" s="365"/>
      <c r="O110" s="146"/>
      <c r="P110" s="168"/>
      <c r="Q110" s="1121" t="s">
        <v>222</v>
      </c>
      <c r="R110" s="494">
        <v>1</v>
      </c>
      <c r="S110" s="30"/>
      <c r="T110" s="546"/>
      <c r="V110" s="28"/>
    </row>
    <row r="111" spans="1:26" ht="15" customHeight="1" x14ac:dyDescent="0.2">
      <c r="A111" s="8"/>
      <c r="B111" s="9"/>
      <c r="C111" s="2"/>
      <c r="D111" s="1118"/>
      <c r="E111" s="1190"/>
      <c r="F111" s="310"/>
      <c r="G111" s="1185"/>
      <c r="H111" s="46" t="s">
        <v>80</v>
      </c>
      <c r="I111" s="156">
        <v>3</v>
      </c>
      <c r="J111" s="200">
        <v>3</v>
      </c>
      <c r="K111" s="156"/>
      <c r="L111" s="240"/>
      <c r="M111" s="240"/>
      <c r="N111" s="383"/>
      <c r="O111" s="397"/>
      <c r="P111" s="93"/>
      <c r="Q111" s="1122"/>
      <c r="R111" s="498"/>
      <c r="S111" s="150"/>
      <c r="T111" s="969"/>
      <c r="V111" s="28"/>
      <c r="Y111" s="28"/>
    </row>
    <row r="112" spans="1:26" ht="15" customHeight="1" x14ac:dyDescent="0.2">
      <c r="A112" s="8"/>
      <c r="B112" s="9"/>
      <c r="C112" s="424"/>
      <c r="D112" s="1113"/>
      <c r="E112" s="1190"/>
      <c r="F112" s="448"/>
      <c r="G112" s="992"/>
      <c r="H112" s="523" t="s">
        <v>15</v>
      </c>
      <c r="I112" s="519">
        <f>SUM(I110:I111)</f>
        <v>155.1</v>
      </c>
      <c r="J112" s="521">
        <f t="shared" ref="J112:N112" si="12">SUM(J110:J111)</f>
        <v>63.5</v>
      </c>
      <c r="K112" s="519">
        <f t="shared" si="12"/>
        <v>20</v>
      </c>
      <c r="L112" s="520">
        <f t="shared" si="12"/>
        <v>20</v>
      </c>
      <c r="M112" s="520">
        <f t="shared" si="12"/>
        <v>0</v>
      </c>
      <c r="N112" s="766">
        <f t="shared" si="12"/>
        <v>0</v>
      </c>
      <c r="O112" s="772"/>
      <c r="P112" s="522"/>
      <c r="Q112" s="1123"/>
      <c r="R112" s="524"/>
      <c r="S112" s="525"/>
      <c r="T112" s="999"/>
      <c r="V112" s="28"/>
      <c r="Y112" s="28"/>
    </row>
    <row r="113" spans="1:26" ht="32.25" customHeight="1" x14ac:dyDescent="0.2">
      <c r="A113" s="8"/>
      <c r="B113" s="9"/>
      <c r="C113" s="2"/>
      <c r="D113" s="1118" t="s">
        <v>197</v>
      </c>
      <c r="E113" s="1126"/>
      <c r="F113" s="310">
        <v>5</v>
      </c>
      <c r="G113" s="991" t="s">
        <v>173</v>
      </c>
      <c r="H113" s="56" t="s">
        <v>25</v>
      </c>
      <c r="I113" s="101"/>
      <c r="J113" s="191"/>
      <c r="K113" s="305">
        <v>366.3</v>
      </c>
      <c r="L113" s="306"/>
      <c r="M113" s="306"/>
      <c r="N113" s="767">
        <v>366.3</v>
      </c>
      <c r="O113" s="773">
        <v>133.80000000000001</v>
      </c>
      <c r="P113" s="168"/>
      <c r="Q113" s="1196" t="s">
        <v>143</v>
      </c>
      <c r="R113" s="309">
        <v>70</v>
      </c>
      <c r="S113" s="30">
        <v>100</v>
      </c>
      <c r="T113" s="324"/>
      <c r="V113" s="28"/>
    </row>
    <row r="114" spans="1:26" ht="32.25" customHeight="1" x14ac:dyDescent="0.2">
      <c r="A114" s="8"/>
      <c r="B114" s="9"/>
      <c r="C114" s="2"/>
      <c r="D114" s="1118"/>
      <c r="E114" s="1126"/>
      <c r="F114" s="310"/>
      <c r="G114" s="992"/>
      <c r="H114" s="16" t="s">
        <v>80</v>
      </c>
      <c r="I114" s="122"/>
      <c r="J114" s="92"/>
      <c r="K114" s="307">
        <v>64.7</v>
      </c>
      <c r="L114" s="308"/>
      <c r="M114" s="308"/>
      <c r="N114" s="768">
        <v>64.7</v>
      </c>
      <c r="O114" s="774">
        <v>23.7</v>
      </c>
      <c r="P114" s="168"/>
      <c r="Q114" s="1140"/>
      <c r="R114" s="498"/>
      <c r="S114" s="325"/>
      <c r="T114" s="393"/>
      <c r="V114" s="28"/>
    </row>
    <row r="115" spans="1:26" ht="15.75" customHeight="1" x14ac:dyDescent="0.2">
      <c r="A115" s="426"/>
      <c r="B115" s="423"/>
      <c r="C115" s="424"/>
      <c r="D115" s="1113"/>
      <c r="E115" s="1126"/>
      <c r="F115" s="448"/>
      <c r="G115" s="375"/>
      <c r="H115" s="523" t="s">
        <v>15</v>
      </c>
      <c r="I115" s="519"/>
      <c r="J115" s="521"/>
      <c r="K115" s="522">
        <f>SUM(K113:K114)</f>
        <v>431</v>
      </c>
      <c r="L115" s="520">
        <f>SUM(L113:L114)</f>
        <v>0</v>
      </c>
      <c r="M115" s="520">
        <f>SUM(M113:M114)</f>
        <v>0</v>
      </c>
      <c r="N115" s="521">
        <f>SUM(N113:N114)</f>
        <v>431</v>
      </c>
      <c r="O115" s="772">
        <f>SUM(O113:O114)</f>
        <v>157.5</v>
      </c>
      <c r="P115" s="522"/>
      <c r="Q115" s="526" t="s">
        <v>137</v>
      </c>
      <c r="R115" s="527"/>
      <c r="S115" s="528"/>
      <c r="T115" s="529">
        <v>15</v>
      </c>
      <c r="V115" s="28"/>
      <c r="W115" s="28"/>
    </row>
    <row r="116" spans="1:26" ht="27.75" customHeight="1" x14ac:dyDescent="0.2">
      <c r="A116" s="8"/>
      <c r="B116" s="9"/>
      <c r="C116" s="2"/>
      <c r="D116" s="1118" t="s">
        <v>141</v>
      </c>
      <c r="E116" s="1126"/>
      <c r="F116" s="310">
        <v>5</v>
      </c>
      <c r="G116" s="992" t="s">
        <v>173</v>
      </c>
      <c r="H116" s="56" t="s">
        <v>11</v>
      </c>
      <c r="I116" s="101"/>
      <c r="J116" s="191"/>
      <c r="K116" s="171">
        <v>6.5</v>
      </c>
      <c r="L116" s="242">
        <v>0.3</v>
      </c>
      <c r="M116" s="242"/>
      <c r="N116" s="360">
        <v>6.2</v>
      </c>
      <c r="O116" s="474">
        <v>149.80000000000001</v>
      </c>
      <c r="P116" s="222">
        <v>113.8</v>
      </c>
      <c r="Q116" s="749" t="s">
        <v>140</v>
      </c>
      <c r="R116" s="750" t="s">
        <v>34</v>
      </c>
      <c r="S116" s="751"/>
      <c r="T116" s="752"/>
      <c r="V116" s="28"/>
    </row>
    <row r="117" spans="1:26" ht="28.5" customHeight="1" x14ac:dyDescent="0.2">
      <c r="A117" s="8"/>
      <c r="B117" s="9"/>
      <c r="C117" s="2"/>
      <c r="D117" s="1118"/>
      <c r="E117" s="1126"/>
      <c r="F117" s="310"/>
      <c r="G117" s="992"/>
      <c r="H117" s="16"/>
      <c r="I117" s="122"/>
      <c r="J117" s="487"/>
      <c r="K117" s="171"/>
      <c r="L117" s="242"/>
      <c r="M117" s="242"/>
      <c r="N117" s="360"/>
      <c r="O117" s="386"/>
      <c r="P117" s="199"/>
      <c r="Q117" s="530" t="s">
        <v>138</v>
      </c>
      <c r="R117" s="531"/>
      <c r="S117" s="532">
        <v>1</v>
      </c>
      <c r="T117" s="533"/>
      <c r="V117" s="28"/>
    </row>
    <row r="118" spans="1:26" ht="16.5" customHeight="1" x14ac:dyDescent="0.2">
      <c r="A118" s="426"/>
      <c r="B118" s="423"/>
      <c r="C118" s="424"/>
      <c r="D118" s="1118"/>
      <c r="E118" s="1126"/>
      <c r="F118" s="310"/>
      <c r="G118" s="992"/>
      <c r="H118" s="499" t="s">
        <v>15</v>
      </c>
      <c r="I118" s="204"/>
      <c r="J118" s="189"/>
      <c r="K118" s="503">
        <f t="shared" ref="K118:P118" si="13">SUM(K116:K117)</f>
        <v>6.5</v>
      </c>
      <c r="L118" s="501">
        <f t="shared" si="13"/>
        <v>0.3</v>
      </c>
      <c r="M118" s="502">
        <f t="shared" si="13"/>
        <v>0</v>
      </c>
      <c r="N118" s="763">
        <f t="shared" si="13"/>
        <v>6.2</v>
      </c>
      <c r="O118" s="771">
        <f t="shared" si="13"/>
        <v>149.80000000000001</v>
      </c>
      <c r="P118" s="503">
        <f t="shared" si="13"/>
        <v>113.8</v>
      </c>
      <c r="Q118" s="534" t="s">
        <v>139</v>
      </c>
      <c r="R118" s="535"/>
      <c r="S118" s="536">
        <v>45</v>
      </c>
      <c r="T118" s="537">
        <v>100</v>
      </c>
      <c r="U118" s="11"/>
      <c r="V118" s="28"/>
      <c r="W118" s="28"/>
    </row>
    <row r="119" spans="1:26" ht="42" customHeight="1" x14ac:dyDescent="0.2">
      <c r="A119" s="693"/>
      <c r="B119" s="690"/>
      <c r="C119" s="694"/>
      <c r="D119" s="140" t="s">
        <v>117</v>
      </c>
      <c r="E119" s="931"/>
      <c r="F119" s="449">
        <v>2</v>
      </c>
      <c r="G119" s="451" t="s">
        <v>169</v>
      </c>
      <c r="H119" s="441" t="s">
        <v>11</v>
      </c>
      <c r="I119" s="368"/>
      <c r="J119" s="199"/>
      <c r="K119" s="157"/>
      <c r="L119" s="368"/>
      <c r="M119" s="274"/>
      <c r="N119" s="365"/>
      <c r="O119" s="386">
        <v>10</v>
      </c>
      <c r="P119" s="386"/>
      <c r="Q119" s="442" t="s">
        <v>101</v>
      </c>
      <c r="R119" s="37"/>
      <c r="S119" s="36">
        <v>1</v>
      </c>
      <c r="T119" s="155"/>
      <c r="X119" s="28"/>
      <c r="Z119" s="28"/>
    </row>
    <row r="120" spans="1:26" ht="31.5" customHeight="1" x14ac:dyDescent="0.2">
      <c r="A120" s="8"/>
      <c r="B120" s="9"/>
      <c r="C120" s="2"/>
      <c r="D120" s="1118" t="s">
        <v>76</v>
      </c>
      <c r="E120" s="1126"/>
      <c r="F120" s="310">
        <v>5</v>
      </c>
      <c r="G120" s="992" t="s">
        <v>173</v>
      </c>
      <c r="H120" s="56" t="s">
        <v>11</v>
      </c>
      <c r="I120" s="101"/>
      <c r="J120" s="538"/>
      <c r="K120" s="101"/>
      <c r="L120" s="243"/>
      <c r="M120" s="243"/>
      <c r="N120" s="769"/>
      <c r="O120" s="456">
        <v>90</v>
      </c>
      <c r="P120" s="456">
        <v>200</v>
      </c>
      <c r="Q120" s="975" t="s">
        <v>136</v>
      </c>
      <c r="R120" s="498"/>
      <c r="S120" s="325">
        <v>1</v>
      </c>
      <c r="T120" s="393"/>
      <c r="V120" s="28"/>
      <c r="W120" s="28"/>
    </row>
    <row r="121" spans="1:26" ht="18" customHeight="1" x14ac:dyDescent="0.2">
      <c r="A121" s="8"/>
      <c r="B121" s="9"/>
      <c r="C121" s="2"/>
      <c r="D121" s="1118"/>
      <c r="E121" s="1132"/>
      <c r="F121" s="310"/>
      <c r="G121" s="992"/>
      <c r="H121" s="56"/>
      <c r="I121" s="101"/>
      <c r="J121" s="538"/>
      <c r="K121" s="101"/>
      <c r="L121" s="243"/>
      <c r="M121" s="243"/>
      <c r="N121" s="769"/>
      <c r="O121" s="456"/>
      <c r="P121" s="121"/>
      <c r="Q121" s="539" t="s">
        <v>78</v>
      </c>
      <c r="R121" s="540"/>
      <c r="S121" s="541"/>
      <c r="T121" s="542">
        <v>15</v>
      </c>
      <c r="V121" s="28"/>
    </row>
    <row r="122" spans="1:26" ht="13.5" customHeight="1" thickBot="1" x14ac:dyDescent="0.25">
      <c r="A122" s="427"/>
      <c r="B122" s="428"/>
      <c r="C122" s="429"/>
      <c r="D122" s="1133" t="s">
        <v>71</v>
      </c>
      <c r="E122" s="1134"/>
      <c r="F122" s="1134"/>
      <c r="G122" s="1134"/>
      <c r="H122" s="1135"/>
      <c r="I122" s="574">
        <f>I120+I119+I118+I115+I112+I109+I105+I100</f>
        <v>212.29999999999998</v>
      </c>
      <c r="J122" s="574">
        <f t="shared" ref="J122:P122" si="14">J120+J119+J118+J115+J112+J109+J105+J100</f>
        <v>127.1</v>
      </c>
      <c r="K122" s="574">
        <f>K120+K119+K118+K115+K112+K109+K105+K100</f>
        <v>966.7</v>
      </c>
      <c r="L122" s="574">
        <f t="shared" si="14"/>
        <v>507.5</v>
      </c>
      <c r="M122" s="574">
        <f t="shared" si="14"/>
        <v>0</v>
      </c>
      <c r="N122" s="574">
        <f t="shared" si="14"/>
        <v>459.2</v>
      </c>
      <c r="O122" s="775">
        <f t="shared" si="14"/>
        <v>2588.1999999999998</v>
      </c>
      <c r="P122" s="574">
        <f t="shared" si="14"/>
        <v>947.5</v>
      </c>
      <c r="Q122" s="1136"/>
      <c r="R122" s="1137"/>
      <c r="S122" s="1137"/>
      <c r="T122" s="1138"/>
      <c r="Z122" s="28"/>
    </row>
    <row r="123" spans="1:26" ht="13.5" thickBot="1" x14ac:dyDescent="0.25">
      <c r="A123" s="433" t="s">
        <v>8</v>
      </c>
      <c r="B123" s="692" t="s">
        <v>9</v>
      </c>
      <c r="C123" s="1144" t="s">
        <v>14</v>
      </c>
      <c r="D123" s="1087"/>
      <c r="E123" s="1087"/>
      <c r="F123" s="1087"/>
      <c r="G123" s="1087"/>
      <c r="H123" s="1088"/>
      <c r="I123" s="108">
        <f t="shared" ref="I123:P123" si="15">I95+I93+I122+I80</f>
        <v>3913.7000000000003</v>
      </c>
      <c r="J123" s="246">
        <f t="shared" si="15"/>
        <v>3940.2000000000007</v>
      </c>
      <c r="K123" s="99">
        <f t="shared" si="15"/>
        <v>5827.5</v>
      </c>
      <c r="L123" s="100">
        <f t="shared" si="15"/>
        <v>4908.7</v>
      </c>
      <c r="M123" s="246">
        <f t="shared" si="15"/>
        <v>1971.6999999999998</v>
      </c>
      <c r="N123" s="573">
        <f t="shared" si="15"/>
        <v>918.8</v>
      </c>
      <c r="O123" s="99">
        <f t="shared" si="15"/>
        <v>7088.9</v>
      </c>
      <c r="P123" s="779">
        <f t="shared" si="15"/>
        <v>5297.9</v>
      </c>
      <c r="Q123" s="1090"/>
      <c r="R123" s="1090"/>
      <c r="S123" s="1090"/>
      <c r="T123" s="1091"/>
      <c r="U123" s="353"/>
    </row>
    <row r="124" spans="1:26" ht="13.5" thickBot="1" x14ac:dyDescent="0.25">
      <c r="A124" s="433" t="s">
        <v>8</v>
      </c>
      <c r="B124" s="434" t="s">
        <v>10</v>
      </c>
      <c r="C124" s="1148" t="s">
        <v>60</v>
      </c>
      <c r="D124" s="1149"/>
      <c r="E124" s="1149"/>
      <c r="F124" s="1149"/>
      <c r="G124" s="1149"/>
      <c r="H124" s="1149"/>
      <c r="I124" s="1149"/>
      <c r="J124" s="1149"/>
      <c r="K124" s="1149"/>
      <c r="L124" s="1149"/>
      <c r="M124" s="1149"/>
      <c r="N124" s="1149"/>
      <c r="O124" s="1149"/>
      <c r="P124" s="1149"/>
      <c r="Q124" s="1149"/>
      <c r="R124" s="1149"/>
      <c r="S124" s="1149"/>
      <c r="T124" s="1150"/>
      <c r="W124" s="28"/>
    </row>
    <row r="125" spans="1:26" ht="29.25" customHeight="1" x14ac:dyDescent="0.2">
      <c r="A125" s="417" t="s">
        <v>8</v>
      </c>
      <c r="B125" s="418" t="s">
        <v>10</v>
      </c>
      <c r="C125" s="410" t="s">
        <v>8</v>
      </c>
      <c r="D125" s="83" t="s">
        <v>193</v>
      </c>
      <c r="E125" s="460"/>
      <c r="F125" s="966"/>
      <c r="G125" s="995"/>
      <c r="H125" s="24"/>
      <c r="I125" s="192"/>
      <c r="J125" s="183"/>
      <c r="K125" s="133"/>
      <c r="L125" s="234"/>
      <c r="M125" s="183"/>
      <c r="N125" s="226"/>
      <c r="O125" s="90"/>
      <c r="P125" s="89"/>
      <c r="Q125" s="147"/>
      <c r="R125" s="39"/>
      <c r="S125" s="278"/>
      <c r="T125" s="40"/>
      <c r="Y125" s="28"/>
    </row>
    <row r="126" spans="1:26" ht="31.5" customHeight="1" x14ac:dyDescent="0.2">
      <c r="A126" s="8"/>
      <c r="B126" s="9"/>
      <c r="C126" s="2"/>
      <c r="D126" s="1118" t="s">
        <v>86</v>
      </c>
      <c r="E126" s="977"/>
      <c r="F126" s="310">
        <v>2</v>
      </c>
      <c r="G126" s="991" t="s">
        <v>169</v>
      </c>
      <c r="H126" s="404" t="s">
        <v>11</v>
      </c>
      <c r="I126" s="156">
        <v>15</v>
      </c>
      <c r="J126" s="200">
        <v>15</v>
      </c>
      <c r="K126" s="156">
        <v>3</v>
      </c>
      <c r="L126" s="453">
        <v>3</v>
      </c>
      <c r="M126" s="200"/>
      <c r="N126" s="217"/>
      <c r="O126" s="93">
        <v>15</v>
      </c>
      <c r="P126" s="398">
        <v>79</v>
      </c>
      <c r="Q126" s="135" t="s">
        <v>122</v>
      </c>
      <c r="R126" s="31">
        <v>1</v>
      </c>
      <c r="S126" s="32">
        <v>5</v>
      </c>
      <c r="T126" s="823">
        <v>7</v>
      </c>
      <c r="V126" s="28"/>
    </row>
    <row r="127" spans="1:26" ht="42" customHeight="1" x14ac:dyDescent="0.2">
      <c r="A127" s="8"/>
      <c r="B127" s="9"/>
      <c r="C127" s="2"/>
      <c r="D127" s="1118"/>
      <c r="E127" s="545"/>
      <c r="F127" s="310"/>
      <c r="G127" s="992"/>
      <c r="H127" s="381"/>
      <c r="I127" s="120"/>
      <c r="J127" s="208"/>
      <c r="K127" s="121"/>
      <c r="L127" s="242"/>
      <c r="M127" s="208"/>
      <c r="N127" s="218"/>
      <c r="O127" s="208"/>
      <c r="P127" s="456"/>
      <c r="Q127" s="1097" t="s">
        <v>172</v>
      </c>
      <c r="R127" s="18"/>
      <c r="S127" s="55">
        <v>1</v>
      </c>
      <c r="T127" s="14"/>
      <c r="V127" s="28"/>
      <c r="Z127" s="28"/>
    </row>
    <row r="128" spans="1:26" ht="15.75" customHeight="1" thickBot="1" x14ac:dyDescent="0.25">
      <c r="A128" s="8"/>
      <c r="B128" s="9"/>
      <c r="C128" s="424"/>
      <c r="D128" s="616"/>
      <c r="E128" s="980"/>
      <c r="F128" s="76"/>
      <c r="G128" s="617"/>
      <c r="H128" s="621" t="s">
        <v>15</v>
      </c>
      <c r="I128" s="622">
        <f>SUM(I126:I127)</f>
        <v>15</v>
      </c>
      <c r="J128" s="623">
        <f>SUM(J126:J127)</f>
        <v>15</v>
      </c>
      <c r="K128" s="624">
        <f>SUM(K125:K127)</f>
        <v>3</v>
      </c>
      <c r="L128" s="625">
        <f>SUM(L126:L127)</f>
        <v>3</v>
      </c>
      <c r="M128" s="623">
        <f>SUM(M126:M127)</f>
        <v>0</v>
      </c>
      <c r="N128" s="626">
        <f>SUM(N126:N127)</f>
        <v>0</v>
      </c>
      <c r="O128" s="623">
        <f>SUM(O125:O127)</f>
        <v>15</v>
      </c>
      <c r="P128" s="627">
        <f>SUM(P126:P127)</f>
        <v>79</v>
      </c>
      <c r="Q128" s="1099"/>
      <c r="R128" s="618"/>
      <c r="S128" s="619"/>
      <c r="T128" s="620"/>
      <c r="W128" s="28"/>
    </row>
    <row r="129" spans="1:26" ht="30.75" customHeight="1" x14ac:dyDescent="0.2">
      <c r="A129" s="417" t="s">
        <v>8</v>
      </c>
      <c r="B129" s="418" t="s">
        <v>10</v>
      </c>
      <c r="C129" s="421" t="s">
        <v>9</v>
      </c>
      <c r="D129" s="1104" t="s">
        <v>166</v>
      </c>
      <c r="E129" s="1151" t="s">
        <v>54</v>
      </c>
      <c r="F129" s="966" t="s">
        <v>30</v>
      </c>
      <c r="G129" s="988" t="s">
        <v>169</v>
      </c>
      <c r="H129" s="24" t="s">
        <v>11</v>
      </c>
      <c r="I129" s="628">
        <v>2.9</v>
      </c>
      <c r="J129" s="629">
        <v>2.9</v>
      </c>
      <c r="K129" s="628">
        <v>10</v>
      </c>
      <c r="L129" s="630">
        <v>10</v>
      </c>
      <c r="M129" s="630"/>
      <c r="N129" s="631"/>
      <c r="O129" s="90">
        <v>11</v>
      </c>
      <c r="P129" s="632">
        <v>11</v>
      </c>
      <c r="Q129" s="633" t="s">
        <v>167</v>
      </c>
      <c r="R129" s="294">
        <v>1</v>
      </c>
      <c r="S129" s="295"/>
      <c r="T129" s="296"/>
    </row>
    <row r="130" spans="1:26" ht="18" customHeight="1" x14ac:dyDescent="0.2">
      <c r="A130" s="8"/>
      <c r="B130" s="9"/>
      <c r="C130" s="422"/>
      <c r="D130" s="1118"/>
      <c r="E130" s="1126"/>
      <c r="F130" s="310"/>
      <c r="G130" s="992"/>
      <c r="H130" s="56"/>
      <c r="I130" s="101"/>
      <c r="J130" s="105"/>
      <c r="K130" s="107"/>
      <c r="L130" s="439"/>
      <c r="M130" s="439"/>
      <c r="N130" s="440"/>
      <c r="O130" s="105"/>
      <c r="P130" s="104"/>
      <c r="Q130" s="302" t="s">
        <v>168</v>
      </c>
      <c r="R130" s="37">
        <v>100</v>
      </c>
      <c r="S130" s="36">
        <v>100</v>
      </c>
      <c r="T130" s="155">
        <v>100</v>
      </c>
      <c r="Z130" s="28"/>
    </row>
    <row r="131" spans="1:26" ht="16.5" customHeight="1" thickBot="1" x14ac:dyDescent="0.25">
      <c r="A131" s="3"/>
      <c r="B131" s="1"/>
      <c r="C131" s="634"/>
      <c r="D131" s="1103"/>
      <c r="E131" s="1152"/>
      <c r="F131" s="967"/>
      <c r="G131" s="989"/>
      <c r="H131" s="635"/>
      <c r="I131" s="636"/>
      <c r="J131" s="637"/>
      <c r="K131" s="638"/>
      <c r="L131" s="639"/>
      <c r="M131" s="639"/>
      <c r="N131" s="640"/>
      <c r="O131" s="637"/>
      <c r="P131" s="641"/>
      <c r="Q131" s="642" t="s">
        <v>186</v>
      </c>
      <c r="R131" s="643"/>
      <c r="S131" s="615">
        <v>10</v>
      </c>
      <c r="T131" s="567">
        <v>15</v>
      </c>
      <c r="Z131" s="28"/>
    </row>
    <row r="132" spans="1:26" ht="54" customHeight="1" thickBot="1" x14ac:dyDescent="0.25">
      <c r="A132" s="433" t="s">
        <v>8</v>
      </c>
      <c r="B132" s="434" t="s">
        <v>10</v>
      </c>
      <c r="C132" s="588" t="s">
        <v>10</v>
      </c>
      <c r="D132" s="644" t="s">
        <v>171</v>
      </c>
      <c r="E132" s="645" t="s">
        <v>50</v>
      </c>
      <c r="F132" s="646">
        <v>2</v>
      </c>
      <c r="G132" s="647" t="s">
        <v>169</v>
      </c>
      <c r="H132" s="648" t="s">
        <v>11</v>
      </c>
      <c r="I132" s="649">
        <v>6</v>
      </c>
      <c r="J132" s="650">
        <v>6</v>
      </c>
      <c r="K132" s="651">
        <v>12</v>
      </c>
      <c r="L132" s="652">
        <v>12</v>
      </c>
      <c r="M132" s="653"/>
      <c r="N132" s="654"/>
      <c r="O132" s="655">
        <v>60</v>
      </c>
      <c r="P132" s="656">
        <v>80</v>
      </c>
      <c r="Q132" s="657" t="s">
        <v>194</v>
      </c>
      <c r="R132" s="658">
        <v>1</v>
      </c>
      <c r="S132" s="659">
        <v>5</v>
      </c>
      <c r="T132" s="660">
        <v>6</v>
      </c>
      <c r="U132" s="48"/>
      <c r="X132" s="28"/>
    </row>
    <row r="133" spans="1:26" ht="53.25" customHeight="1" x14ac:dyDescent="0.2">
      <c r="A133" s="417" t="s">
        <v>8</v>
      </c>
      <c r="B133" s="418" t="s">
        <v>10</v>
      </c>
      <c r="C133" s="410" t="s">
        <v>12</v>
      </c>
      <c r="D133" s="663" t="s">
        <v>195</v>
      </c>
      <c r="E133" s="664"/>
      <c r="F133" s="1180">
        <v>2</v>
      </c>
      <c r="G133" s="988" t="s">
        <v>169</v>
      </c>
      <c r="H133" s="15"/>
      <c r="I133" s="137"/>
      <c r="J133" s="193"/>
      <c r="K133" s="136"/>
      <c r="L133" s="236"/>
      <c r="M133" s="193"/>
      <c r="N133" s="227"/>
      <c r="O133" s="711"/>
      <c r="P133" s="712"/>
      <c r="Q133" s="713"/>
      <c r="R133" s="39"/>
      <c r="S133" s="278"/>
      <c r="T133" s="40"/>
      <c r="W133" s="28"/>
      <c r="Y133" s="28"/>
    </row>
    <row r="134" spans="1:26" ht="43.5" customHeight="1" x14ac:dyDescent="0.2">
      <c r="A134" s="8"/>
      <c r="B134" s="9"/>
      <c r="C134" s="2"/>
      <c r="D134" s="662" t="s">
        <v>66</v>
      </c>
      <c r="E134" s="1141" t="s">
        <v>51</v>
      </c>
      <c r="F134" s="1181"/>
      <c r="G134" s="303"/>
      <c r="H134" s="77" t="s">
        <v>11</v>
      </c>
      <c r="I134" s="156">
        <v>10</v>
      </c>
      <c r="J134" s="217">
        <v>2</v>
      </c>
      <c r="K134" s="93">
        <v>15</v>
      </c>
      <c r="L134" s="240">
        <v>15</v>
      </c>
      <c r="M134" s="200"/>
      <c r="N134" s="217"/>
      <c r="O134" s="176">
        <v>0</v>
      </c>
      <c r="P134" s="176">
        <v>30</v>
      </c>
      <c r="Q134" s="135" t="s">
        <v>87</v>
      </c>
      <c r="R134" s="470">
        <v>1</v>
      </c>
      <c r="S134" s="471"/>
      <c r="T134" s="472">
        <v>1</v>
      </c>
      <c r="U134" s="11"/>
      <c r="W134" s="28"/>
    </row>
    <row r="135" spans="1:26" ht="28.5" customHeight="1" thickBot="1" x14ac:dyDescent="0.25">
      <c r="A135" s="3"/>
      <c r="B135" s="1"/>
      <c r="C135" s="429"/>
      <c r="D135" s="469"/>
      <c r="E135" s="1142"/>
      <c r="F135" s="1182"/>
      <c r="G135" s="304"/>
      <c r="H135" s="78" t="s">
        <v>15</v>
      </c>
      <c r="I135" s="195">
        <f>SUM(I134:I134)</f>
        <v>10</v>
      </c>
      <c r="J135" s="184">
        <f>SUM(J134:J134)</f>
        <v>2</v>
      </c>
      <c r="K135" s="162">
        <f>SUM(K133:K134)</f>
        <v>15</v>
      </c>
      <c r="L135" s="235">
        <f>SUM(L134:L134)</f>
        <v>15</v>
      </c>
      <c r="M135" s="184">
        <f>SUM(M134:M134)</f>
        <v>0</v>
      </c>
      <c r="N135" s="258">
        <f>SUM(N134:N134)</f>
        <v>0</v>
      </c>
      <c r="O135" s="184">
        <f>SUM(O133:O134)</f>
        <v>0</v>
      </c>
      <c r="P135" s="185">
        <f>SUM(P134:P134)</f>
        <v>30</v>
      </c>
      <c r="Q135" s="714" t="s">
        <v>67</v>
      </c>
      <c r="R135" s="715">
        <v>2</v>
      </c>
      <c r="S135" s="716">
        <v>3</v>
      </c>
      <c r="T135" s="717">
        <v>4</v>
      </c>
      <c r="U135" s="11"/>
      <c r="X135" s="28"/>
    </row>
    <row r="136" spans="1:26" ht="40.5" customHeight="1" x14ac:dyDescent="0.2">
      <c r="A136" s="417" t="s">
        <v>8</v>
      </c>
      <c r="B136" s="418" t="s">
        <v>10</v>
      </c>
      <c r="C136" s="410" t="s">
        <v>189</v>
      </c>
      <c r="D136" s="79" t="s">
        <v>102</v>
      </c>
      <c r="E136" s="467" t="s">
        <v>103</v>
      </c>
      <c r="F136" s="84" t="s">
        <v>30</v>
      </c>
      <c r="G136" s="991" t="s">
        <v>169</v>
      </c>
      <c r="H136" s="15"/>
      <c r="I136" s="137"/>
      <c r="J136" s="193"/>
      <c r="K136" s="136"/>
      <c r="L136" s="236"/>
      <c r="M136" s="193"/>
      <c r="N136" s="227"/>
      <c r="O136" s="193"/>
      <c r="P136" s="134"/>
      <c r="Q136" s="58"/>
      <c r="R136" s="72"/>
      <c r="S136" s="25"/>
      <c r="T136" s="41"/>
      <c r="W136" s="28"/>
      <c r="Y136" s="28"/>
    </row>
    <row r="137" spans="1:26" ht="39.75" customHeight="1" x14ac:dyDescent="0.2">
      <c r="A137" s="693"/>
      <c r="B137" s="690"/>
      <c r="C137" s="694"/>
      <c r="D137" s="142" t="s">
        <v>93</v>
      </c>
      <c r="E137" s="934"/>
      <c r="F137" s="935"/>
      <c r="G137" s="936"/>
      <c r="H137" s="937" t="s">
        <v>11</v>
      </c>
      <c r="I137" s="938">
        <v>50</v>
      </c>
      <c r="J137" s="939">
        <v>56</v>
      </c>
      <c r="K137" s="168">
        <v>490</v>
      </c>
      <c r="L137" s="267">
        <v>490</v>
      </c>
      <c r="M137" s="199"/>
      <c r="N137" s="268"/>
      <c r="O137" s="146"/>
      <c r="P137" s="146"/>
      <c r="Q137" s="997" t="s">
        <v>179</v>
      </c>
      <c r="R137" s="476">
        <v>21</v>
      </c>
      <c r="S137" s="279"/>
      <c r="T137" s="277"/>
    </row>
    <row r="138" spans="1:26" ht="30.75" customHeight="1" x14ac:dyDescent="0.2">
      <c r="A138" s="8"/>
      <c r="B138" s="9"/>
      <c r="C138" s="2"/>
      <c r="D138" s="932"/>
      <c r="E138" s="461"/>
      <c r="F138" s="76"/>
      <c r="G138" s="303"/>
      <c r="H138" s="80"/>
      <c r="I138" s="132"/>
      <c r="J138" s="164"/>
      <c r="K138" s="253"/>
      <c r="L138" s="242"/>
      <c r="M138" s="242"/>
      <c r="N138" s="265"/>
      <c r="O138" s="473"/>
      <c r="P138" s="473"/>
      <c r="Q138" s="925" t="s">
        <v>120</v>
      </c>
      <c r="R138" s="933">
        <v>1</v>
      </c>
      <c r="S138" s="512"/>
      <c r="T138" s="870"/>
      <c r="Y138" s="28"/>
    </row>
    <row r="139" spans="1:26" ht="28.5" customHeight="1" x14ac:dyDescent="0.2">
      <c r="A139" s="8"/>
      <c r="B139" s="9"/>
      <c r="C139" s="2"/>
      <c r="D139" s="142" t="s">
        <v>88</v>
      </c>
      <c r="E139" s="980"/>
      <c r="F139" s="76"/>
      <c r="G139" s="303"/>
      <c r="H139" s="80" t="s">
        <v>11</v>
      </c>
      <c r="I139" s="132">
        <v>20</v>
      </c>
      <c r="J139" s="164">
        <v>36.200000000000003</v>
      </c>
      <c r="K139" s="157">
        <v>89.3</v>
      </c>
      <c r="L139" s="222">
        <v>89.3</v>
      </c>
      <c r="M139" s="267"/>
      <c r="N139" s="265"/>
      <c r="O139" s="473"/>
      <c r="P139" s="474"/>
      <c r="Q139" s="59" t="s">
        <v>100</v>
      </c>
      <c r="R139" s="280">
        <v>1</v>
      </c>
      <c r="S139" s="279"/>
      <c r="T139" s="277"/>
      <c r="W139" s="28"/>
    </row>
    <row r="140" spans="1:26" ht="31.5" customHeight="1" x14ac:dyDescent="0.2">
      <c r="A140" s="8"/>
      <c r="B140" s="9"/>
      <c r="C140" s="2"/>
      <c r="D140" s="1143" t="s">
        <v>175</v>
      </c>
      <c r="E140" s="980"/>
      <c r="F140" s="76"/>
      <c r="G140" s="303"/>
      <c r="H140" s="81" t="s">
        <v>11</v>
      </c>
      <c r="I140" s="106">
        <v>60</v>
      </c>
      <c r="J140" s="163">
        <v>60</v>
      </c>
      <c r="K140" s="121">
        <v>130</v>
      </c>
      <c r="L140" s="241">
        <v>130</v>
      </c>
      <c r="M140" s="208"/>
      <c r="N140" s="218"/>
      <c r="O140" s="338">
        <v>140</v>
      </c>
      <c r="P140" s="456">
        <v>150</v>
      </c>
      <c r="Q140" s="479" t="s">
        <v>180</v>
      </c>
      <c r="R140" s="480"/>
      <c r="S140" s="481"/>
      <c r="T140" s="482"/>
    </row>
    <row r="141" spans="1:26" ht="28.5" customHeight="1" x14ac:dyDescent="0.2">
      <c r="A141" s="8"/>
      <c r="B141" s="9"/>
      <c r="C141" s="2"/>
      <c r="D141" s="1143"/>
      <c r="E141" s="980"/>
      <c r="F141" s="76"/>
      <c r="G141" s="303"/>
      <c r="H141" s="81"/>
      <c r="I141" s="106"/>
      <c r="J141" s="163"/>
      <c r="K141" s="109"/>
      <c r="L141" s="231"/>
      <c r="M141" s="163"/>
      <c r="N141" s="224"/>
      <c r="O141" s="256"/>
      <c r="P141" s="110"/>
      <c r="Q141" s="962" t="s">
        <v>176</v>
      </c>
      <c r="R141" s="395">
        <v>1</v>
      </c>
      <c r="S141" s="150"/>
      <c r="T141" s="393"/>
      <c r="W141" s="28"/>
    </row>
    <row r="142" spans="1:26" ht="44.25" customHeight="1" x14ac:dyDescent="0.2">
      <c r="A142" s="8"/>
      <c r="B142" s="9"/>
      <c r="C142" s="2"/>
      <c r="D142" s="1023"/>
      <c r="E142" s="980"/>
      <c r="F142" s="76"/>
      <c r="G142" s="303"/>
      <c r="H142" s="81"/>
      <c r="I142" s="106"/>
      <c r="J142" s="163"/>
      <c r="K142" s="109"/>
      <c r="L142" s="231"/>
      <c r="M142" s="163"/>
      <c r="N142" s="224"/>
      <c r="O142" s="256"/>
      <c r="P142" s="110"/>
      <c r="Q142" s="479" t="s">
        <v>177</v>
      </c>
      <c r="R142" s="480">
        <v>20</v>
      </c>
      <c r="S142" s="481">
        <v>20</v>
      </c>
      <c r="T142" s="482">
        <v>5</v>
      </c>
      <c r="W142" s="28"/>
    </row>
    <row r="143" spans="1:26" ht="19.5" customHeight="1" x14ac:dyDescent="0.2">
      <c r="A143" s="8"/>
      <c r="B143" s="9"/>
      <c r="C143" s="2"/>
      <c r="D143" s="35" t="s">
        <v>104</v>
      </c>
      <c r="E143" s="990"/>
      <c r="F143" s="310"/>
      <c r="G143" s="992"/>
      <c r="H143" s="16" t="s">
        <v>11</v>
      </c>
      <c r="I143" s="122">
        <v>20</v>
      </c>
      <c r="J143" s="92">
        <v>20</v>
      </c>
      <c r="K143" s="143"/>
      <c r="L143" s="232"/>
      <c r="M143" s="92"/>
      <c r="N143" s="228"/>
      <c r="O143" s="255">
        <v>20</v>
      </c>
      <c r="P143" s="186">
        <v>5</v>
      </c>
      <c r="Q143" s="477" t="s">
        <v>89</v>
      </c>
      <c r="R143" s="476"/>
      <c r="S143" s="279">
        <v>1</v>
      </c>
      <c r="T143" s="475"/>
      <c r="W143" s="28"/>
    </row>
    <row r="144" spans="1:26" ht="18" customHeight="1" thickBot="1" x14ac:dyDescent="0.25">
      <c r="A144" s="3"/>
      <c r="B144" s="1"/>
      <c r="C144" s="7"/>
      <c r="D144" s="181"/>
      <c r="E144" s="468"/>
      <c r="F144" s="967"/>
      <c r="G144" s="992"/>
      <c r="H144" s="182" t="s">
        <v>15</v>
      </c>
      <c r="I144" s="187">
        <f>SUM(I137:I143)</f>
        <v>150</v>
      </c>
      <c r="J144" s="225">
        <f>SUM(J137:J143)</f>
        <v>172.2</v>
      </c>
      <c r="K144" s="254">
        <f>SUM(K136:K143)</f>
        <v>709.3</v>
      </c>
      <c r="L144" s="233">
        <f>SUM(L137:L143)</f>
        <v>709.3</v>
      </c>
      <c r="M144" s="225">
        <f>SUM(M137:M143)</f>
        <v>0</v>
      </c>
      <c r="N144" s="259">
        <f>SUM(N137:N143)</f>
        <v>0</v>
      </c>
      <c r="O144" s="225">
        <f>SUM(O136:O143)</f>
        <v>160</v>
      </c>
      <c r="P144" s="257">
        <f>SUM(P137:P143)</f>
        <v>155</v>
      </c>
      <c r="Q144" s="478" t="s">
        <v>178</v>
      </c>
      <c r="R144" s="476">
        <v>1</v>
      </c>
      <c r="S144" s="279"/>
      <c r="T144" s="475">
        <v>1</v>
      </c>
      <c r="V144" s="28"/>
    </row>
    <row r="145" spans="1:30" ht="14.25" customHeight="1" thickBot="1" x14ac:dyDescent="0.25">
      <c r="A145" s="435" t="s">
        <v>8</v>
      </c>
      <c r="B145" s="428" t="s">
        <v>10</v>
      </c>
      <c r="C145" s="1144" t="s">
        <v>14</v>
      </c>
      <c r="D145" s="1087"/>
      <c r="E145" s="1087"/>
      <c r="F145" s="1087"/>
      <c r="G145" s="1087"/>
      <c r="H145" s="1088"/>
      <c r="I145" s="99">
        <f>I144+I135+I128+I132+I129</f>
        <v>183.9</v>
      </c>
      <c r="J145" s="99">
        <f t="shared" ref="J145:P145" si="16">J144+J135+J128+J132+J129</f>
        <v>198.1</v>
      </c>
      <c r="K145" s="108">
        <f t="shared" si="16"/>
        <v>749.3</v>
      </c>
      <c r="L145" s="246">
        <f t="shared" si="16"/>
        <v>749.3</v>
      </c>
      <c r="M145" s="246">
        <f t="shared" si="16"/>
        <v>0</v>
      </c>
      <c r="N145" s="573">
        <f t="shared" si="16"/>
        <v>0</v>
      </c>
      <c r="O145" s="99">
        <f t="shared" si="16"/>
        <v>246</v>
      </c>
      <c r="P145" s="99">
        <f t="shared" si="16"/>
        <v>355</v>
      </c>
      <c r="Q145" s="1089"/>
      <c r="R145" s="1090"/>
      <c r="S145" s="1090"/>
      <c r="T145" s="1091"/>
    </row>
    <row r="146" spans="1:30" ht="14.25" customHeight="1" thickBot="1" x14ac:dyDescent="0.25">
      <c r="A146" s="408" t="s">
        <v>8</v>
      </c>
      <c r="B146" s="1168" t="s">
        <v>16</v>
      </c>
      <c r="C146" s="1169"/>
      <c r="D146" s="1169"/>
      <c r="E146" s="1169"/>
      <c r="F146" s="1169"/>
      <c r="G146" s="1169"/>
      <c r="H146" s="1170"/>
      <c r="I146" s="196">
        <f t="shared" ref="I146:P146" si="17">I145+I123+I42</f>
        <v>4944.4000000000005</v>
      </c>
      <c r="J146" s="165">
        <f t="shared" si="17"/>
        <v>4992.8000000000011</v>
      </c>
      <c r="K146" s="111">
        <f t="shared" si="17"/>
        <v>7802.7000000000007</v>
      </c>
      <c r="L146" s="237">
        <f t="shared" si="17"/>
        <v>6878.9</v>
      </c>
      <c r="M146" s="165">
        <f t="shared" si="17"/>
        <v>1971.6999999999998</v>
      </c>
      <c r="N146" s="229">
        <f t="shared" si="17"/>
        <v>923.8</v>
      </c>
      <c r="O146" s="165">
        <f t="shared" si="17"/>
        <v>9144.7999999999993</v>
      </c>
      <c r="P146" s="188">
        <f t="shared" si="17"/>
        <v>7578.7999999999993</v>
      </c>
      <c r="Q146" s="1171"/>
      <c r="R146" s="1172"/>
      <c r="S146" s="1172"/>
      <c r="T146" s="1173"/>
    </row>
    <row r="147" spans="1:30" ht="14.25" customHeight="1" thickBot="1" x14ac:dyDescent="0.25">
      <c r="A147" s="436" t="s">
        <v>13</v>
      </c>
      <c r="B147" s="1174" t="s">
        <v>53</v>
      </c>
      <c r="C147" s="1175"/>
      <c r="D147" s="1175"/>
      <c r="E147" s="1175"/>
      <c r="F147" s="1175"/>
      <c r="G147" s="1175"/>
      <c r="H147" s="1176"/>
      <c r="I147" s="197">
        <f>I146</f>
        <v>4944.4000000000005</v>
      </c>
      <c r="J147" s="166">
        <f>J146</f>
        <v>4992.8000000000011</v>
      </c>
      <c r="K147" s="112">
        <f t="shared" ref="K147:P147" si="18">K146</f>
        <v>7802.7000000000007</v>
      </c>
      <c r="L147" s="238">
        <f t="shared" si="18"/>
        <v>6878.9</v>
      </c>
      <c r="M147" s="166">
        <f t="shared" si="18"/>
        <v>1971.6999999999998</v>
      </c>
      <c r="N147" s="230">
        <f t="shared" si="18"/>
        <v>923.8</v>
      </c>
      <c r="O147" s="166">
        <f t="shared" si="18"/>
        <v>9144.7999999999993</v>
      </c>
      <c r="P147" s="113">
        <f t="shared" si="18"/>
        <v>7578.7999999999993</v>
      </c>
      <c r="Q147" s="1177"/>
      <c r="R147" s="1178"/>
      <c r="S147" s="1178"/>
      <c r="T147" s="1179"/>
    </row>
    <row r="148" spans="1:30" ht="15" customHeight="1" x14ac:dyDescent="0.2">
      <c r="A148" s="1200" t="s">
        <v>142</v>
      </c>
      <c r="B148" s="1200"/>
      <c r="C148" s="1200"/>
      <c r="D148" s="1200"/>
      <c r="E148" s="1200"/>
      <c r="F148" s="1200"/>
      <c r="G148" s="1200"/>
      <c r="H148" s="1200"/>
      <c r="I148" s="1200"/>
      <c r="J148" s="1200"/>
      <c r="K148" s="1200"/>
      <c r="L148" s="1200"/>
      <c r="M148" s="1200"/>
      <c r="N148" s="1200"/>
      <c r="O148" s="1200"/>
      <c r="P148" s="1200"/>
      <c r="Q148" s="1200"/>
      <c r="R148" s="1200"/>
      <c r="S148" s="1200"/>
      <c r="T148" s="1200"/>
      <c r="U148" s="1200"/>
      <c r="V148" s="1200"/>
      <c r="W148" s="1200"/>
      <c r="X148" s="1200"/>
      <c r="Y148" s="1200"/>
      <c r="Z148" s="1200"/>
      <c r="AA148" s="1200"/>
      <c r="AB148" s="1200"/>
      <c r="AC148" s="1200"/>
      <c r="AD148" s="1200"/>
    </row>
    <row r="149" spans="1:30" ht="24" customHeight="1" x14ac:dyDescent="0.2">
      <c r="A149" s="1200" t="s">
        <v>232</v>
      </c>
      <c r="B149" s="1200"/>
      <c r="C149" s="1200"/>
      <c r="D149" s="1200"/>
      <c r="E149" s="1200"/>
      <c r="F149" s="1200"/>
      <c r="G149" s="1200"/>
      <c r="H149" s="1200"/>
      <c r="I149" s="1200"/>
      <c r="J149" s="1200"/>
      <c r="K149" s="1200"/>
      <c r="L149" s="1200"/>
      <c r="M149" s="1200"/>
      <c r="N149" s="1200"/>
      <c r="O149" s="1200"/>
      <c r="P149" s="1200"/>
      <c r="Q149" s="1200"/>
      <c r="R149" s="1200"/>
      <c r="S149" s="1200"/>
      <c r="T149" s="1200"/>
      <c r="U149" s="1200"/>
      <c r="V149" s="1200"/>
      <c r="W149" s="1200"/>
      <c r="X149" s="1200"/>
      <c r="Y149" s="1200"/>
      <c r="Z149" s="1200"/>
      <c r="AA149" s="1200"/>
    </row>
    <row r="150" spans="1:30" ht="12.75" customHeight="1" thickBot="1" x14ac:dyDescent="0.25">
      <c r="A150" s="1164" t="s">
        <v>18</v>
      </c>
      <c r="B150" s="1164"/>
      <c r="C150" s="1164"/>
      <c r="D150" s="1164"/>
      <c r="E150" s="1164"/>
      <c r="F150" s="1164"/>
      <c r="G150" s="1164"/>
      <c r="H150" s="1164"/>
      <c r="I150" s="1164"/>
      <c r="J150" s="1164"/>
      <c r="K150" s="1164"/>
      <c r="L150" s="1164"/>
      <c r="M150" s="1164"/>
      <c r="N150" s="1164"/>
      <c r="O150" s="1164"/>
      <c r="P150" s="1164"/>
      <c r="Q150" s="51"/>
      <c r="R150" s="148"/>
      <c r="S150" s="148"/>
      <c r="T150" s="148"/>
    </row>
    <row r="151" spans="1:30" ht="61.5" customHeight="1" x14ac:dyDescent="0.2">
      <c r="A151" s="1193" t="s">
        <v>17</v>
      </c>
      <c r="B151" s="1194"/>
      <c r="C151" s="1194"/>
      <c r="D151" s="1194"/>
      <c r="E151" s="1194"/>
      <c r="F151" s="1194"/>
      <c r="G151" s="1194"/>
      <c r="H151" s="1195"/>
      <c r="I151" s="863" t="s">
        <v>125</v>
      </c>
      <c r="J151" s="299" t="s">
        <v>131</v>
      </c>
      <c r="K151" s="1197" t="s">
        <v>128</v>
      </c>
      <c r="L151" s="1198"/>
      <c r="M151" s="1198"/>
      <c r="N151" s="1199"/>
      <c r="O151" s="145" t="s">
        <v>110</v>
      </c>
      <c r="P151" s="145" t="s">
        <v>133</v>
      </c>
      <c r="Q151" s="983"/>
      <c r="R151" s="1156"/>
      <c r="S151" s="1156"/>
      <c r="T151" s="1156"/>
    </row>
    <row r="152" spans="1:30" ht="16.5" customHeight="1" x14ac:dyDescent="0.2">
      <c r="A152" s="1158" t="s">
        <v>28</v>
      </c>
      <c r="B152" s="1159"/>
      <c r="C152" s="1159"/>
      <c r="D152" s="1159"/>
      <c r="E152" s="1159"/>
      <c r="F152" s="1159"/>
      <c r="G152" s="1159"/>
      <c r="H152" s="1160"/>
      <c r="I152" s="144">
        <f t="shared" ref="I152:N152" si="19">SUM(I153:I157)</f>
        <v>4941.4000000000005</v>
      </c>
      <c r="J152" s="289">
        <f t="shared" si="19"/>
        <v>4989.8</v>
      </c>
      <c r="K152" s="144">
        <f t="shared" si="19"/>
        <v>7065.0999999999995</v>
      </c>
      <c r="L152" s="284">
        <f t="shared" si="19"/>
        <v>6572.2999999999993</v>
      </c>
      <c r="M152" s="297">
        <f t="shared" si="19"/>
        <v>1971.6999999999998</v>
      </c>
      <c r="N152" s="287">
        <f t="shared" si="19"/>
        <v>492.8</v>
      </c>
      <c r="O152" s="114">
        <f>SUM(O153:O158)</f>
        <v>7619.1000000000013</v>
      </c>
      <c r="P152" s="114">
        <f>SUM(P153:P157)</f>
        <v>7033.1</v>
      </c>
      <c r="Q152" s="983"/>
      <c r="R152" s="1156"/>
      <c r="S152" s="1156"/>
      <c r="T152" s="1156"/>
    </row>
    <row r="153" spans="1:30" ht="13.5" customHeight="1" x14ac:dyDescent="0.2">
      <c r="A153" s="1145" t="s">
        <v>19</v>
      </c>
      <c r="B153" s="1146"/>
      <c r="C153" s="1146"/>
      <c r="D153" s="1146"/>
      <c r="E153" s="1146"/>
      <c r="F153" s="1146"/>
      <c r="G153" s="1146"/>
      <c r="H153" s="1147"/>
      <c r="I153" s="143">
        <f>SUMIF(H15:H143,"sb",I15:I143)</f>
        <v>4281.7</v>
      </c>
      <c r="J153" s="290">
        <f>SUMIF(H15:H143,"sb",J15:J143)</f>
        <v>4273.3</v>
      </c>
      <c r="K153" s="143">
        <f>SUMIF(H14:H143,"sb",K14:K143)</f>
        <v>6492.0999999999995</v>
      </c>
      <c r="L153" s="232">
        <f>SUMIF(H14:H143,"sb",L14:L143)</f>
        <v>6007</v>
      </c>
      <c r="M153" s="92">
        <f>SUMIF(H14:H143,"sb",M14:M143)</f>
        <v>1960.2999999999997</v>
      </c>
      <c r="N153" s="266">
        <f>SUMIF(H14:H144,"sb",N14:N144)</f>
        <v>485.1</v>
      </c>
      <c r="O153" s="91">
        <f>SUMIF(H14:H144,"sb",O14:O144)</f>
        <v>6686.2000000000016</v>
      </c>
      <c r="P153" s="91">
        <f>SUMIF(H14:H144,"sb",P14:P144)</f>
        <v>6449.4000000000005</v>
      </c>
      <c r="Q153" s="984"/>
      <c r="R153" s="1157"/>
      <c r="S153" s="1157"/>
      <c r="T153" s="1157"/>
    </row>
    <row r="154" spans="1:30" ht="13.5" customHeight="1" x14ac:dyDescent="0.2">
      <c r="A154" s="1161" t="s">
        <v>123</v>
      </c>
      <c r="B154" s="1162"/>
      <c r="C154" s="1162"/>
      <c r="D154" s="1162"/>
      <c r="E154" s="1162"/>
      <c r="F154" s="1162"/>
      <c r="G154" s="1162"/>
      <c r="H154" s="1163"/>
      <c r="I154" s="215">
        <f>SUMIF(H15:H143,"sb(vb)",I15:I143)</f>
        <v>92.1</v>
      </c>
      <c r="J154" s="291">
        <f>SUMIF(H15:H143,"sb(vb)",J15:J143)</f>
        <v>110.7</v>
      </c>
      <c r="K154" s="215">
        <f>SUMIF(H15:H143,"sb(vb)",K15:K143)</f>
        <v>0</v>
      </c>
      <c r="L154" s="285">
        <f>SUMIF(H15:H143,"sb(vb)",L15:L143)</f>
        <v>0</v>
      </c>
      <c r="M154" s="298">
        <f>SUMIF(H15:H143,"sb(vb)",M15:M143)</f>
        <v>0</v>
      </c>
      <c r="N154" s="266">
        <f>SUMIF(H14:H144,"sb(vb)",N14:N144)</f>
        <v>0</v>
      </c>
      <c r="O154" s="91">
        <f>SUMIF(H14:H144,"sb(vb)",O14:O144)</f>
        <v>0</v>
      </c>
      <c r="P154" s="91">
        <f>SUMIF(H14:H144,"sb(vb)",P14:P144)</f>
        <v>0</v>
      </c>
      <c r="Q154" s="984"/>
      <c r="R154" s="984"/>
      <c r="S154" s="984"/>
      <c r="T154" s="984"/>
    </row>
    <row r="155" spans="1:30" ht="13.5" customHeight="1" x14ac:dyDescent="0.2">
      <c r="A155" s="1145" t="s">
        <v>56</v>
      </c>
      <c r="B155" s="1146"/>
      <c r="C155" s="1146"/>
      <c r="D155" s="1146"/>
      <c r="E155" s="1146"/>
      <c r="F155" s="1146"/>
      <c r="G155" s="1146"/>
      <c r="H155" s="1147"/>
      <c r="I155" s="143">
        <f>SUMIF(H15:H143,"sb(vr)",I15:I143)</f>
        <v>145.6</v>
      </c>
      <c r="J155" s="290">
        <f>SUMIF(H15:H143,"sb(vr)",J15:J143)</f>
        <v>167.5</v>
      </c>
      <c r="K155" s="143">
        <f>SUMIF(H15:H143,"sb(vr)",K15:K143)</f>
        <v>172.9</v>
      </c>
      <c r="L155" s="232">
        <f>SUMIF(H15:H143,"sb(vr)",L15:L143)</f>
        <v>172.9</v>
      </c>
      <c r="M155" s="194">
        <f>SUMIF(H15:H143,"sb(vr)",M15:M143)</f>
        <v>0</v>
      </c>
      <c r="N155" s="266">
        <f>SUMIF(H14:H144,"sb(vr)",N14:N144)</f>
        <v>0</v>
      </c>
      <c r="O155" s="91">
        <f>SUMIF(H14:H144,"sb(vr)",O14:O144)</f>
        <v>172.9</v>
      </c>
      <c r="P155" s="91">
        <f>SUMIF(H14:H144,"sb(vr)",P14:P144)</f>
        <v>172.9</v>
      </c>
      <c r="Q155" s="17"/>
      <c r="R155" s="984"/>
      <c r="S155" s="984"/>
      <c r="T155" s="984"/>
    </row>
    <row r="156" spans="1:30" ht="13.5" customHeight="1" x14ac:dyDescent="0.2">
      <c r="A156" s="1161" t="s">
        <v>27</v>
      </c>
      <c r="B156" s="1162"/>
      <c r="C156" s="1162"/>
      <c r="D156" s="1162"/>
      <c r="E156" s="1162"/>
      <c r="F156" s="1162"/>
      <c r="G156" s="1162"/>
      <c r="H156" s="1163"/>
      <c r="I156" s="215">
        <f>SUMIF(H15:H143,"sb(sp)",I15:I143)</f>
        <v>372.7</v>
      </c>
      <c r="J156" s="291">
        <f>SUMIF(H15:H143,"sb(sp)",J15:J143)</f>
        <v>389</v>
      </c>
      <c r="K156" s="613">
        <f>SUMIF(H15:H143,"sb(sp)",K15:K143)</f>
        <v>400.1</v>
      </c>
      <c r="L156" s="285">
        <f>SUMIF(H15:H143,"sb(sp)",L15:L143)</f>
        <v>392.40000000000009</v>
      </c>
      <c r="M156" s="298">
        <f>SUMIF(H15:H143,"sb(sp)",M15:M143)</f>
        <v>11.4</v>
      </c>
      <c r="N156" s="288">
        <f>SUMIF(H14:H144,"sb(sp)",N14:N144)</f>
        <v>7.7</v>
      </c>
      <c r="O156" s="115">
        <f>SUMIF(H14:H144,"sb(sp)",O14:O144)</f>
        <v>410</v>
      </c>
      <c r="P156" s="115">
        <f>SUMIF(H16:H144,"sb(sp)",P16:P144)</f>
        <v>410.8</v>
      </c>
      <c r="Q156" s="52"/>
      <c r="R156" s="1157"/>
      <c r="S156" s="1157"/>
      <c r="T156" s="1157"/>
    </row>
    <row r="157" spans="1:30" ht="13.5" customHeight="1" x14ac:dyDescent="0.2">
      <c r="A157" s="1161" t="s">
        <v>95</v>
      </c>
      <c r="B157" s="1162"/>
      <c r="C157" s="1162"/>
      <c r="D157" s="1162"/>
      <c r="E157" s="1162"/>
      <c r="F157" s="1162"/>
      <c r="G157" s="1162"/>
      <c r="H157" s="1163"/>
      <c r="I157" s="215">
        <f>SUMIF(H15:H143,"sb(spl)",I15:I143)</f>
        <v>49.3</v>
      </c>
      <c r="J157" s="291">
        <f>SUMIF(H15:H143,"sb(spl)",J15:J143)</f>
        <v>49.3</v>
      </c>
      <c r="K157" s="215">
        <f>SUMIF(H15:H143,"sb(spl)",K15:K143)</f>
        <v>0</v>
      </c>
      <c r="L157" s="285">
        <f>SUMIF(H15:H143,"sb(spl)",L15:L143)</f>
        <v>0</v>
      </c>
      <c r="M157" s="298">
        <f>SUMIF(H15:H143,"sb(spl)",M15:M143)</f>
        <v>0</v>
      </c>
      <c r="N157" s="288">
        <f>SUMIF(H14:H143,"sb(spl)",N14:N143)</f>
        <v>0</v>
      </c>
      <c r="O157" s="146">
        <f>SUMIF(H14:H136,"sb(spl)",O14:O136)</f>
        <v>0</v>
      </c>
      <c r="P157" s="146">
        <f>SUMIF(H14:H136,"sb(spl)",P14:P136)</f>
        <v>0</v>
      </c>
      <c r="Q157" s="52"/>
      <c r="R157" s="984"/>
      <c r="S157" s="984"/>
      <c r="T157" s="984"/>
    </row>
    <row r="158" spans="1:30" ht="13.5" customHeight="1" x14ac:dyDescent="0.2">
      <c r="A158" s="1161" t="s">
        <v>182</v>
      </c>
      <c r="B158" s="1162"/>
      <c r="C158" s="1162"/>
      <c r="D158" s="1162"/>
      <c r="E158" s="1162"/>
      <c r="F158" s="1162"/>
      <c r="G158" s="1162"/>
      <c r="H158" s="1163"/>
      <c r="I158" s="215"/>
      <c r="J158" s="291"/>
      <c r="K158" s="215"/>
      <c r="L158" s="285"/>
      <c r="M158" s="298"/>
      <c r="N158" s="288"/>
      <c r="O158" s="146">
        <f>SUMIF(H15:H143,"sb(p)",O15:O143)</f>
        <v>350</v>
      </c>
      <c r="P158" s="146"/>
      <c r="Q158" s="52"/>
      <c r="R158" s="984"/>
      <c r="S158" s="984"/>
      <c r="T158" s="984"/>
    </row>
    <row r="159" spans="1:30" x14ac:dyDescent="0.2">
      <c r="A159" s="1158" t="s">
        <v>29</v>
      </c>
      <c r="B159" s="1159"/>
      <c r="C159" s="1159"/>
      <c r="D159" s="1159"/>
      <c r="E159" s="1159"/>
      <c r="F159" s="1159"/>
      <c r="G159" s="1159"/>
      <c r="H159" s="1160"/>
      <c r="I159" s="144">
        <f t="shared" ref="I159:P159" si="20">SUM(I160:I161)</f>
        <v>3</v>
      </c>
      <c r="J159" s="289">
        <f t="shared" si="20"/>
        <v>3</v>
      </c>
      <c r="K159" s="144">
        <f t="shared" si="20"/>
        <v>737.60000000000014</v>
      </c>
      <c r="L159" s="284">
        <f t="shared" si="20"/>
        <v>306.60000000000002</v>
      </c>
      <c r="M159" s="297">
        <f t="shared" si="20"/>
        <v>0</v>
      </c>
      <c r="N159" s="286">
        <f t="shared" si="20"/>
        <v>431</v>
      </c>
      <c r="O159" s="116">
        <f t="shared" si="20"/>
        <v>1525.6999999999998</v>
      </c>
      <c r="P159" s="116">
        <f t="shared" si="20"/>
        <v>545.70000000000005</v>
      </c>
      <c r="Q159" s="983"/>
      <c r="R159" s="1156"/>
      <c r="S159" s="1156"/>
      <c r="T159" s="1156"/>
    </row>
    <row r="160" spans="1:30" x14ac:dyDescent="0.2">
      <c r="A160" s="1145" t="s">
        <v>20</v>
      </c>
      <c r="B160" s="1146"/>
      <c r="C160" s="1146"/>
      <c r="D160" s="1146"/>
      <c r="E160" s="1146"/>
      <c r="F160" s="1146"/>
      <c r="G160" s="1146"/>
      <c r="H160" s="1147"/>
      <c r="I160" s="143">
        <f>SUMIF(H15:H143,"es",I15:I143)</f>
        <v>0</v>
      </c>
      <c r="J160" s="290">
        <f>SUMIF(H15:H143,"es",J15:J143)</f>
        <v>0</v>
      </c>
      <c r="K160" s="143">
        <f>SUMIF(H15:H143,"es",K15:K143)</f>
        <v>672.90000000000009</v>
      </c>
      <c r="L160" s="232">
        <f>SUMIF(H15:H143,"es",L15:L143)</f>
        <v>306.60000000000002</v>
      </c>
      <c r="M160" s="194">
        <f>SUMIF(H15:H143,"es",M15:M143)</f>
        <v>0</v>
      </c>
      <c r="N160" s="266">
        <f>SUMIF(H14:H144,"es",N14:N144)</f>
        <v>366.3</v>
      </c>
      <c r="O160" s="91">
        <f>SUMIF(H14:H144,"es",O14:O144)</f>
        <v>1501.9999999999998</v>
      </c>
      <c r="P160" s="91">
        <f>SUMIF(H16:H144,"es",P16:P144)</f>
        <v>545.70000000000005</v>
      </c>
      <c r="Q160" s="984"/>
      <c r="R160" s="1157"/>
      <c r="S160" s="1157"/>
      <c r="T160" s="1157"/>
    </row>
    <row r="161" spans="1:20" x14ac:dyDescent="0.2">
      <c r="A161" s="1145" t="s">
        <v>91</v>
      </c>
      <c r="B161" s="1146"/>
      <c r="C161" s="1146"/>
      <c r="D161" s="1146"/>
      <c r="E161" s="1146"/>
      <c r="F161" s="1146"/>
      <c r="G161" s="1146"/>
      <c r="H161" s="1147"/>
      <c r="I161" s="143">
        <f>SUMIF(H15:H143,"kt",I15:I143)</f>
        <v>3</v>
      </c>
      <c r="J161" s="290">
        <f>SUMIF(H15:H143,"kt",J15:J143)</f>
        <v>3</v>
      </c>
      <c r="K161" s="143">
        <f>SUMIF(H15:H143,"kt",K15:K143)</f>
        <v>64.7</v>
      </c>
      <c r="L161" s="232">
        <f>SUMIF(H15:H143,"kt",L15:L143)</f>
        <v>0</v>
      </c>
      <c r="M161" s="194">
        <f>SUMIF(H15:H143,"kt",M15:M143)</f>
        <v>0</v>
      </c>
      <c r="N161" s="266">
        <f>SUMIF(H14:H143,"kt",N14:N143)</f>
        <v>64.7</v>
      </c>
      <c r="O161" s="98">
        <f>SUMIF(H16:H141,"kt",O16:O141)</f>
        <v>23.7</v>
      </c>
      <c r="P161" s="98">
        <f>SUMIF(H16:H141,"kt",P16:P141)</f>
        <v>0</v>
      </c>
      <c r="Q161" s="984"/>
      <c r="R161" s="984"/>
      <c r="S161" s="984"/>
      <c r="T161" s="984"/>
    </row>
    <row r="162" spans="1:20" ht="13.5" thickBot="1" x14ac:dyDescent="0.25">
      <c r="A162" s="1153" t="s">
        <v>15</v>
      </c>
      <c r="B162" s="1154"/>
      <c r="C162" s="1154"/>
      <c r="D162" s="1154"/>
      <c r="E162" s="1154"/>
      <c r="F162" s="1154"/>
      <c r="G162" s="1154"/>
      <c r="H162" s="1155"/>
      <c r="I162" s="123">
        <f t="shared" ref="I162:P162" si="21">I159+I152</f>
        <v>4944.4000000000005</v>
      </c>
      <c r="J162" s="262">
        <f t="shared" si="21"/>
        <v>4992.8</v>
      </c>
      <c r="K162" s="123">
        <f t="shared" si="21"/>
        <v>7802.7</v>
      </c>
      <c r="L162" s="247">
        <f t="shared" si="21"/>
        <v>6878.9</v>
      </c>
      <c r="M162" s="209">
        <f t="shared" si="21"/>
        <v>1971.6999999999998</v>
      </c>
      <c r="N162" s="219">
        <f t="shared" si="21"/>
        <v>923.8</v>
      </c>
      <c r="O162" s="94">
        <f t="shared" si="21"/>
        <v>9144.8000000000011</v>
      </c>
      <c r="P162" s="94">
        <f t="shared" si="21"/>
        <v>7578.8</v>
      </c>
      <c r="Q162" s="983"/>
      <c r="R162" s="1156"/>
      <c r="S162" s="1156"/>
      <c r="T162" s="1156"/>
    </row>
    <row r="163" spans="1:20" x14ac:dyDescent="0.2">
      <c r="A163" s="437"/>
      <c r="B163" s="591"/>
      <c r="C163" s="437"/>
      <c r="D163" s="50"/>
      <c r="Q163" s="53"/>
      <c r="R163" s="1157"/>
      <c r="S163" s="1157"/>
      <c r="T163" s="1157"/>
    </row>
    <row r="164" spans="1:20" x14ac:dyDescent="0.2">
      <c r="H164" s="17"/>
      <c r="N164" s="158"/>
      <c r="O164" s="158"/>
      <c r="P164" s="158"/>
      <c r="Q164" s="51"/>
    </row>
    <row r="165" spans="1:20" x14ac:dyDescent="0.2">
      <c r="H165" s="17"/>
    </row>
    <row r="166" spans="1:20" x14ac:dyDescent="0.2">
      <c r="H166" s="17"/>
    </row>
    <row r="167" spans="1:20" x14ac:dyDescent="0.2">
      <c r="H167" s="17"/>
      <c r="J167" s="738"/>
      <c r="K167" s="738"/>
      <c r="L167" s="738"/>
    </row>
    <row r="168" spans="1:20" x14ac:dyDescent="0.2">
      <c r="J168" s="738"/>
      <c r="K168" s="738"/>
    </row>
  </sheetData>
  <mergeCells count="153">
    <mergeCell ref="Q15:Q16"/>
    <mergeCell ref="R15:R16"/>
    <mergeCell ref="S15:S16"/>
    <mergeCell ref="T15:T16"/>
    <mergeCell ref="G14:G15"/>
    <mergeCell ref="D19:D20"/>
    <mergeCell ref="D26:D27"/>
    <mergeCell ref="E26:E27"/>
    <mergeCell ref="F26:F27"/>
    <mergeCell ref="Q94:Q95"/>
    <mergeCell ref="C43:T43"/>
    <mergeCell ref="D55:D56"/>
    <mergeCell ref="D70:D71"/>
    <mergeCell ref="Q70:Q71"/>
    <mergeCell ref="Q52:Q53"/>
    <mergeCell ref="D52:D54"/>
    <mergeCell ref="Q55:Q56"/>
    <mergeCell ref="S55:S56"/>
    <mergeCell ref="D67:D69"/>
    <mergeCell ref="E67:E68"/>
    <mergeCell ref="Q57:Q59"/>
    <mergeCell ref="D57:D59"/>
    <mergeCell ref="D61:D63"/>
    <mergeCell ref="Q61:Q62"/>
    <mergeCell ref="D49:D51"/>
    <mergeCell ref="T67:T69"/>
    <mergeCell ref="D44:D45"/>
    <mergeCell ref="Q50:Q51"/>
    <mergeCell ref="Q45:Q46"/>
    <mergeCell ref="Q67:Q69"/>
    <mergeCell ref="G82:G84"/>
    <mergeCell ref="D65:D66"/>
    <mergeCell ref="D87:D88"/>
    <mergeCell ref="A2:T2"/>
    <mergeCell ref="A3:T3"/>
    <mergeCell ref="A4:T4"/>
    <mergeCell ref="S5:T5"/>
    <mergeCell ref="A6:A9"/>
    <mergeCell ref="B6:B9"/>
    <mergeCell ref="C6:C9"/>
    <mergeCell ref="D6:D9"/>
    <mergeCell ref="E6:E9"/>
    <mergeCell ref="F6:F9"/>
    <mergeCell ref="K6:N6"/>
    <mergeCell ref="L7:M7"/>
    <mergeCell ref="K7:K9"/>
    <mergeCell ref="N7:N9"/>
    <mergeCell ref="I6:I8"/>
    <mergeCell ref="G6:G9"/>
    <mergeCell ref="R8:R9"/>
    <mergeCell ref="S8:S9"/>
    <mergeCell ref="T8:T9"/>
    <mergeCell ref="P6:P9"/>
    <mergeCell ref="Q6:T6"/>
    <mergeCell ref="Q7:Q9"/>
    <mergeCell ref="R7:T7"/>
    <mergeCell ref="J6:J8"/>
    <mergeCell ref="L8:L9"/>
    <mergeCell ref="M8:M9"/>
    <mergeCell ref="H6:H9"/>
    <mergeCell ref="O6:O9"/>
    <mergeCell ref="C42:H42"/>
    <mergeCell ref="Q42:T42"/>
    <mergeCell ref="G44:G45"/>
    <mergeCell ref="D82:D84"/>
    <mergeCell ref="G26:G27"/>
    <mergeCell ref="Q28:Q29"/>
    <mergeCell ref="G28:G29"/>
    <mergeCell ref="D30:D31"/>
    <mergeCell ref="G32:G33"/>
    <mergeCell ref="D28:D29"/>
    <mergeCell ref="E28:E29"/>
    <mergeCell ref="F28:F29"/>
    <mergeCell ref="D33:D34"/>
    <mergeCell ref="D40:D41"/>
    <mergeCell ref="Q37:Q38"/>
    <mergeCell ref="A10:T10"/>
    <mergeCell ref="A11:T11"/>
    <mergeCell ref="B12:T12"/>
    <mergeCell ref="C13:T13"/>
    <mergeCell ref="D15:D16"/>
    <mergeCell ref="R152:T152"/>
    <mergeCell ref="Q113:Q114"/>
    <mergeCell ref="D89:D90"/>
    <mergeCell ref="A153:H153"/>
    <mergeCell ref="R153:T153"/>
    <mergeCell ref="C145:H145"/>
    <mergeCell ref="Q145:T145"/>
    <mergeCell ref="B146:H146"/>
    <mergeCell ref="Q146:T146"/>
    <mergeCell ref="B147:H147"/>
    <mergeCell ref="Q147:T147"/>
    <mergeCell ref="K151:N151"/>
    <mergeCell ref="A149:AA149"/>
    <mergeCell ref="A148:AD148"/>
    <mergeCell ref="D97:D100"/>
    <mergeCell ref="E134:E135"/>
    <mergeCell ref="D140:D142"/>
    <mergeCell ref="D94:D95"/>
    <mergeCell ref="A152:H152"/>
    <mergeCell ref="F133:F135"/>
    <mergeCell ref="G101:G102"/>
    <mergeCell ref="Q92:Q93"/>
    <mergeCell ref="D91:D92"/>
    <mergeCell ref="R151:T151"/>
    <mergeCell ref="Q108:Q109"/>
    <mergeCell ref="Q110:Q112"/>
    <mergeCell ref="G110:G111"/>
    <mergeCell ref="G106:G107"/>
    <mergeCell ref="A150:P150"/>
    <mergeCell ref="A151:H151"/>
    <mergeCell ref="C124:T124"/>
    <mergeCell ref="D126:D127"/>
    <mergeCell ref="D120:D121"/>
    <mergeCell ref="E120:E121"/>
    <mergeCell ref="A161:H161"/>
    <mergeCell ref="A162:H162"/>
    <mergeCell ref="R162:T162"/>
    <mergeCell ref="R163:T163"/>
    <mergeCell ref="A154:H154"/>
    <mergeCell ref="A155:H155"/>
    <mergeCell ref="A156:H156"/>
    <mergeCell ref="R156:T156"/>
    <mergeCell ref="A157:H157"/>
    <mergeCell ref="A159:H159"/>
    <mergeCell ref="R159:T159"/>
    <mergeCell ref="A160:H160"/>
    <mergeCell ref="A158:H158"/>
    <mergeCell ref="R160:T160"/>
    <mergeCell ref="Q1:T1"/>
    <mergeCell ref="D73:D74"/>
    <mergeCell ref="D75:D77"/>
    <mergeCell ref="D78:D80"/>
    <mergeCell ref="D129:D131"/>
    <mergeCell ref="E129:E131"/>
    <mergeCell ref="G85:G86"/>
    <mergeCell ref="G87:G88"/>
    <mergeCell ref="D113:D115"/>
    <mergeCell ref="E113:E115"/>
    <mergeCell ref="G94:G95"/>
    <mergeCell ref="D122:H122"/>
    <mergeCell ref="C123:H123"/>
    <mergeCell ref="D101:D105"/>
    <mergeCell ref="E101:E105"/>
    <mergeCell ref="D110:D112"/>
    <mergeCell ref="D106:D109"/>
    <mergeCell ref="D116:D118"/>
    <mergeCell ref="E116:E118"/>
    <mergeCell ref="E110:E112"/>
    <mergeCell ref="D85:D86"/>
    <mergeCell ref="Q127:Q128"/>
    <mergeCell ref="Q122:T122"/>
    <mergeCell ref="Q123:T123"/>
  </mergeCells>
  <printOptions horizontalCentered="1"/>
  <pageMargins left="0" right="0" top="0.55118110236220474" bottom="0" header="0.31496062992125984" footer="0.31496062992125984"/>
  <pageSetup paperSize="9" scale="82" orientation="landscape" r:id="rId1"/>
  <rowBreaks count="4" manualBreakCount="4">
    <brk id="29" max="19" man="1"/>
    <brk id="72" max="19" man="1"/>
    <brk id="93" max="19" man="1"/>
    <brk id="119" max="19" man="1"/>
  </rowBreaks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08 programa</vt:lpstr>
      <vt:lpstr>Aiškinamoji lentelė</vt:lpstr>
      <vt:lpstr>'08 programa'!Print_Area</vt:lpstr>
      <vt:lpstr>'Aiškinamoji lentelė'!Print_Area</vt:lpstr>
      <vt:lpstr>'08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2016-12-27T07:07:36Z</cp:lastPrinted>
  <dcterms:created xsi:type="dcterms:W3CDTF">2004-04-19T12:01:47Z</dcterms:created>
  <dcterms:modified xsi:type="dcterms:W3CDTF">2016-12-27T07:08:12Z</dcterms:modified>
</cp:coreProperties>
</file>