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7-2019 SVP\2016-12-22 SPRENDIMAS T2-290\"/>
    </mc:Choice>
  </mc:AlternateContent>
  <bookViews>
    <workbookView xWindow="0" yWindow="0" windowWidth="28800" windowHeight="12300" tabRatio="723"/>
  </bookViews>
  <sheets>
    <sheet name="10 programa" sheetId="40" r:id="rId1"/>
    <sheet name="Aiškinamoji" sheetId="42" state="hidden" r:id="rId2"/>
  </sheets>
  <definedNames>
    <definedName name="_xlnm.Print_Area" localSheetId="0">'10 programa'!$A$1:$N$207</definedName>
    <definedName name="_xlnm.Print_Area" localSheetId="1">Aiškinamoji!$A$1:$T$240</definedName>
    <definedName name="_xlnm.Print_Titles" localSheetId="0">'10 programa'!$6:$9</definedName>
    <definedName name="_xlnm.Print_Titles" localSheetId="1">Aiškinamoji!$6:$9</definedName>
  </definedNames>
  <calcPr calcId="162913"/>
</workbook>
</file>

<file path=xl/calcChain.xml><?xml version="1.0" encoding="utf-8"?>
<calcChain xmlns="http://schemas.openxmlformats.org/spreadsheetml/2006/main">
  <c r="H161" i="40" l="1"/>
  <c r="L151" i="40"/>
  <c r="H150" i="40"/>
  <c r="R169" i="42" l="1"/>
  <c r="L168" i="42"/>
  <c r="I163" i="40"/>
  <c r="H163" i="40"/>
  <c r="N199" i="42"/>
  <c r="K199" i="42"/>
  <c r="P239" i="42" l="1"/>
  <c r="O239" i="42"/>
  <c r="N239" i="42"/>
  <c r="L239" i="42"/>
  <c r="J239" i="42"/>
  <c r="I239" i="42"/>
  <c r="P238" i="42"/>
  <c r="O238" i="42"/>
  <c r="O237" i="42" s="1"/>
  <c r="N238" i="42"/>
  <c r="N237" i="42" s="1"/>
  <c r="K238" i="42"/>
  <c r="J238" i="42"/>
  <c r="I238" i="42"/>
  <c r="I237" i="42" s="1"/>
  <c r="P237" i="42"/>
  <c r="J237" i="42"/>
  <c r="P236" i="42"/>
  <c r="O236" i="42"/>
  <c r="N236" i="42"/>
  <c r="M236" i="42"/>
  <c r="L236" i="42"/>
  <c r="J236" i="42"/>
  <c r="I236" i="42"/>
  <c r="M235" i="42"/>
  <c r="J235" i="42"/>
  <c r="I235" i="42"/>
  <c r="J234" i="42"/>
  <c r="I234" i="42"/>
  <c r="N233" i="42"/>
  <c r="M233" i="42"/>
  <c r="L233" i="42"/>
  <c r="J233" i="42"/>
  <c r="I233" i="42"/>
  <c r="O223" i="42"/>
  <c r="N223" i="42"/>
  <c r="N224" i="42" s="1"/>
  <c r="M223" i="42"/>
  <c r="L223" i="42"/>
  <c r="K223" i="42"/>
  <c r="J223" i="42"/>
  <c r="I223" i="42"/>
  <c r="K222" i="42"/>
  <c r="K239" i="42" s="1"/>
  <c r="K237" i="42" s="1"/>
  <c r="R217" i="42"/>
  <c r="P216" i="42"/>
  <c r="P223" i="42" s="1"/>
  <c r="O216" i="42"/>
  <c r="P214" i="42"/>
  <c r="O214" i="42"/>
  <c r="N214" i="42"/>
  <c r="M214" i="42"/>
  <c r="L214" i="42"/>
  <c r="K214" i="42"/>
  <c r="J214" i="42"/>
  <c r="I214" i="42"/>
  <c r="K212" i="42"/>
  <c r="O211" i="42"/>
  <c r="L211" i="42"/>
  <c r="J211" i="42"/>
  <c r="J224" i="42" s="1"/>
  <c r="I211" i="42"/>
  <c r="O210" i="42"/>
  <c r="K210" i="42"/>
  <c r="N209" i="42"/>
  <c r="M209" i="42"/>
  <c r="M224" i="42" s="1"/>
  <c r="L209" i="42"/>
  <c r="L224" i="42" s="1"/>
  <c r="I209" i="42"/>
  <c r="J207" i="42"/>
  <c r="J206" i="42"/>
  <c r="J204" i="42"/>
  <c r="J199" i="42"/>
  <c r="P196" i="42"/>
  <c r="O196" i="42"/>
  <c r="O195" i="42"/>
  <c r="P194" i="42"/>
  <c r="O194" i="42"/>
  <c r="P193" i="42"/>
  <c r="O193" i="42"/>
  <c r="K193" i="42"/>
  <c r="P192" i="42"/>
  <c r="O192" i="42"/>
  <c r="K192" i="42"/>
  <c r="J192" i="42"/>
  <c r="L191" i="42"/>
  <c r="O191" i="42" s="1"/>
  <c r="P191" i="42" s="1"/>
  <c r="K191" i="42"/>
  <c r="P189" i="42"/>
  <c r="O189" i="42"/>
  <c r="K189" i="42"/>
  <c r="P187" i="42"/>
  <c r="O187" i="42"/>
  <c r="O209" i="42" s="1"/>
  <c r="L187" i="42"/>
  <c r="K187" i="42"/>
  <c r="J187" i="42"/>
  <c r="J209" i="42" s="1"/>
  <c r="P183" i="42"/>
  <c r="M183" i="42"/>
  <c r="K182" i="42"/>
  <c r="N181" i="42"/>
  <c r="L181" i="42"/>
  <c r="K181" i="42"/>
  <c r="O180" i="42"/>
  <c r="O181" i="42" s="1"/>
  <c r="K180" i="42"/>
  <c r="O179" i="42"/>
  <c r="N179" i="42"/>
  <c r="N183" i="42" s="1"/>
  <c r="M179" i="42"/>
  <c r="L179" i="42"/>
  <c r="J179" i="42"/>
  <c r="J183" i="42" s="1"/>
  <c r="I179" i="42"/>
  <c r="K174" i="42"/>
  <c r="K173" i="42"/>
  <c r="K179" i="42" s="1"/>
  <c r="O171" i="42"/>
  <c r="N171" i="42"/>
  <c r="K171" i="42"/>
  <c r="J171" i="42"/>
  <c r="I171" i="42"/>
  <c r="I183" i="42" s="1"/>
  <c r="K170" i="42"/>
  <c r="O169" i="42"/>
  <c r="L169" i="42"/>
  <c r="L183" i="42" s="1"/>
  <c r="K169" i="42"/>
  <c r="I169" i="42"/>
  <c r="K168" i="42"/>
  <c r="J168" i="42"/>
  <c r="J169" i="42" s="1"/>
  <c r="P165" i="42"/>
  <c r="O165" i="42"/>
  <c r="N165" i="42"/>
  <c r="M165" i="42"/>
  <c r="L165" i="42"/>
  <c r="J165" i="42"/>
  <c r="I165" i="42"/>
  <c r="J162" i="42"/>
  <c r="I162" i="42"/>
  <c r="K157" i="42"/>
  <c r="K165" i="42" s="1"/>
  <c r="M155" i="42"/>
  <c r="L155" i="42"/>
  <c r="I155" i="42"/>
  <c r="P154" i="42"/>
  <c r="P155" i="42" s="1"/>
  <c r="O154" i="42"/>
  <c r="P152" i="42"/>
  <c r="O152" i="42"/>
  <c r="N152" i="42"/>
  <c r="M152" i="42"/>
  <c r="L152" i="42"/>
  <c r="K152" i="42"/>
  <c r="J152" i="42"/>
  <c r="I152" i="42"/>
  <c r="P149" i="42"/>
  <c r="O149" i="42"/>
  <c r="N149" i="42"/>
  <c r="M149" i="42"/>
  <c r="L149" i="42"/>
  <c r="K149" i="42"/>
  <c r="J149" i="42"/>
  <c r="I149" i="42"/>
  <c r="O145" i="42"/>
  <c r="J145" i="42"/>
  <c r="J144" i="42"/>
  <c r="I144" i="42"/>
  <c r="P140" i="42"/>
  <c r="P145" i="42" s="1"/>
  <c r="O140" i="42"/>
  <c r="N140" i="42"/>
  <c r="M140" i="42"/>
  <c r="M145" i="42" s="1"/>
  <c r="M166" i="42" s="1"/>
  <c r="L140" i="42"/>
  <c r="L145" i="42" s="1"/>
  <c r="K140" i="42"/>
  <c r="P138" i="42"/>
  <c r="O138" i="42"/>
  <c r="N138" i="42"/>
  <c r="M138" i="42"/>
  <c r="L138" i="42"/>
  <c r="K138" i="42"/>
  <c r="J138" i="42"/>
  <c r="I138" i="42"/>
  <c r="P135" i="42"/>
  <c r="O135" i="42"/>
  <c r="M135" i="42"/>
  <c r="L135" i="42"/>
  <c r="J135" i="42"/>
  <c r="I135" i="42"/>
  <c r="K133" i="42"/>
  <c r="N133" i="42" s="1"/>
  <c r="N135" i="42" s="1"/>
  <c r="N145" i="42" s="1"/>
  <c r="M131" i="42"/>
  <c r="L131" i="42"/>
  <c r="K129" i="42"/>
  <c r="P126" i="42"/>
  <c r="O126" i="42"/>
  <c r="N126" i="42"/>
  <c r="K126" i="42"/>
  <c r="P124" i="42"/>
  <c r="O124" i="42"/>
  <c r="N124" i="42"/>
  <c r="K124" i="42"/>
  <c r="P122" i="42"/>
  <c r="O122" i="42"/>
  <c r="N122" i="42"/>
  <c r="K122" i="42"/>
  <c r="P116" i="42"/>
  <c r="O116" i="42"/>
  <c r="N116" i="42"/>
  <c r="K116" i="42"/>
  <c r="N112" i="42"/>
  <c r="K112" i="42"/>
  <c r="J112" i="42"/>
  <c r="I112" i="42"/>
  <c r="P110" i="42"/>
  <c r="O110" i="42"/>
  <c r="N110" i="42"/>
  <c r="K110" i="42"/>
  <c r="J110" i="42"/>
  <c r="I110" i="42"/>
  <c r="I131" i="42" s="1"/>
  <c r="P107" i="42"/>
  <c r="P131" i="42" s="1"/>
  <c r="O107" i="42"/>
  <c r="K107" i="42"/>
  <c r="J107" i="42"/>
  <c r="J131" i="42" s="1"/>
  <c r="I107" i="42"/>
  <c r="N105" i="42"/>
  <c r="N107" i="42" s="1"/>
  <c r="P104" i="42"/>
  <c r="O104" i="42"/>
  <c r="N104" i="42"/>
  <c r="K104" i="42"/>
  <c r="J104" i="42"/>
  <c r="I104" i="42"/>
  <c r="P100" i="42"/>
  <c r="O100" i="42"/>
  <c r="N100" i="42"/>
  <c r="K100" i="42"/>
  <c r="J100" i="42"/>
  <c r="I100" i="42"/>
  <c r="P91" i="42"/>
  <c r="O91" i="42"/>
  <c r="N91" i="42"/>
  <c r="N92" i="42" s="1"/>
  <c r="N93" i="42" s="1"/>
  <c r="M91" i="42"/>
  <c r="L91" i="42"/>
  <c r="K91" i="42"/>
  <c r="J91" i="42"/>
  <c r="J92" i="42" s="1"/>
  <c r="J93" i="42" s="1"/>
  <c r="I91" i="42"/>
  <c r="J88" i="42"/>
  <c r="P87" i="42"/>
  <c r="O87" i="42"/>
  <c r="N87" i="42"/>
  <c r="M87" i="42"/>
  <c r="L87" i="42"/>
  <c r="K87" i="42"/>
  <c r="I87" i="42"/>
  <c r="K86" i="42"/>
  <c r="J86" i="42"/>
  <c r="J87" i="42" s="1"/>
  <c r="P85" i="42"/>
  <c r="O85" i="42"/>
  <c r="N85" i="42"/>
  <c r="M85" i="42"/>
  <c r="L85" i="42"/>
  <c r="K85" i="42"/>
  <c r="J85" i="42"/>
  <c r="I85" i="42"/>
  <c r="K82" i="42"/>
  <c r="P81" i="42"/>
  <c r="O81" i="42"/>
  <c r="N81" i="42"/>
  <c r="M81" i="42"/>
  <c r="L81" i="42"/>
  <c r="J81" i="42"/>
  <c r="I81" i="42"/>
  <c r="R77" i="42"/>
  <c r="K77" i="42"/>
  <c r="K71" i="42"/>
  <c r="K81" i="42" s="1"/>
  <c r="J68" i="42"/>
  <c r="R67" i="42"/>
  <c r="L67" i="42"/>
  <c r="L66" i="42"/>
  <c r="K66" i="42"/>
  <c r="K64" i="42"/>
  <c r="K63" i="42"/>
  <c r="P63" i="42" s="1"/>
  <c r="K62" i="42"/>
  <c r="L59" i="42"/>
  <c r="I59" i="42"/>
  <c r="L54" i="42"/>
  <c r="N52" i="42"/>
  <c r="N68" i="42" s="1"/>
  <c r="M52" i="42"/>
  <c r="L52" i="42"/>
  <c r="K51" i="42"/>
  <c r="K236" i="42" s="1"/>
  <c r="K50" i="42"/>
  <c r="K48" i="42"/>
  <c r="O48" i="42" s="1"/>
  <c r="P47" i="42"/>
  <c r="O47" i="42"/>
  <c r="O52" i="42" s="1"/>
  <c r="K47" i="42"/>
  <c r="N46" i="42"/>
  <c r="L46" i="42"/>
  <c r="P44" i="42"/>
  <c r="K44" i="42"/>
  <c r="O44" i="42" s="1"/>
  <c r="R43" i="42"/>
  <c r="T42" i="42"/>
  <c r="S42" i="42"/>
  <c r="R42" i="42"/>
  <c r="M42" i="42"/>
  <c r="M232" i="42" s="1"/>
  <c r="M231" i="42" s="1"/>
  <c r="K42" i="42"/>
  <c r="P42" i="42" s="1"/>
  <c r="P46" i="42" s="1"/>
  <c r="N41" i="42"/>
  <c r="M41" i="42"/>
  <c r="L41" i="42"/>
  <c r="O40" i="42"/>
  <c r="K40" i="42"/>
  <c r="P40" i="42" s="1"/>
  <c r="K38" i="42"/>
  <c r="O38" i="42" s="1"/>
  <c r="O41" i="42" s="1"/>
  <c r="P37" i="42"/>
  <c r="N37" i="42"/>
  <c r="M37" i="42"/>
  <c r="L37" i="42"/>
  <c r="K35" i="42"/>
  <c r="P35" i="42" s="1"/>
  <c r="K34" i="42"/>
  <c r="K37" i="42" s="1"/>
  <c r="O33" i="42"/>
  <c r="K33" i="42"/>
  <c r="P33" i="42" s="1"/>
  <c r="N32" i="42"/>
  <c r="M32" i="42"/>
  <c r="K31" i="42"/>
  <c r="P29" i="42"/>
  <c r="O29" i="42"/>
  <c r="K29" i="42"/>
  <c r="O28" i="42"/>
  <c r="K28" i="42"/>
  <c r="P28" i="42" s="1"/>
  <c r="R27" i="42"/>
  <c r="P27" i="42"/>
  <c r="O27" i="42"/>
  <c r="O235" i="42" s="1"/>
  <c r="N27" i="42"/>
  <c r="N235" i="42" s="1"/>
  <c r="M27" i="42"/>
  <c r="K27" i="42"/>
  <c r="K235" i="42" s="1"/>
  <c r="P26" i="42"/>
  <c r="P32" i="42" s="1"/>
  <c r="K26" i="42"/>
  <c r="N25" i="42"/>
  <c r="M25" i="42"/>
  <c r="L25" i="42"/>
  <c r="O23" i="42"/>
  <c r="K23" i="42"/>
  <c r="P23" i="42" s="1"/>
  <c r="K21" i="42"/>
  <c r="O21" i="42" s="1"/>
  <c r="P20" i="42"/>
  <c r="O20" i="42"/>
  <c r="N20" i="42"/>
  <c r="M20" i="42"/>
  <c r="L18" i="42"/>
  <c r="K18" i="42"/>
  <c r="K20" i="42" s="1"/>
  <c r="L17" i="42"/>
  <c r="P16" i="42"/>
  <c r="O16" i="42"/>
  <c r="K183" i="42" l="1"/>
  <c r="O224" i="42"/>
  <c r="J166" i="42"/>
  <c r="M239" i="42" s="1"/>
  <c r="I166" i="42"/>
  <c r="P209" i="42"/>
  <c r="K25" i="42"/>
  <c r="O25" i="42"/>
  <c r="P21" i="42"/>
  <c r="P25" i="42" s="1"/>
  <c r="L27" i="42"/>
  <c r="L32" i="42" s="1"/>
  <c r="P235" i="42"/>
  <c r="K41" i="42"/>
  <c r="O42" i="42"/>
  <c r="O46" i="42" s="1"/>
  <c r="K46" i="42"/>
  <c r="L68" i="42"/>
  <c r="L92" i="42" s="1"/>
  <c r="L93" i="42" s="1"/>
  <c r="I145" i="42"/>
  <c r="O155" i="42"/>
  <c r="O183" i="42"/>
  <c r="O225" i="42" s="1"/>
  <c r="K209" i="42"/>
  <c r="M225" i="42"/>
  <c r="N232" i="42"/>
  <c r="N231" i="42" s="1"/>
  <c r="N240" i="42" s="1"/>
  <c r="K233" i="42"/>
  <c r="P232" i="42"/>
  <c r="K32" i="42"/>
  <c r="O26" i="42"/>
  <c r="O32" i="42" s="1"/>
  <c r="O35" i="42"/>
  <c r="O37" i="42" s="1"/>
  <c r="P38" i="42"/>
  <c r="P41" i="42" s="1"/>
  <c r="K52" i="42"/>
  <c r="P48" i="42"/>
  <c r="P233" i="42" s="1"/>
  <c r="L238" i="42"/>
  <c r="L237" i="42" s="1"/>
  <c r="I232" i="42"/>
  <c r="I231" i="42" s="1"/>
  <c r="I240" i="42" s="1"/>
  <c r="O63" i="42"/>
  <c r="K67" i="42"/>
  <c r="O67" i="42" s="1"/>
  <c r="P67" i="42" s="1"/>
  <c r="L232" i="42"/>
  <c r="I68" i="42"/>
  <c r="I92" i="42"/>
  <c r="I93" i="42" s="1"/>
  <c r="K131" i="42"/>
  <c r="J155" i="42"/>
  <c r="N155" i="42"/>
  <c r="I224" i="42"/>
  <c r="O131" i="42"/>
  <c r="L166" i="42"/>
  <c r="L225" i="42" s="1"/>
  <c r="P166" i="42"/>
  <c r="P210" i="42"/>
  <c r="P211" i="42" s="1"/>
  <c r="K211" i="42"/>
  <c r="K232" i="42"/>
  <c r="K231" i="42" s="1"/>
  <c r="K240" i="42" s="1"/>
  <c r="L20" i="42"/>
  <c r="N131" i="42"/>
  <c r="K135" i="42"/>
  <c r="K145" i="42" s="1"/>
  <c r="K166" i="42" s="1"/>
  <c r="K155" i="42"/>
  <c r="O166" i="42"/>
  <c r="J232" i="42"/>
  <c r="J231" i="42" s="1"/>
  <c r="J240" i="42" s="1"/>
  <c r="M46" i="42"/>
  <c r="M68" i="42" s="1"/>
  <c r="M92" i="42" s="1"/>
  <c r="M93" i="42" s="1"/>
  <c r="O68" i="42" l="1"/>
  <c r="O92" i="42" s="1"/>
  <c r="O93" i="42" s="1"/>
  <c r="L226" i="42"/>
  <c r="O226" i="42"/>
  <c r="P231" i="42"/>
  <c r="P240" i="42" s="1"/>
  <c r="J225" i="42"/>
  <c r="J226" i="42" s="1"/>
  <c r="K224" i="42"/>
  <c r="K225" i="42" s="1"/>
  <c r="K226" i="42" s="1"/>
  <c r="I225" i="42"/>
  <c r="I226" i="42" s="1"/>
  <c r="M238" i="42"/>
  <c r="M237" i="42" s="1"/>
  <c r="M240" i="42" s="1"/>
  <c r="P52" i="42"/>
  <c r="P68" i="42" s="1"/>
  <c r="P92" i="42" s="1"/>
  <c r="P93" i="42" s="1"/>
  <c r="P224" i="42"/>
  <c r="P225" i="42" s="1"/>
  <c r="P226" i="42" s="1"/>
  <c r="N166" i="42"/>
  <c r="N225" i="42" s="1"/>
  <c r="N226" i="42" s="1"/>
  <c r="K68" i="42"/>
  <c r="K92" i="42" s="1"/>
  <c r="K93" i="42" s="1"/>
  <c r="O233" i="42"/>
  <c r="O232" i="42"/>
  <c r="O231" i="42" s="1"/>
  <c r="O240" i="42" s="1"/>
  <c r="L235" i="42"/>
  <c r="L231" i="42" s="1"/>
  <c r="L240" i="42" s="1"/>
  <c r="M226" i="42"/>
  <c r="H147" i="40" l="1"/>
  <c r="H148" i="40" l="1"/>
  <c r="H160" i="40" l="1"/>
  <c r="I154" i="40"/>
  <c r="H154" i="40"/>
  <c r="H122" i="40" l="1"/>
  <c r="H66" i="40" l="1"/>
  <c r="I121" i="40" l="1"/>
  <c r="J194" i="40"/>
  <c r="I194" i="40"/>
  <c r="H194" i="40"/>
  <c r="H179" i="40"/>
  <c r="I142" i="40"/>
  <c r="J142" i="40"/>
  <c r="H142" i="40"/>
  <c r="H121" i="40"/>
  <c r="I158" i="40" l="1"/>
  <c r="H158" i="40"/>
  <c r="I131" i="40" l="1"/>
  <c r="J131" i="40"/>
  <c r="H131" i="40"/>
  <c r="J121" i="40"/>
  <c r="J148" i="40" l="1"/>
  <c r="I148" i="40"/>
  <c r="I66" i="40" l="1"/>
  <c r="J66" i="40"/>
  <c r="J206" i="40" l="1"/>
  <c r="I206" i="40"/>
  <c r="J204" i="40"/>
  <c r="I204" i="40"/>
  <c r="H206" i="40"/>
  <c r="L188" i="40"/>
  <c r="J181" i="40"/>
  <c r="I181" i="40"/>
  <c r="H181" i="40"/>
  <c r="I153" i="40"/>
  <c r="H153" i="40"/>
  <c r="H151" i="40"/>
  <c r="J184" i="40"/>
  <c r="I184" i="40"/>
  <c r="H184" i="40"/>
  <c r="J86" i="40"/>
  <c r="I86" i="40"/>
  <c r="H86" i="40"/>
  <c r="J82" i="40"/>
  <c r="I82" i="40"/>
  <c r="H82" i="40"/>
  <c r="J80" i="40"/>
  <c r="I80" i="40"/>
  <c r="H80" i="40"/>
  <c r="J76" i="40"/>
  <c r="I76" i="40"/>
  <c r="L75" i="40"/>
  <c r="H76" i="40"/>
  <c r="L65" i="40"/>
  <c r="H204" i="40"/>
  <c r="L43" i="40"/>
  <c r="L42" i="40" s="1"/>
  <c r="N42" i="40"/>
  <c r="M42" i="40"/>
  <c r="L28" i="40"/>
  <c r="I161" i="40" l="1"/>
  <c r="H195" i="40"/>
  <c r="H205" i="40"/>
  <c r="H203" i="40"/>
  <c r="H201" i="40"/>
  <c r="J203" i="40"/>
  <c r="J179" i="40"/>
  <c r="J195" i="40" s="1"/>
  <c r="H202" i="40"/>
  <c r="J202" i="40" l="1"/>
  <c r="I179" i="40"/>
  <c r="I195" i="40" s="1"/>
  <c r="H200" i="40"/>
  <c r="H207" i="40" s="1"/>
  <c r="I203" i="40"/>
  <c r="I202" i="40"/>
  <c r="H87" i="40"/>
  <c r="J201" i="40"/>
  <c r="I201" i="40"/>
  <c r="H88" i="40" l="1"/>
  <c r="J196" i="40"/>
  <c r="J200" i="40"/>
  <c r="I196" i="40"/>
  <c r="I200" i="40"/>
  <c r="I87" i="40"/>
  <c r="J87" i="40"/>
  <c r="J88" i="40" s="1"/>
  <c r="J197" i="40" l="1"/>
  <c r="I88" i="40"/>
  <c r="I197" i="40" s="1"/>
  <c r="J205" i="40"/>
  <c r="J207" i="40" s="1"/>
  <c r="I205" i="40"/>
  <c r="I207" i="40" s="1"/>
  <c r="H196" i="40" l="1"/>
  <c r="H197" i="40" s="1"/>
</calcChain>
</file>

<file path=xl/comments1.xml><?xml version="1.0" encoding="utf-8"?>
<comments xmlns="http://schemas.openxmlformats.org/spreadsheetml/2006/main">
  <authors>
    <author>Snieguole Kacerauskaite</author>
  </authors>
  <commentList>
    <comment ref="K32" authorId="0" shapeId="0">
      <text>
        <r>
          <rPr>
            <sz val="9"/>
            <color indexed="81"/>
            <rFont val="Tahoma"/>
            <family val="2"/>
            <charset val="186"/>
          </rPr>
          <t>Ekologiniame projekte  dalyvauja 45 7-8 klasių mokiniai</t>
        </r>
      </text>
    </comment>
    <comment ref="K49" authorId="0" shapeId="0">
      <text>
        <r>
          <rPr>
            <sz val="9"/>
            <color indexed="81"/>
            <rFont val="Tahoma"/>
            <family val="2"/>
            <charset val="186"/>
          </rPr>
          <t xml:space="preserve">Projekte „IMPROVING STEM EDUCATION“ bus įgyvendinama Klaipėdos miesto pilotinėse bendrojo ugdymo mokyklose formalųjį matematikos, fizikos, chemijos, technologijų ugdymą papildanti programa „Laivų inžinerija“, sukurta metodinė medžiaga mokytojams ir užduočių rinkinys mokiniams, vykdomi mokytojų ir mokinių mokymai bei organizuotas vizitas į Suomiją gerosios patirties perėmimui. Bus įsigyta šiuolaikinė ugdymo įranga, atliktas programos įgyvendinimo stebėjimas ir rezultatų pilotinis testavimas </t>
        </r>
      </text>
    </comment>
    <comment ref="E52" authorId="0" shapeId="0">
      <text>
        <r>
          <rPr>
            <sz val="9"/>
            <color indexed="81"/>
            <rFont val="Tahoma"/>
            <family val="2"/>
            <charset val="186"/>
          </rPr>
          <t>"Diegti ir plėtoti nuotolinį mokymą užtikrinant nuosekliojo ir nepertraukiamo mokymosi galimybes pagal bendrojo ugdymo programas"</t>
        </r>
      </text>
    </comment>
    <comment ref="E83" authorId="0" shapeId="0">
      <text>
        <r>
          <rPr>
            <sz val="9"/>
            <color indexed="81"/>
            <rFont val="Tahoma"/>
            <family val="2"/>
            <charset val="186"/>
          </rPr>
          <t>"Didinti švietimo ir kitų paslaugų mokiniui prieinamumą ir kompleksiškumą diegiant e. paslaugas"</t>
        </r>
      </text>
    </comment>
    <comment ref="G123" authorId="0" shapeId="0">
      <text>
        <r>
          <rPr>
            <b/>
            <sz val="9"/>
            <color indexed="81"/>
            <rFont val="Tahoma"/>
            <family val="2"/>
            <charset val="186"/>
          </rPr>
          <t>Vienuolių lėšos</t>
        </r>
        <r>
          <rPr>
            <sz val="9"/>
            <color indexed="81"/>
            <rFont val="Tahoma"/>
            <family val="2"/>
            <charset val="186"/>
          </rPr>
          <t xml:space="preserve">
</t>
        </r>
      </text>
    </comment>
    <comment ref="D165" authorId="0" shapeId="0">
      <text>
        <r>
          <rPr>
            <b/>
            <sz val="9"/>
            <color indexed="81"/>
            <rFont val="Tahoma"/>
            <family val="2"/>
            <charset val="186"/>
          </rPr>
          <t>Įeina:</t>
        </r>
        <r>
          <rPr>
            <sz val="9"/>
            <color indexed="81"/>
            <rFont val="Tahoma"/>
            <family val="2"/>
            <charset val="186"/>
          </rPr>
          <t xml:space="preserve">
1) Klaipėdos Litorinos mokyklos vidaus nuotekų ir vėdinimo sistemos remontas - 6 t. € ir 
2) Patalpų pritaikymas Klaipėdos Karalienės Luizės jaunimo centro Atvirų jaunimo erdvių veiklai - 35 t. €
</t>
        </r>
        <r>
          <rPr>
            <sz val="9"/>
            <color indexed="81"/>
            <rFont val="Tahoma"/>
            <family val="2"/>
            <charset val="186"/>
          </rPr>
          <t xml:space="preserve">
</t>
        </r>
      </text>
    </comment>
    <comment ref="D168" authorId="0" shapeId="0">
      <text>
        <r>
          <rPr>
            <b/>
            <sz val="9"/>
            <color indexed="81"/>
            <rFont val="Tahoma"/>
            <family val="2"/>
            <charset val="186"/>
          </rPr>
          <t>Snieguole Kacerauskaite:</t>
        </r>
        <r>
          <rPr>
            <sz val="9"/>
            <color indexed="81"/>
            <rFont val="Tahoma"/>
            <family val="2"/>
            <charset val="186"/>
          </rPr>
          <t xml:space="preserve">
VDG, l/d "Liepaitė" ir MSC </t>
        </r>
      </text>
    </comment>
    <comment ref="D174" authorId="0" shapeId="0">
      <text>
        <r>
          <rPr>
            <b/>
            <sz val="9"/>
            <color indexed="81"/>
            <rFont val="Tahoma"/>
            <family val="2"/>
            <charset val="186"/>
          </rPr>
          <t>Snieguole Kacerauskaite:</t>
        </r>
        <r>
          <rPr>
            <sz val="9"/>
            <color indexed="81"/>
            <rFont val="Tahoma"/>
            <family val="2"/>
            <charset val="186"/>
          </rPr>
          <t xml:space="preserve">
l/d "Pagrandukas", l/d "Traukinukas", l/d "Bangelė", „Putinėlis“ ir Šaltinėlio mokykla-darželis (teritorijos apšvietimo remontas)</t>
        </r>
      </text>
    </comment>
    <comment ref="D175" authorId="0" shapeId="0">
      <text>
        <r>
          <rPr>
            <b/>
            <sz val="9"/>
            <color indexed="81"/>
            <rFont val="Tahoma"/>
            <family val="2"/>
            <charset val="186"/>
          </rPr>
          <t>Snieguole Kacerauskaite:</t>
        </r>
        <r>
          <rPr>
            <sz val="9"/>
            <color indexed="81"/>
            <rFont val="Tahoma"/>
            <family val="2"/>
            <charset val="186"/>
          </rPr>
          <t xml:space="preserve">
L/d "Sakalėlis", "Volungėlė", "Žiburėlis", "Svirpliukas"; "Varpelio", "Pakalnutės", "Pakalnutės" m/d; Suaugusiųjų gimnazija ir "Versmės" progimnazija</t>
        </r>
      </text>
    </comment>
    <comment ref="D177" authorId="0" shapeId="0">
      <text>
        <r>
          <rPr>
            <sz val="9"/>
            <color indexed="81"/>
            <rFont val="Tahoma"/>
            <family val="2"/>
            <charset val="186"/>
          </rPr>
          <t xml:space="preserve">2015 m. l/d „Žemuogėle“, 2016 m. l/d „Želmenėlis“ ir „Pingviniukas“,            
</t>
        </r>
      </text>
    </comment>
    <comment ref="E177" authorId="0" shapeId="0">
      <text>
        <r>
          <rPr>
            <sz val="9"/>
            <color indexed="81"/>
            <rFont val="Tahoma"/>
            <family val="2"/>
            <charset val="186"/>
          </rPr>
          <t>"Kompleksiškai sutvarkyti bendrojo ugdymo mokyklų ir ikimokyklinio ugdymo įstaigų teritorijas"</t>
        </r>
      </text>
    </comment>
    <comment ref="G193" authorId="0" shapeId="0">
      <text>
        <r>
          <rPr>
            <sz val="9"/>
            <color indexed="81"/>
            <rFont val="Tahoma"/>
            <family val="2"/>
            <charset val="186"/>
          </rPr>
          <t>Būsto energijos taupymo agentūra</t>
        </r>
      </text>
    </comment>
  </commentList>
</comments>
</file>

<file path=xl/comments2.xml><?xml version="1.0" encoding="utf-8"?>
<comments xmlns="http://schemas.openxmlformats.org/spreadsheetml/2006/main">
  <authors>
    <author>Snieguole Kacerauskaite</author>
    <author>Ingrida Urbonaviciene</author>
    <author>Audra Cepiene</author>
  </authors>
  <commentList>
    <comment ref="Q31" authorId="0" shapeId="0">
      <text>
        <r>
          <rPr>
            <sz val="9"/>
            <color indexed="81"/>
            <rFont val="Tahoma"/>
            <family val="2"/>
            <charset val="186"/>
          </rPr>
          <t>Ekologiniame projekte  dalyvauja 45 7-8 klasių mokiniai</t>
        </r>
      </text>
    </comment>
    <comment ref="E53" authorId="0" shapeId="0">
      <text>
        <r>
          <rPr>
            <sz val="9"/>
            <color indexed="81"/>
            <rFont val="Tahoma"/>
            <family val="2"/>
            <charset val="186"/>
          </rPr>
          <t>"Diegti ir plėtoti nuotolinį mokymą užtikrinant nuosekliojo ir nepertraukiamo mokymosi galimybes pagal bendrojo ugdymo programas"</t>
        </r>
      </text>
    </comment>
    <comment ref="K59" authorId="1" shapeId="0">
      <text>
        <r>
          <rPr>
            <b/>
            <sz val="9"/>
            <color indexed="81"/>
            <rFont val="Tahoma"/>
            <family val="2"/>
            <charset val="186"/>
          </rPr>
          <t>Ingrida Urbonaviciene:</t>
        </r>
        <r>
          <rPr>
            <sz val="9"/>
            <color indexed="81"/>
            <rFont val="Tahoma"/>
            <family val="2"/>
            <charset val="186"/>
          </rPr>
          <t xml:space="preserve">
Pakalnutė 20,0, Šaltinėlis 37,7, Tauralaukis 5,6, Saulėtekis 125,0</t>
        </r>
      </text>
    </comment>
    <comment ref="L59" authorId="1" shapeId="0">
      <text>
        <r>
          <rPr>
            <b/>
            <sz val="9"/>
            <color indexed="81"/>
            <rFont val="Tahoma"/>
            <family val="2"/>
            <charset val="186"/>
          </rPr>
          <t>Ingrida Urbonaviciene:</t>
        </r>
        <r>
          <rPr>
            <sz val="9"/>
            <color indexed="81"/>
            <rFont val="Tahoma"/>
            <family val="2"/>
            <charset val="186"/>
          </rPr>
          <t xml:space="preserve">
Pakalnutė 22,2, Šaltinėlis 37,7, Tauralaukis 5,6, Saulėtekis 125,0</t>
        </r>
      </text>
    </comment>
    <comment ref="K62" authorId="1" shapeId="0">
      <text>
        <r>
          <rPr>
            <b/>
            <sz val="9"/>
            <color indexed="81"/>
            <rFont val="Tahoma"/>
            <family val="2"/>
            <charset val="186"/>
          </rPr>
          <t>Ingrida Urbonaviciene:</t>
        </r>
        <r>
          <rPr>
            <sz val="9"/>
            <color indexed="81"/>
            <rFont val="Tahoma"/>
            <family val="2"/>
            <charset val="186"/>
          </rPr>
          <t xml:space="preserve">
100 eurų, kai vaikų skaičius 397, 3 vaikai po 50</t>
        </r>
      </text>
    </comment>
    <comment ref="L62" authorId="1" shapeId="0">
      <text>
        <r>
          <rPr>
            <b/>
            <sz val="9"/>
            <color indexed="81"/>
            <rFont val="Tahoma"/>
            <family val="2"/>
            <charset val="186"/>
          </rPr>
          <t>Ingrida Urbonaviciene:</t>
        </r>
        <r>
          <rPr>
            <sz val="9"/>
            <color indexed="81"/>
            <rFont val="Tahoma"/>
            <family val="2"/>
            <charset val="186"/>
          </rPr>
          <t xml:space="preserve">
100 eurų, kai vaikų skaičius 396, 3 vaikai po 50</t>
        </r>
      </text>
    </comment>
    <comment ref="E88" authorId="0" shapeId="0">
      <text>
        <r>
          <rPr>
            <sz val="9"/>
            <color indexed="81"/>
            <rFont val="Tahoma"/>
            <family val="2"/>
            <charset val="186"/>
          </rPr>
          <t>"Didinti švietimo ir kitų paslaugų mokiniui prieinamumą ir kompleksiškumą diegiant e. paslaugas"</t>
        </r>
      </text>
    </comment>
    <comment ref="J111" authorId="0" shapeId="0">
      <text>
        <r>
          <rPr>
            <sz val="9"/>
            <color indexed="81"/>
            <rFont val="Tahoma"/>
            <family val="2"/>
            <charset val="186"/>
          </rPr>
          <t>Parengtas techninis projektas (2016)</t>
        </r>
        <r>
          <rPr>
            <b/>
            <sz val="9"/>
            <color indexed="81"/>
            <rFont val="Tahoma"/>
            <family val="2"/>
            <charset val="186"/>
          </rPr>
          <t xml:space="preserve">
</t>
        </r>
        <r>
          <rPr>
            <sz val="9"/>
            <color indexed="81"/>
            <rFont val="Tahoma"/>
            <family val="2"/>
            <charset val="186"/>
          </rPr>
          <t xml:space="preserve">
</t>
        </r>
      </text>
    </comment>
    <comment ref="H134" authorId="0" shapeId="0">
      <text>
        <r>
          <rPr>
            <b/>
            <sz val="9"/>
            <color indexed="81"/>
            <rFont val="Tahoma"/>
            <family val="2"/>
            <charset val="186"/>
          </rPr>
          <t>planuota paskola</t>
        </r>
      </text>
    </comment>
    <comment ref="H139" authorId="0" shapeId="0">
      <text>
        <r>
          <rPr>
            <b/>
            <sz val="9"/>
            <color indexed="81"/>
            <rFont val="Tahoma"/>
            <family val="2"/>
            <charset val="186"/>
          </rPr>
          <t>Vienuolių lėšos</t>
        </r>
        <r>
          <rPr>
            <sz val="9"/>
            <color indexed="81"/>
            <rFont val="Tahoma"/>
            <family val="2"/>
            <charset val="186"/>
          </rPr>
          <t xml:space="preserve">
</t>
        </r>
      </text>
    </comment>
    <comment ref="H148" authorId="0" shapeId="0">
      <text>
        <r>
          <rPr>
            <sz val="9"/>
            <color indexed="81"/>
            <rFont val="Tahoma"/>
            <family val="2"/>
            <charset val="186"/>
          </rPr>
          <t>Finansų inžinerija</t>
        </r>
      </text>
    </comment>
    <comment ref="D187" authorId="0" shapeId="0">
      <text>
        <r>
          <rPr>
            <b/>
            <sz val="9"/>
            <color indexed="81"/>
            <rFont val="Tahoma"/>
            <family val="2"/>
            <charset val="186"/>
          </rPr>
          <t>Įeina:</t>
        </r>
        <r>
          <rPr>
            <sz val="9"/>
            <color indexed="81"/>
            <rFont val="Tahoma"/>
            <family val="2"/>
            <charset val="186"/>
          </rPr>
          <t xml:space="preserve">
1) Klaipėdos Litorinos mokyklos vidaus nuotekų ir vėdinimo sistemos remontas - 6 t. € ir 
2) Patalpų pritaikymas Klaipėdos Karalienės Luizės jaunimo centro Atvirų jaunimo erdvių veiklai - 35 t. €
</t>
        </r>
        <r>
          <rPr>
            <sz val="9"/>
            <color indexed="81"/>
            <rFont val="Tahoma"/>
            <family val="2"/>
            <charset val="186"/>
          </rPr>
          <t xml:space="preserve">
</t>
        </r>
      </text>
    </comment>
    <comment ref="D190" authorId="0" shapeId="0">
      <text>
        <r>
          <rPr>
            <b/>
            <sz val="9"/>
            <color indexed="81"/>
            <rFont val="Tahoma"/>
            <family val="2"/>
            <charset val="186"/>
          </rPr>
          <t>Snieguole Kacerauskaite:</t>
        </r>
        <r>
          <rPr>
            <sz val="9"/>
            <color indexed="81"/>
            <rFont val="Tahoma"/>
            <family val="2"/>
            <charset val="186"/>
          </rPr>
          <t xml:space="preserve">
VDG, l/d "Liepaitė" ir MSC </t>
        </r>
      </text>
    </comment>
    <comment ref="D196" authorId="0" shapeId="0">
      <text>
        <r>
          <rPr>
            <b/>
            <sz val="9"/>
            <color indexed="81"/>
            <rFont val="Tahoma"/>
            <family val="2"/>
            <charset val="186"/>
          </rPr>
          <t>Snieguole Kacerauskaite:</t>
        </r>
        <r>
          <rPr>
            <sz val="9"/>
            <color indexed="81"/>
            <rFont val="Tahoma"/>
            <family val="2"/>
            <charset val="186"/>
          </rPr>
          <t xml:space="preserve">
l/d "Pagrandukas", l/d "Traukinukas", l/d "Bangelė", „Putinėlis“ ir Šaltinėlio mokykla-darželis (teritorijos apšvietimo remontas)</t>
        </r>
      </text>
    </comment>
    <comment ref="D197" authorId="0" shapeId="0">
      <text>
        <r>
          <rPr>
            <b/>
            <sz val="9"/>
            <color indexed="81"/>
            <rFont val="Tahoma"/>
            <family val="2"/>
            <charset val="186"/>
          </rPr>
          <t>Snieguole Kacerauskaite:</t>
        </r>
        <r>
          <rPr>
            <sz val="9"/>
            <color indexed="81"/>
            <rFont val="Tahoma"/>
            <family val="2"/>
            <charset val="186"/>
          </rPr>
          <t xml:space="preserve">
L/d "Sakalėlis", "Volungėlė", "Žiburėlis", "Svirpliukas"; "Varpelio", "Pakalnutės", "Pakalnutės" m/d; Suaugusiųjų gimnazija ir "Versmės" progimnazija</t>
        </r>
      </text>
    </comment>
    <comment ref="D199" authorId="0" shapeId="0">
      <text>
        <r>
          <rPr>
            <sz val="9"/>
            <color indexed="81"/>
            <rFont val="Tahoma"/>
            <family val="2"/>
            <charset val="186"/>
          </rPr>
          <t xml:space="preserve">2015 m. l/d „Žemuogėle“, 2016 m. l/d „Želmenėlis“ ir „Pingviniukas“,            
</t>
        </r>
      </text>
    </comment>
    <comment ref="E199" authorId="0" shapeId="0">
      <text>
        <r>
          <rPr>
            <sz val="9"/>
            <color indexed="81"/>
            <rFont val="Tahoma"/>
            <family val="2"/>
            <charset val="186"/>
          </rPr>
          <t>"Kompleksiškai sutvarkyti bendrojo ugdymo mokyklų ir ikimokyklinio ugdymo įstaigų teritorijas"</t>
        </r>
      </text>
    </comment>
    <comment ref="D202" authorId="0" shapeId="0">
      <text>
        <r>
          <rPr>
            <sz val="9"/>
            <color indexed="81"/>
            <rFont val="Tahoma"/>
            <family val="2"/>
            <charset val="186"/>
          </rPr>
          <t xml:space="preserve">Įrengta nuovažų prie įėjimų: 10 bendrojo ugdymo mokyklų ir l.-d. „Sakalėlis“ </t>
        </r>
      </text>
    </comment>
    <comment ref="K219" authorId="2" shapeId="0">
      <text>
        <r>
          <rPr>
            <sz val="9"/>
            <color indexed="81"/>
            <rFont val="Tahoma"/>
            <family val="2"/>
            <charset val="186"/>
          </rPr>
          <t>Iš viso projektui: 
382 000 Eur</t>
        </r>
      </text>
    </comment>
    <comment ref="H222" authorId="0" shapeId="0">
      <text>
        <r>
          <rPr>
            <sz val="9"/>
            <color indexed="81"/>
            <rFont val="Tahoma"/>
            <family val="2"/>
            <charset val="186"/>
          </rPr>
          <t>Būsto energijos taupymo agentūra</t>
        </r>
      </text>
    </comment>
  </commentList>
</comments>
</file>

<file path=xl/sharedStrings.xml><?xml version="1.0" encoding="utf-8"?>
<sst xmlns="http://schemas.openxmlformats.org/spreadsheetml/2006/main" count="971" uniqueCount="324">
  <si>
    <r>
      <t xml:space="preserve">Valstybės biudžeto lėšos </t>
    </r>
    <r>
      <rPr>
        <b/>
        <sz val="10"/>
        <rFont val="Times New Roman"/>
        <family val="1"/>
      </rPr>
      <t>LRVB</t>
    </r>
  </si>
  <si>
    <t>Finansavimo šaltinių suvestinė</t>
  </si>
  <si>
    <t>Finansavimo šaltiniai</t>
  </si>
  <si>
    <t>I</t>
  </si>
  <si>
    <t>LRVB</t>
  </si>
  <si>
    <t>ES</t>
  </si>
  <si>
    <t>10</t>
  </si>
  <si>
    <t>Iš viso tikslui:</t>
  </si>
  <si>
    <t>Iš viso programai:</t>
  </si>
  <si>
    <t>Programos tikslo kodas</t>
  </si>
  <si>
    <t>Uždavinio kodas</t>
  </si>
  <si>
    <t>Priemonės kodas</t>
  </si>
  <si>
    <t>Priemonės požymis</t>
  </si>
  <si>
    <t>Asignavimų valdytojo kodas</t>
  </si>
  <si>
    <t>Finansavimo šaltinis</t>
  </si>
  <si>
    <t>Iš viso</t>
  </si>
  <si>
    <t>Išlaidoms</t>
  </si>
  <si>
    <t>01</t>
  </si>
  <si>
    <t>SB</t>
  </si>
  <si>
    <t>Iš viso:</t>
  </si>
  <si>
    <t>02</t>
  </si>
  <si>
    <t>SB(VB)</t>
  </si>
  <si>
    <t>03</t>
  </si>
  <si>
    <t>Iš viso uždaviniui:</t>
  </si>
  <si>
    <t>04</t>
  </si>
  <si>
    <t>05</t>
  </si>
  <si>
    <t>Pavadinimas</t>
  </si>
  <si>
    <t>Iš jų darbo užmokesčiui</t>
  </si>
  <si>
    <t>SAVIVALDYBĖS  LĖŠOS, IŠ VISO:</t>
  </si>
  <si>
    <t>KITI ŠALTINIAI, IŠ VISO:</t>
  </si>
  <si>
    <t>IŠ VISO:</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</si>
  <si>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</si>
  <si>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</si>
  <si>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</si>
  <si>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UGDYMO PROCESO UŽTIKRINIMO PROGRAMOS (NR. 10)</t>
  </si>
  <si>
    <t>10 Ugdymo proceso užtikrinimo programa</t>
  </si>
  <si>
    <r>
      <t xml:space="preserve">Pajamų įmokos už paslaugas </t>
    </r>
    <r>
      <rPr>
        <b/>
        <sz val="10"/>
        <rFont val="Times New Roman"/>
        <family val="1"/>
      </rPr>
      <t>SB(SP)</t>
    </r>
  </si>
  <si>
    <t>Edukacinių renginių organizavimas, dalyvavimas respublikiniuose renginiuose, kitų projektų vykdymas</t>
  </si>
  <si>
    <t>Neformaliojo švietimo įstaigų pastatų rekonstrukcija:</t>
  </si>
  <si>
    <t>Renovuoti ugdymo įstaigų pastatus ir patalpas</t>
  </si>
  <si>
    <t>Organizuoti materialinį, ūkinį ir techninį ugdymo įstaigų aptarnavimą</t>
  </si>
  <si>
    <t>Ugdymo įstaigų ūkinio aptarnavimo organizavimas:</t>
  </si>
  <si>
    <t>Užtikrinti kokybišką ugdymo proceso organizavimą</t>
  </si>
  <si>
    <t>Gerinti ugdymo sąlygas ir aplinką</t>
  </si>
  <si>
    <t>P1</t>
  </si>
  <si>
    <t>Mokinių pavėžėjimo užtikrinimas</t>
  </si>
  <si>
    <t>Ryšių kabelių kanalų nuoma</t>
  </si>
  <si>
    <t>Šilumos ir karšto vandens tiekimo sistemų renovacija ir remontas</t>
  </si>
  <si>
    <t>Švietimo įstaigų pastatų apsauga</t>
  </si>
  <si>
    <t>Įstaigų skaičius</t>
  </si>
  <si>
    <t>Priešgaisrinių reikalavimų vykdymas švietimo įstaigose</t>
  </si>
  <si>
    <t>Produkto kriterijaus</t>
  </si>
  <si>
    <t>Kabelio tinklo ilgis, km</t>
  </si>
  <si>
    <t>Švietimo įstaigų paprastasis remontas</t>
  </si>
  <si>
    <t>SB(SP)</t>
  </si>
  <si>
    <t>Veiklos organizavimo užtikrinimas švietimo įstaigose:</t>
  </si>
  <si>
    <t>Kvalifikacinių programų skaičius</t>
  </si>
  <si>
    <t>Metodinių būrelių skaičius mieste</t>
  </si>
  <si>
    <t>1.4.1.9.</t>
  </si>
  <si>
    <t>1.4.3.3.</t>
  </si>
  <si>
    <t>1.4.3.9.</t>
  </si>
  <si>
    <t>1.4.1.8.</t>
  </si>
  <si>
    <t>1.4.3.5.</t>
  </si>
  <si>
    <t>Švietimo įstaigų sanitarinių patalpų remontas</t>
  </si>
  <si>
    <t>Dalyvių skaičius</t>
  </si>
  <si>
    <r>
      <t xml:space="preserve">BĮ Klaipėdos pedagoginės psichologinės tarnybos </t>
    </r>
    <r>
      <rPr>
        <sz val="10"/>
        <rFont val="Times New Roman"/>
        <family val="1"/>
        <charset val="186"/>
      </rPr>
      <t>veiklos užtikrinimas</t>
    </r>
  </si>
  <si>
    <t>Vykdytojas (skyrius / asmuo)</t>
  </si>
  <si>
    <t>Projektų skyrius</t>
  </si>
  <si>
    <t>Švietimo skyrius</t>
  </si>
  <si>
    <t>Klaipėdos lopšelio-darželio „Atžalynas“ (Panevėžio g. 3) pastato modernizavimas</t>
  </si>
  <si>
    <t>Kt</t>
  </si>
  <si>
    <t>Socialinės infrastruktūros priežiūros skyrius</t>
  </si>
  <si>
    <r>
      <t xml:space="preserve">Kiti finansavimo šaltiniai </t>
    </r>
    <r>
      <rPr>
        <b/>
        <sz val="10"/>
        <rFont val="Times New Roman"/>
        <family val="1"/>
        <charset val="186"/>
      </rPr>
      <t>Kt</t>
    </r>
  </si>
  <si>
    <r>
      <t>BĮ Klaipėdos pedagogų švietimo ir kultūros centro</t>
    </r>
    <r>
      <rPr>
        <sz val="10"/>
        <rFont val="Times New Roman"/>
        <family val="1"/>
        <charset val="186"/>
      </rPr>
      <t xml:space="preserve"> veiklos užtikrinimas</t>
    </r>
  </si>
  <si>
    <t>Iš viso priemonei:</t>
  </si>
  <si>
    <t xml:space="preserve"> TIKSLŲ, UŽDAVINIŲ, PRIEMONIŲ, PRIEMONIŲ IŠLAIDŲ IR PRODUKTO KRITERIJŲ SUVESTINĖ</t>
  </si>
  <si>
    <t>2017-ieji metai</t>
  </si>
  <si>
    <t>Parengtas techninis projektas, vnt.</t>
  </si>
  <si>
    <t xml:space="preserve">jose ugdoma vaikų </t>
  </si>
  <si>
    <t>jose ugdoma vaikų</t>
  </si>
  <si>
    <t xml:space="preserve">iš jų mokinių </t>
  </si>
  <si>
    <t>Vasaros poilsio organizavimas</t>
  </si>
  <si>
    <t>Atestuotų vadovų skaičius</t>
  </si>
  <si>
    <t>Rugsėjo 1-osios šventės organizavimas (masinis renginys „Švyturio“ arenoje)</t>
  </si>
  <si>
    <t xml:space="preserve">Brandos egzaminų administravimas </t>
  </si>
  <si>
    <t>Įgyvendintų programų skaičius</t>
  </si>
  <si>
    <t>Elektroninio mokinio pažymėjimo diegimas ir naudojimo užtikrinimas bendrojo ugdymo, neformaliojo švietimo ir sporto įstaigose</t>
  </si>
  <si>
    <t>Vaikų skaičius</t>
  </si>
  <si>
    <t>Vaikiškų lovyčių įsigijimas ikimokyklinėse įstaigose</t>
  </si>
  <si>
    <t>Planas</t>
  </si>
  <si>
    <t>Ikimokyklinių nevalstybinių įstaigų skaičius,</t>
  </si>
  <si>
    <t>Pradinių mokyklų ir mokyklų-darželių skaičius</t>
  </si>
  <si>
    <t>Ugdoma vaikų, skaičius,</t>
  </si>
  <si>
    <t>Organizuota egzaminų, skaičius</t>
  </si>
  <si>
    <t>Suorganizuota renginių, skaičius</t>
  </si>
  <si>
    <t>Įstaigų, kuriose atlikti remonto darbai, skaičius</t>
  </si>
  <si>
    <t>Įstaigų, kuriose likviduoti pažeidimai, skaičius</t>
  </si>
  <si>
    <t>Įstaigų, kuriose suremontuota sanitarinių patalpų, skaičius</t>
  </si>
  <si>
    <t>Mokinių, kuriems kompensuojamos pavėžėjimo išlaidos, skaičius</t>
  </si>
  <si>
    <t>2017-ųjų metų lėšų projektas</t>
  </si>
  <si>
    <t>2018-ieji metai</t>
  </si>
  <si>
    <t>„Saulėtekio“ pagrindinės mokyklos sporto salės ir laiptinių langų bei durų pakeitimas</t>
  </si>
  <si>
    <t>Švietimo įstaigų elektros instaliacijos remontas</t>
  </si>
  <si>
    <t>Tauralaukio pagrindinės mokyklos katilinės remontas</t>
  </si>
  <si>
    <t>Naujos ikimokyklinio ugdymo įstaigos statyba šiaurinėje miesto dalyje</t>
  </si>
  <si>
    <t xml:space="preserve">Parengtas techninis projektas, vnt.  </t>
  </si>
  <si>
    <t>Atlikta statybos darbų, proc.</t>
  </si>
  <si>
    <t>Atlikta rekonstrukcijos darbų, proc.</t>
  </si>
  <si>
    <t>Parengtas techninis projektas</t>
  </si>
  <si>
    <t xml:space="preserve"> </t>
  </si>
  <si>
    <t xml:space="preserve">Atlikta modernizavimo darbų, proc.
</t>
  </si>
  <si>
    <t xml:space="preserve">Atlikta rekonstrukcijos darbų, proc. </t>
  </si>
  <si>
    <t xml:space="preserve">Atlikta rekonstrukcija, proc. 
</t>
  </si>
  <si>
    <t xml:space="preserve">Savivaldybės įstaigų skaičius, </t>
  </si>
  <si>
    <t>47</t>
  </si>
  <si>
    <t>7970</t>
  </si>
  <si>
    <t>SB(SPL)</t>
  </si>
  <si>
    <t>jose ugdoma mokinių</t>
  </si>
  <si>
    <t xml:space="preserve">Nevalstybinių įstaigų skaičius, </t>
  </si>
  <si>
    <t xml:space="preserve">03 Strateginis tikslas. Užtikrinti gyventojams aukštą švietimo, kultūros, socialinių, sporto ir sveikatos apsaugos paslaugų kokybę ir prieinamumą </t>
  </si>
  <si>
    <t>Aptarnautų asmenų skaičius</t>
  </si>
  <si>
    <t>Aptarnauta asmenų, iš jų:</t>
  </si>
  <si>
    <t>Renginių skaičius</t>
  </si>
  <si>
    <t>Savivaldybės administracijos vaiko gerovės komisijos veiklos užtikrinimas</t>
  </si>
  <si>
    <t xml:space="preserve">Programų skaičius, </t>
  </si>
  <si>
    <t xml:space="preserve">Savivaldybės švietimo įstaigų vadovų atestavimas ir miesto metodinių būrelių veiklos užtikrinimas </t>
  </si>
  <si>
    <t>Prevencinių renginių skaičius</t>
  </si>
  <si>
    <t>Neformaliojo suaugusiųjų švietimo paslaugų poreikio tyrimo vykdymas</t>
  </si>
  <si>
    <t>Dalyvavimo Lietuvos moksleivių dainų šventėje užtikrinimas</t>
  </si>
  <si>
    <t>Nuotoliniu būdu mokomų mokinių skaičius, vnt.</t>
  </si>
  <si>
    <t>Nuotolinio mokymo savivaldybės švietimo įstaigose diegimas ir plėtojimas</t>
  </si>
  <si>
    <t xml:space="preserve">Savivaldybės bendrojo ugdymo mokyklose </t>
  </si>
  <si>
    <t xml:space="preserve">Savivaldybės neformaliojo vaikų švietimo įstaigose </t>
  </si>
  <si>
    <t xml:space="preserve">Įrengimų įsigijimas švietimo įstaigų maisto blokuose </t>
  </si>
  <si>
    <t>Įstaigų, įsigijusių įrengimus, skaičius</t>
  </si>
  <si>
    <t>Įsigyta įrengimų, vnt.</t>
  </si>
  <si>
    <r>
      <t xml:space="preserve">Ugdymo proceso ir aplinkos užtikrinimas </t>
    </r>
    <r>
      <rPr>
        <b/>
        <sz val="10"/>
        <rFont val="Times New Roman"/>
        <family val="1"/>
        <charset val="186"/>
      </rPr>
      <t>savivaldybės ir nevalstybinėse ikimokyklinio ugdymo įstaigose</t>
    </r>
  </si>
  <si>
    <r>
      <t xml:space="preserve">Ugdymo proceso ir aplinkos užtikrinimas </t>
    </r>
    <r>
      <rPr>
        <b/>
        <sz val="10"/>
        <rFont val="Times New Roman"/>
        <family val="1"/>
        <charset val="186"/>
      </rPr>
      <t xml:space="preserve">savivaldybės ir nevalstybinėse bendrojo ugdymo mokyklose </t>
    </r>
  </si>
  <si>
    <r>
      <t xml:space="preserve">Pajamų imokų likutis </t>
    </r>
    <r>
      <rPr>
        <b/>
        <sz val="10"/>
        <rFont val="Times New Roman"/>
        <family val="1"/>
        <charset val="186"/>
      </rPr>
      <t>SB(SPL)</t>
    </r>
  </si>
  <si>
    <t>1.4.2.7</t>
  </si>
  <si>
    <t>Langų ribotuvų įrengimas ikimokyklinėse įstaigose</t>
  </si>
  <si>
    <t>Klaipėdos laisvalaikio centro pastato (Šermukšnių g. 11, klubas „Saulutė“) energetinio efektyvumo didinimas</t>
  </si>
  <si>
    <t>Sudaryti sąlygas ugdytis ir gerinti ugdymo proceso kokybę</t>
  </si>
  <si>
    <t>Švietimo įstaigų persikėlimo į kitas patalpas išlaidų apmokėjimas</t>
  </si>
  <si>
    <t>Perkeltа įstaigų, skaičius</t>
  </si>
  <si>
    <t>Įstaigų, kuriose pakeisti langai, skaičius</t>
  </si>
  <si>
    <t>Įstaigų, kuriose suremontuotos patalpos,  skaičius</t>
  </si>
  <si>
    <t>Šilumos  ir karšto vandens tiekimo sistemų priežiūra</t>
  </si>
  <si>
    <t>Įstaigų, kurių teritorijos aptvertos, skaičius</t>
  </si>
  <si>
    <t xml:space="preserve">Aprūpinti švietimo įstaigas reikalingu inventoriumi  </t>
  </si>
  <si>
    <t>Pakeistа lovyčių, skaičius</t>
  </si>
  <si>
    <t>Ugdymo proceso užtikrinimas  Klaipėdos sutrikusio vystymosi kūdikių namuose</t>
  </si>
  <si>
    <t>Įstaigų ir vaikų jose skaičius, vnt.</t>
  </si>
  <si>
    <t>Patalpų pritaikymas Klaipėdos miesto pedagogų švietimo ir kultūros centro veiklai (Baltijos pr. 51)</t>
  </si>
  <si>
    <r>
      <t xml:space="preserve">Ugdymo proceso ir aplinkos užtikrinimas </t>
    </r>
    <r>
      <rPr>
        <b/>
        <sz val="10"/>
        <rFont val="Times New Roman"/>
        <family val="1"/>
        <charset val="186"/>
      </rPr>
      <t>savivaldybės pradinėje mokykloje ir mokyklose-darželiuose</t>
    </r>
  </si>
  <si>
    <r>
      <t xml:space="preserve">Ugdymo proceso ir aplinkos užtikrinimas </t>
    </r>
    <r>
      <rPr>
        <b/>
        <sz val="10"/>
        <rFont val="Times New Roman"/>
        <family val="1"/>
        <charset val="186"/>
      </rPr>
      <t>neformaliojo vaikų švietimo įstaigose</t>
    </r>
  </si>
  <si>
    <r>
      <t xml:space="preserve">Klaipėdos regos ugdymo centro </t>
    </r>
    <r>
      <rPr>
        <sz val="10"/>
        <rFont val="Times New Roman"/>
        <family val="1"/>
        <charset val="186"/>
      </rPr>
      <t>veiklos užtikrinimas</t>
    </r>
  </si>
  <si>
    <t>Dalyvaujančių renginuose mokinių skaičius, vnt.</t>
  </si>
  <si>
    <t>Įrengtas liftas, vnt.</t>
  </si>
  <si>
    <t>Klaipėdos Adomo Brako dailės mokyklos tvoros dalies įrengimas</t>
  </si>
  <si>
    <t>Atlikta modernizavimo darbų ir įsigyta įrangos, proc.</t>
  </si>
  <si>
    <t xml:space="preserve">Dviračių stovų įrengimas bendrojo lavinimo mokyklose </t>
  </si>
  <si>
    <t xml:space="preserve">Nuovažų įrengimas prie įėjimų bendrojo ugdymo mokyklose ir lopšeliuose-darželiuose </t>
  </si>
  <si>
    <t>2018-ųjų metų lėšų projektas</t>
  </si>
  <si>
    <t>2017 m. lėšų projektas</t>
  </si>
  <si>
    <t>2018 m. lėšų projektas</t>
  </si>
  <si>
    <t>tūkst. Eur</t>
  </si>
  <si>
    <t>Neformaliojo ugdymo įstaigų skaičius,</t>
  </si>
  <si>
    <t xml:space="preserve">Įstaigų, kuriose įdiegtas nuotolinis mokymas,skaičius </t>
  </si>
  <si>
    <t>Įrengtų naujų grupių savivaldybės įstaigose skaičius, vnt.</t>
  </si>
  <si>
    <t>Įsteigtų naujų ugdymo vietų skaičius savivaldybės įstaigose, vnt.</t>
  </si>
  <si>
    <t>Įsigyta įranga, proc.</t>
  </si>
  <si>
    <t>Bendrojo ugdymo mokyklos pastato statyba šiaurinėje miesto dalyje</t>
  </si>
  <si>
    <t>Ikimokyklinio ugdymo mokyklų pastatų modernizavimas ir plėtra:</t>
  </si>
  <si>
    <t xml:space="preserve">Iš viso: </t>
  </si>
  <si>
    <t>Vaikų, už kurių išlaikymą ikimokyklinėse ir priešmokyklinėse įstaigose yra kompensuojamos išlaidos, skaičius</t>
  </si>
  <si>
    <t xml:space="preserve">                      vaikų –</t>
  </si>
  <si>
    <t xml:space="preserve">                       mokinių –</t>
  </si>
  <si>
    <t>Vaikų, kuriems iš dalies kompensuojamas ugdymas nevalstybinėse įstaigose, skaičius</t>
  </si>
  <si>
    <t>Sporto mokyklas lankančių vaikų, kurių ugdymas finansuojamas iš mokinio krepšelio lėšų, skaičius</t>
  </si>
  <si>
    <t>jose dalyvaujančių vaikų skaičius</t>
  </si>
  <si>
    <t>Vaikų, kuriems skirtos minimalios priežiūros priemonės, skaičius</t>
  </si>
  <si>
    <t>„Gilijos“ pradinės mokyklos (Taikos pr. 68) pastato energetinio efektyvumo didinimas</t>
  </si>
  <si>
    <t>Atliktas energetinis auditas, vnt.</t>
  </si>
  <si>
    <t>Parengta techninių projektų, skaičius</t>
  </si>
  <si>
    <t>Jeronimo Kačinsko muzikos mokyklos (Statybininkų pr. 5) pastato energetinio efektyvumo didinimas</t>
  </si>
  <si>
    <t>Patalpų pritaikymas Klaipėdos vaikų laisvalaikio centro klubo „Žuvėdra“ veiklai (Herkaus Manto g. 77)</t>
  </si>
  <si>
    <t xml:space="preserve">Patalpų pritaikymas neįgalių vaikų ugdymui      </t>
  </si>
  <si>
    <t>Renovuota, suremontuota sistemų, skaičius</t>
  </si>
  <si>
    <t>Įstaigų, kurių šilumos ir karšto vandens tiekimo sistemos prižiūrimos, skaičius</t>
  </si>
  <si>
    <t>Įstaigos, kuriose atlikti elektros instaliacijos remonto darbai, skaičius</t>
  </si>
  <si>
    <t>Lopšelių-darželių pastatų asbestinio stogo dangos pakeitimas (l.-d. „Traukinukas“, „Bitutė“, „Gintarėlis“)</t>
  </si>
  <si>
    <t>Įgyvendinta programų, skaičius</t>
  </si>
  <si>
    <t>Klaipėdos Vytauto Didžiojo gimnazijos S. Daukanto g. 31 pastato atnaujinimas (modernizavimas)</t>
  </si>
  <si>
    <t>Įrengta naujų klasių pirmokams savivaldybės įstaigose, skaičius</t>
  </si>
  <si>
    <t>Ugdymo vietų skaičiaus didinimas</t>
  </si>
  <si>
    <t>Neformaliojo vaikų švietimo programų įgyvendinimas ir neformaliojo vaikų švietimo paslaugų plėtra</t>
  </si>
  <si>
    <t>100</t>
  </si>
  <si>
    <t>2019-ųjų metų lėšų projektas</t>
  </si>
  <si>
    <t>Paskutinis 2016 m. asignavimų plano pakeitimas**</t>
  </si>
  <si>
    <t>2016 m. patvirtintas asignavimų planas*</t>
  </si>
  <si>
    <t>Turtui įsigyti ir finansiniams įsipareigojimams vykdyti</t>
  </si>
  <si>
    <t>2019 m. lėšų projektas</t>
  </si>
  <si>
    <t xml:space="preserve">   </t>
  </si>
  <si>
    <t>2019-ieji metai</t>
  </si>
  <si>
    <t>Parengtas techninis projektas, vnt</t>
  </si>
  <si>
    <t>Parengtas investicijų projektas, vnt.</t>
  </si>
  <si>
    <t>Parengta techninis  projektas, vnt.</t>
  </si>
  <si>
    <t xml:space="preserve">Klaipėdos lopšelio-darželio „Puriena“ pastato Naikupės g. 27 rekonstravimas, pristatant priestatą </t>
  </si>
  <si>
    <t>Atlikta modernizavimo darbų, proc.</t>
  </si>
  <si>
    <t>Klaipėdos karalienės Luizės jaunimo centro (Puodžių g.) modernizavimas, plėtojant neformaliojo ugdymosi galimybes (bendra projekto vertė – 644 411,77 Eur, iš jų: ES lėšos – 547 750 Eur, SB lėšos – 96 661,77 Eur)</t>
  </si>
  <si>
    <t>Atlikta sporto salės rekonstrukcijos darbų, proc.</t>
  </si>
  <si>
    <t>30</t>
  </si>
  <si>
    <t>60</t>
  </si>
  <si>
    <t xml:space="preserve">Klaipėdos Hermano Zudermano gimnazijos Debreceno g. 29 pastato atnaujinimas (modernizavimas) </t>
  </si>
  <si>
    <t>1. Projekto „Bendrojo ugdymo mokyklų (progimnazijų, pagrindinių mokyklų) modernizavimas ir šiuolaikinių mokymosi erdvių kūrimas“ įgyvendinimas</t>
  </si>
  <si>
    <t>2. Projekto „Naujų erdvių kūrimas Gedminų progimnazijoje“ įgyvendinimas</t>
  </si>
  <si>
    <t>Statybos ir infrastruktūros plėtros skyrius</t>
  </si>
  <si>
    <t>Švietimo įstaigų patalpų šildymas</t>
  </si>
  <si>
    <t xml:space="preserve">Šîldoma įstaigų, skaičius  </t>
  </si>
  <si>
    <t>Aptarnaujamų įstaigų skaičius, skaičius</t>
  </si>
  <si>
    <t>Įstaigų, kuriose diegiamos automatizuotos šilumos punkto  kontrolės ir valdymo sistemos, skaičius</t>
  </si>
  <si>
    <t>Parengta paraiška, vnt.</t>
  </si>
  <si>
    <t>Parengta techninių darbo projektų , vnt.</t>
  </si>
  <si>
    <t>Įstaigų (lopšelis-darželis „Aitvarėlis“, lopšelis-darželis „Ąžuoliukas“, lopšelis-darželis „Versmė“, progimnazija „Verdenė“), kuriose įrengtos saulės (fotovoltinės) elektrinės, skaičius</t>
  </si>
  <si>
    <t xml:space="preserve">Savivaldybės biudžetinės įstaigos pilotinio energijos vartojimo efektyvumo didinimo investicijų projekto parengimas </t>
  </si>
  <si>
    <t>Parengtas investicijų projektas (l/d „Klevelis“), vnt.</t>
  </si>
  <si>
    <t>Švietimo įstaigų stogų remontas</t>
  </si>
  <si>
    <t>Įstaigų, kurių pastatų stogai suremontuoti, skaičius</t>
  </si>
  <si>
    <t>Saugoma pastatų, objektų skaičius</t>
  </si>
  <si>
    <t>Mokymo įstaigų vidaus patalpų remontas po šiluminės renovacijos (2016 m. – Vydūno gimnazijos, 2017 m. - „Varpo“ gimnazijos aktų salė ir biblioteka)</t>
  </si>
  <si>
    <t>Sendvario progimnazijos dalyvavimas projekte „Padarykime tai“</t>
  </si>
  <si>
    <t>Įgyvendintas projektas, proc.</t>
  </si>
  <si>
    <t>85</t>
  </si>
  <si>
    <t>Dalyvaujančių mokyklų projekte skaičius</t>
  </si>
  <si>
    <t>Dalyvavimas tarptautiniame projekte „Švietimo gerinimas mokslo, technologijų, inžinerijos, matematikos srityse" 2017-2018 m.</t>
  </si>
  <si>
    <t>STEAM laboratorijose ugdomų vaikų skaičius</t>
  </si>
  <si>
    <t>Įstaigų skaičius ugdymo prieinamumui užtikrinti</t>
  </si>
  <si>
    <t xml:space="preserve">Ugdymo prieinamumo ir ugdymo formų įvairovės užtikrinimas </t>
  </si>
  <si>
    <t>Lėšos kompensavimui už maitinimo paslaugą</t>
  </si>
  <si>
    <t>Neformaliojo vaikų ir suaugusiųjų švietimo organizavimas:</t>
  </si>
  <si>
    <t>Neformaliojo suaugusiųjų švietimo ir tęstinio mokymosi 2016-2019 metais veiksmų plano įgyvendinimas</t>
  </si>
  <si>
    <t>Įstaigų, kuriose įdiegtas e. mokinio pažymėjimas, skaičius</t>
  </si>
  <si>
    <t>Įrengta dviračių stovų (vienas stovas 7-iems dviračiams), mokyklų skaičius</t>
  </si>
  <si>
    <t>Transporto priemonės įsigijimas Klaipėdos karalienės Luizės jaunimo centre</t>
  </si>
  <si>
    <t>Įsigytas mikroautobusas</t>
  </si>
  <si>
    <t xml:space="preserve">Klaipėdos lopšelyje-darželyje „Puriena“  </t>
  </si>
  <si>
    <t>Įsigytų baldų skaičius, vnt.</t>
  </si>
  <si>
    <t>Atnaujinta stadionų danga, proc.</t>
  </si>
  <si>
    <t xml:space="preserve">* pagal Klaipėdos miesto savivaldybės tarybos sprendimus: 2015 m. gruodžio 22 d. Nr. T2-333 ir 2016 m. vasario 12 d. Nr. T2-28
</t>
  </si>
  <si>
    <t>Modernių ugdymosi erdvių sukūrimas progimnazijose (S. Dacho, M. Mažvydo, „Smeltės“, „Versmės“, L. Stulpino) ir gimnazijose („Aukuro“, „Varpo“)</t>
  </si>
  <si>
    <t>Centralizuotas paviršinių (lietaus) nuotekų tvarkymas (paslaugos apmokėjimas)</t>
  </si>
  <si>
    <t>Įstaigų, už kurias mokamas mokestis skaičius, vnt.</t>
  </si>
  <si>
    <t>Priemonių įsigijimas Klaipėdos karalienės Luizės jaunimo centro Atvirų jaunimo erdvių veiklos gerinimui</t>
  </si>
  <si>
    <t xml:space="preserve">            </t>
  </si>
  <si>
    <t xml:space="preserve">                  suaugusiųjų –</t>
  </si>
  <si>
    <r>
      <rPr>
        <b/>
        <sz val="10"/>
        <rFont val="Times New Roman"/>
        <family val="1"/>
      </rPr>
      <t>Neformaliojo</t>
    </r>
    <r>
      <rPr>
        <sz val="10"/>
        <rFont val="Times New Roman"/>
        <family val="1"/>
      </rPr>
      <t xml:space="preserve"> vaikų ugdymo proceso užtikrinimas biudžetinėse </t>
    </r>
    <r>
      <rPr>
        <b/>
        <sz val="10"/>
        <rFont val="Times New Roman"/>
        <family val="1"/>
      </rPr>
      <t xml:space="preserve">sporto mokyklose </t>
    </r>
  </si>
  <si>
    <r>
      <rPr>
        <b/>
        <sz val="10"/>
        <rFont val="Times New Roman"/>
        <family val="1"/>
        <charset val="186"/>
      </rPr>
      <t>„Aitvaro“ gimnazijos</t>
    </r>
    <r>
      <rPr>
        <sz val="10"/>
        <rFont val="Times New Roman"/>
        <family val="1"/>
        <charset val="186"/>
      </rPr>
      <t xml:space="preserve"> (Paryžiaus Komunos g. 18) aprūpinimas gamtos, technologijų ir kitų laboratorijų įranga</t>
    </r>
  </si>
  <si>
    <r>
      <rPr>
        <b/>
        <sz val="10"/>
        <rFont val="Times New Roman"/>
        <family val="1"/>
        <charset val="186"/>
      </rPr>
      <t xml:space="preserve">„Ąžuolyno“ gimnazijos </t>
    </r>
    <r>
      <rPr>
        <sz val="10"/>
        <rFont val="Times New Roman"/>
        <family val="1"/>
        <charset val="186"/>
      </rPr>
      <t>(Paryžiaus Komunos g. 16) aprūpinimas gamtos, technologijų ir kitų laboratorijų įranga</t>
    </r>
  </si>
  <si>
    <t xml:space="preserve">Atliktas energetinis auditas, vnt. </t>
  </si>
  <si>
    <t>Atlikta darbų, proc.</t>
  </si>
  <si>
    <t>Darbuotojų skaičiaus ikimokyklinio ir priešmokyklinio ugdymo įstaigų grupėse užtikrinimas vykdant higienos normos reikalavimus</t>
  </si>
  <si>
    <t>Gedminų progimnazijos modernizavimas:</t>
  </si>
  <si>
    <r>
      <t xml:space="preserve">Lifto įrengimas </t>
    </r>
    <r>
      <rPr>
        <b/>
        <sz val="10"/>
        <rFont val="Times New Roman"/>
        <family val="1"/>
        <charset val="186"/>
      </rPr>
      <t xml:space="preserve">Martyno Mažvydo progimnazijoje </t>
    </r>
  </si>
  <si>
    <r>
      <rPr>
        <b/>
        <sz val="10"/>
        <rFont val="Times New Roman"/>
        <family val="1"/>
        <charset val="186"/>
      </rPr>
      <t xml:space="preserve">Tauralaukio progimnazijos </t>
    </r>
    <r>
      <rPr>
        <sz val="10"/>
        <rFont val="Times New Roman"/>
        <family val="1"/>
        <charset val="186"/>
      </rPr>
      <t>pastato (Klaipėdos g. 31) rekonstravimas siekiant išplėsti ugdymui skirtas patalpas</t>
    </r>
  </si>
  <si>
    <t>Bendrojo ugdymo mokyklų pastatų ir aplinkos modernizavimas ir plėtra:</t>
  </si>
  <si>
    <r>
      <t>Klaipėdo</t>
    </r>
    <r>
      <rPr>
        <b/>
        <sz val="10"/>
        <rFont val="Times New Roman"/>
        <family val="1"/>
        <charset val="186"/>
      </rPr>
      <t xml:space="preserve">s Prano Mašioto progimnazijos </t>
    </r>
    <r>
      <rPr>
        <sz val="10"/>
        <rFont val="Times New Roman"/>
        <family val="1"/>
        <charset val="186"/>
      </rPr>
      <t>pastato energetinio efektyvumo didinimas</t>
    </r>
  </si>
  <si>
    <r>
      <t>Stadiono dangos atnaujinimas P</t>
    </r>
    <r>
      <rPr>
        <b/>
        <sz val="10"/>
        <rFont val="Times New Roman"/>
        <family val="1"/>
        <charset val="186"/>
      </rPr>
      <t>rano Mašioto progimnazijoje</t>
    </r>
  </si>
  <si>
    <t xml:space="preserve">Baldų ir įrangos atnaujinimas:  </t>
  </si>
  <si>
    <t>Modernizuota edukacinių erdvių (sporto salių), skaičius</t>
  </si>
  <si>
    <t>Švietimo įstaigų energetinių išteklių efektyvinimas:</t>
  </si>
  <si>
    <t>Įsteigtų etatų skaičius</t>
  </si>
  <si>
    <t>Įsigyta priemonių (org. technikos, baldų, muzikos instrumentų, dailės priemonių ir kt.), vnt.</t>
  </si>
  <si>
    <t>Automatizuotos šilumos punkto  kontrolės ir valdymo sistemų aptarnavimas švietimo įstaigų pastatuose</t>
  </si>
  <si>
    <t>Atsinaujinančių energijos išteklių  panaudojimas švietimo įstaigų pastatuose</t>
  </si>
  <si>
    <t>Ikimokyklinio ugdymo įstaigų teritorijų aptvėrimas</t>
  </si>
  <si>
    <t>Švietimo įstaigų langų pakeitimas (vaikų laisvalaikio centrai klubai „Draugystė“, „Liepsnelė“ ir choreografijos studija „Inkarėlis“)</t>
  </si>
  <si>
    <t xml:space="preserve">Patalpų pritaikymas ugdymui Klaipėdos Baltijos gimnazijoje (Baltijos pr. 51)  (2016 m. - bibliotekos - skaityklos veiklai) </t>
  </si>
  <si>
    <t>Mokinių, aprūpintų elektroniniais pažymėjimais skaičius, vnt.</t>
  </si>
  <si>
    <t>Energetinio efektyvumo didinimas lopšeliuose-darželiuose (2016 m. –  „Svirpliukas“, 2017 m. –  „Svirpliukas“, „Žiogelis“, „Vėrinėlis“,  „Saulutės“ m.-d., 2018 m. – „Radastėlė“, „Bangelė“, „Putinėlis“, „Žilvitis“, „Boružėlė“)</t>
  </si>
  <si>
    <t xml:space="preserve"> 2016–2019 M. KLAIPĖDOS MIESTO SAVIVALDYBĖS </t>
  </si>
  <si>
    <t>2017-ųjų metų asignavimų planas</t>
  </si>
  <si>
    <t>Klaipėdos lopšelio-darželio „Nykštukas“ teritorijos drenažo tinklų įrengimas</t>
  </si>
  <si>
    <t xml:space="preserve"> 2017–2019 M. KLAIPĖDOS MIESTO SAVIVALDYBĖS </t>
  </si>
  <si>
    <t>SB(VB)'</t>
  </si>
  <si>
    <t>Rebilitacinės įrangos įsigijimas  „Medeinės“ mokykloje specialiųjų poreikių mokiniams  ir sensorinio kambario įrangos įsigijimas lopšelyje-darželyje „Versmė“</t>
  </si>
  <si>
    <t xml:space="preserve">Klaipėdos karalienės Luizės jaunimo centro (Puodžių g.) modernizavimas, plėtojant neformaliojo ugdymosi galimybes </t>
  </si>
  <si>
    <t>SB'</t>
  </si>
  <si>
    <r>
      <rPr>
        <b/>
        <sz val="10"/>
        <rFont val="Times New Roman"/>
        <family val="1"/>
        <charset val="186"/>
      </rPr>
      <t xml:space="preserve">Tauralaukio progimnazijos </t>
    </r>
    <r>
      <rPr>
        <sz val="10"/>
        <rFont val="Times New Roman"/>
        <family val="1"/>
        <charset val="186"/>
      </rPr>
      <t>pastato (Klaipėdos g. 31) rekonstravimas siekiant išplėsti ugdymui skirtas patalpas</t>
    </r>
    <r>
      <rPr>
        <sz val="10"/>
        <color rgb="FFFF0000"/>
        <rFont val="Times New Roman"/>
        <family val="1"/>
        <charset val="186"/>
      </rPr>
      <t xml:space="preserve"> </t>
    </r>
  </si>
  <si>
    <t>Šilumos ir karšto vandens tiekimo sistemų priežiūra</t>
  </si>
  <si>
    <t>Įstaigų, kuriose užtikrintas sistemos palaikymas, skaičius</t>
  </si>
  <si>
    <t>** pagal Klaipėdos miesto savivaldybės tarybos 2016 m. lapkričio 24 d. sprendimą Nr. T2-.267</t>
  </si>
  <si>
    <t>Dalyvavimas tarptautiniame projekte „Švietimo gerinimas mokslo, technologijų, inžinerijos, matematikos srityse“ 2017–2018 m.</t>
  </si>
  <si>
    <t>Lėšos kompensuoti už maitinimo paslaugą</t>
  </si>
  <si>
    <t>Neformaliojo suaugusiųjų švietimo ir tęstinio mokymosi 2016–2019 metais veiksmų plano įgyvendinimas</t>
  </si>
  <si>
    <t>Modernių ugdymosi erdvių sukūrimas progimnazijose (Simono Dacho, Martyno Mažvydo, „Smeltės“, „Versmės“, Liudviko Stulpino) ir gimnazijose („Aukuro“, „Varpo“)</t>
  </si>
  <si>
    <t>„Gilijos“ pradinės mokyklos (Taikos pr. 68) pastato energinio efektyvumo didinimas</t>
  </si>
  <si>
    <r>
      <t>Klaipėdo</t>
    </r>
    <r>
      <rPr>
        <b/>
        <sz val="10"/>
        <rFont val="Times New Roman"/>
        <family val="1"/>
        <charset val="186"/>
      </rPr>
      <t xml:space="preserve">s Prano Mašioto progimnazijos </t>
    </r>
    <r>
      <rPr>
        <sz val="10"/>
        <rFont val="Times New Roman"/>
        <family val="1"/>
        <charset val="186"/>
      </rPr>
      <t>pastato energinio efektyvumo didinimas</t>
    </r>
  </si>
  <si>
    <r>
      <rPr>
        <b/>
        <sz val="10"/>
        <rFont val="Times New Roman"/>
        <family val="1"/>
        <charset val="186"/>
      </rPr>
      <t>Prano Mašioto progimnazijos</t>
    </r>
    <r>
      <rPr>
        <sz val="10"/>
        <rFont val="Times New Roman"/>
        <family val="1"/>
        <charset val="186"/>
      </rPr>
      <t xml:space="preserve"> stadiono dangos atnaujinimas </t>
    </r>
  </si>
  <si>
    <t>Energinio efektyvumo didinimas lopšeliuose-darželiuose (2016 m. –  „Svirpliukas“, 2017 m. –  „Svirpliukas“, „Žiogelis“, „Vėrinėlis“,  „Saulutės“ m.-d., 2018 m. – „Radastėlė“, „Bangelė“, „Putinėlis“, „Žilvitis“, „Boružėlė“)</t>
  </si>
  <si>
    <t>Jeronimo Kačinsko muzikos mokyklos (Statybininkų pr. 5) pastato energinio efektyvumo didinimas</t>
  </si>
  <si>
    <t>Klaipėdos laisvalaikio centro pastato (Šermukšnių g. 11, klubas „Saulutė“) energinio efektyvumo didinimas</t>
  </si>
  <si>
    <t xml:space="preserve">Įrenginių įsigijimas švietimo įstaigų maisto blokuose </t>
  </si>
  <si>
    <t>Įstaigų, įsigijusių įrenginius, skaičius</t>
  </si>
  <si>
    <t>Mokymo įstaigų vidaus patalpų remontas po šiluminės renovacijos (2017 m. – „Varpo“ gimnazijos aktų salės ir bibliotekos remontas)</t>
  </si>
  <si>
    <t>Švietimo įstaigų langų pakeitimas (vaikų laisvalaikio centrai – klubai „Draugystė“, „Liepsnelė“ ir choreografijos studija „Inkarėlis“)</t>
  </si>
  <si>
    <t>Švietimo įstaigų energinių išteklių efektyvinimas:</t>
  </si>
  <si>
    <t xml:space="preserve">Savivaldybės biudžetinės įstaigos bandomojo energijos vartojimo efektyvumo didinimo investicijų projekto parengimas </t>
  </si>
  <si>
    <t>Parengtas investicijų projektas (l.-d. „Klevelis“), vnt.</t>
  </si>
  <si>
    <t>Įstaigų, už kurias mokamas mokestis, skaičius, vnt.</t>
  </si>
  <si>
    <t>Mokinių, aprūpintų elektroniniais pažymėjimais, skaičius, vnt.</t>
  </si>
  <si>
    <t xml:space="preserve">Atliktas energinis auditas, vnt. </t>
  </si>
  <si>
    <t>Atliktas energinis auditas, vnt.</t>
  </si>
  <si>
    <t>Atlikta sporto salės rekonstravimo darbų, proc.</t>
  </si>
  <si>
    <t xml:space="preserve">Atlikta rekonstravimo darbų, proc. </t>
  </si>
  <si>
    <t>Atlikta rekonstravimo darbų, proc.</t>
  </si>
  <si>
    <t xml:space="preserve">Atliktas rekonstravimas, proc. 
</t>
  </si>
  <si>
    <t>Neformaliojo švietimo įstaigų pastatų rekonstravimas:</t>
  </si>
  <si>
    <t>Aiškinamojo rašto priedas Nr.3</t>
  </si>
  <si>
    <t>Klaipėdos miesto savivaldybės ugdymo proceso užtikrinimo programos (Nr. 10) aprašymo                              priedas</t>
  </si>
  <si>
    <t>Mokymosi aplinkos pritaikymas švietimo reikmėms:</t>
  </si>
  <si>
    <t>Įrengta moderni auditorija, vnt.</t>
  </si>
  <si>
    <t>Suremontuotų  patalpų skaičius, vnt.</t>
  </si>
  <si>
    <t xml:space="preserve">Patalpų pritaikymas ugdymui Klaipėdos Baltijos gimnazijoje (Baltijos pr. 51)  (2016 m. – bibliotekos-skaityklos veiklai)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</si>
</sst>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name val="Arial"/>
      <charset val="186"/>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b/>
      <u/>
      <sz val="10"/>
      <name val="Times New Roman"/>
      <family val="1"/>
      <charset val="186"/>
    </font>
    <font>
      <sz val="9"/>
      <color indexed="81"/>
      <name val="Tahoma"/>
      <family val="2"/>
      <charset val="186"/>
    </font>
    <font>
      <sz val="12"/>
      <name val="Times New Roman"/>
      <family val="1"/>
      <charset val="186"/>
    </font>
    <font>
      <b/>
      <sz val="9"/>
      <color indexed="81"/>
      <name val="Tahoma"/>
      <family val="2"/>
      <charset val="186"/>
    </font>
    <font>
      <i/>
      <sz val="10"/>
      <name val="Times New Roman"/>
      <family val="1"/>
      <charset val="186"/>
    </font>
    <font>
      <b/>
      <sz val="12"/>
      <name val="Times New Roman"/>
      <family val="1"/>
      <charset val="186"/>
    </font>
    <font>
      <sz val="9"/>
      <name val="Times New Roman"/>
      <family val="1"/>
    </font>
    <font>
      <b/>
      <sz val="9"/>
      <name val="Times New Roman"/>
      <family val="1"/>
    </font>
    <font>
      <sz val="8"/>
      <name val="Times New Roman"/>
      <family val="1"/>
      <charset val="186"/>
    </font>
    <font>
      <sz val="10"/>
      <color theme="1"/>
      <name val="Times New Roman"/>
      <family val="1"/>
    </font>
    <font>
      <sz val="10"/>
      <color rgb="FFFF0000"/>
      <name val="Times New Roman"/>
      <family val="1"/>
      <charset val="186"/>
    </font>
  </fonts>
  <fills count="9">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8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0" fontId="3" fillId="0" borderId="0"/>
  </cellStyleXfs>
  <cellXfs count="1883">
    <xf numFmtId="0" fontId="0" fillId="0" borderId="0" xfId="0"/>
    <xf numFmtId="0" fontId="1" fillId="0" borderId="0" xfId="0" applyFont="1" applyBorder="1" applyAlignment="1">
      <alignment vertical="top"/>
    </xf>
    <xf numFmtId="49" fontId="2" fillId="2"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5" fillId="2" borderId="13" xfId="0" applyNumberFormat="1" applyFont="1" applyFill="1" applyBorder="1" applyAlignment="1">
      <alignment vertical="top"/>
    </xf>
    <xf numFmtId="49" fontId="2" fillId="2" borderId="14" xfId="0" applyNumberFormat="1" applyFont="1" applyFill="1" applyBorder="1" applyAlignment="1">
      <alignment horizontal="center" vertical="top"/>
    </xf>
    <xf numFmtId="49" fontId="5" fillId="3" borderId="12" xfId="0" applyNumberFormat="1" applyFont="1" applyFill="1" applyBorder="1" applyAlignment="1">
      <alignment horizontal="center" vertical="top"/>
    </xf>
    <xf numFmtId="49" fontId="5" fillId="3" borderId="16" xfId="0" applyNumberFormat="1" applyFont="1" applyFill="1" applyBorder="1" applyAlignment="1">
      <alignment vertical="top"/>
    </xf>
    <xf numFmtId="49" fontId="5" fillId="3" borderId="17" xfId="0" applyNumberFormat="1" applyFont="1" applyFill="1" applyBorder="1" applyAlignment="1">
      <alignment vertical="top"/>
    </xf>
    <xf numFmtId="49" fontId="5" fillId="2" borderId="18" xfId="0" applyNumberFormat="1" applyFont="1" applyFill="1" applyBorder="1" applyAlignment="1">
      <alignment vertical="top"/>
    </xf>
    <xf numFmtId="49" fontId="2" fillId="3"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49" fontId="2" fillId="4" borderId="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49" fontId="2" fillId="5" borderId="70" xfId="0" applyNumberFormat="1" applyFont="1" applyFill="1" applyBorder="1" applyAlignment="1">
      <alignment vertical="top"/>
    </xf>
    <xf numFmtId="49" fontId="2" fillId="5" borderId="32" xfId="0" applyNumberFormat="1" applyFont="1" applyFill="1" applyBorder="1" applyAlignment="1">
      <alignment vertical="top"/>
    </xf>
    <xf numFmtId="49" fontId="2" fillId="5" borderId="66" xfId="0" applyNumberFormat="1" applyFont="1" applyFill="1" applyBorder="1" applyAlignment="1">
      <alignment vertical="top"/>
    </xf>
    <xf numFmtId="49" fontId="2" fillId="2" borderId="11" xfId="0" applyNumberFormat="1" applyFont="1" applyFill="1" applyBorder="1" applyAlignment="1">
      <alignment horizontal="left" vertical="top"/>
    </xf>
    <xf numFmtId="49" fontId="5" fillId="5" borderId="18" xfId="0" applyNumberFormat="1" applyFont="1" applyFill="1" applyBorder="1" applyAlignment="1">
      <alignment vertical="top"/>
    </xf>
    <xf numFmtId="49" fontId="5" fillId="3" borderId="41" xfId="0" applyNumberFormat="1" applyFont="1" applyFill="1" applyBorder="1" applyAlignment="1">
      <alignment vertical="top"/>
    </xf>
    <xf numFmtId="49" fontId="5" fillId="5" borderId="32" xfId="0" applyNumberFormat="1" applyFont="1" applyFill="1" applyBorder="1" applyAlignment="1">
      <alignment vertical="top"/>
    </xf>
    <xf numFmtId="49" fontId="5" fillId="3" borderId="20" xfId="0" applyNumberFormat="1" applyFont="1" applyFill="1" applyBorder="1" applyAlignment="1">
      <alignment vertical="top"/>
    </xf>
    <xf numFmtId="0" fontId="4" fillId="0" borderId="0" xfId="0" applyFont="1" applyBorder="1" applyAlignment="1">
      <alignment vertical="top"/>
    </xf>
    <xf numFmtId="0" fontId="1" fillId="0" borderId="38" xfId="0" applyFont="1" applyFill="1" applyBorder="1" applyAlignment="1">
      <alignment vertical="top" wrapText="1"/>
    </xf>
    <xf numFmtId="0" fontId="1" fillId="0" borderId="41" xfId="0" applyFont="1" applyFill="1" applyBorder="1" applyAlignment="1">
      <alignment vertical="top" wrapText="1"/>
    </xf>
    <xf numFmtId="49" fontId="2" fillId="2" borderId="19" xfId="0" applyNumberFormat="1" applyFont="1" applyFill="1" applyBorder="1" applyAlignment="1">
      <alignment vertical="top"/>
    </xf>
    <xf numFmtId="0" fontId="4" fillId="7" borderId="60" xfId="0" applyFont="1" applyFill="1" applyBorder="1" applyAlignment="1">
      <alignment horizontal="center" vertical="top" wrapText="1"/>
    </xf>
    <xf numFmtId="0" fontId="2" fillId="8" borderId="48" xfId="0" applyFont="1" applyFill="1" applyBorder="1" applyAlignment="1">
      <alignment horizontal="center" vertical="top" wrapText="1"/>
    </xf>
    <xf numFmtId="3" fontId="4" fillId="0" borderId="63" xfId="0" applyNumberFormat="1" applyFont="1" applyBorder="1" applyAlignment="1">
      <alignment horizontal="center" vertical="top"/>
    </xf>
    <xf numFmtId="3" fontId="1" fillId="0" borderId="43" xfId="0" applyNumberFormat="1" applyFont="1" applyFill="1" applyBorder="1" applyAlignment="1">
      <alignment horizontal="center" vertical="top"/>
    </xf>
    <xf numFmtId="3" fontId="1" fillId="0" borderId="61"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1" fillId="0" borderId="8" xfId="0" applyNumberFormat="1" applyFont="1" applyBorder="1" applyAlignment="1">
      <alignment horizontal="center" vertical="top"/>
    </xf>
    <xf numFmtId="3" fontId="4" fillId="7" borderId="18" xfId="0" applyNumberFormat="1" applyFont="1" applyFill="1" applyBorder="1" applyAlignment="1">
      <alignment horizontal="center" vertical="top"/>
    </xf>
    <xf numFmtId="3" fontId="1" fillId="0" borderId="7" xfId="0" applyNumberFormat="1" applyFont="1" applyBorder="1" applyAlignment="1">
      <alignment horizontal="center" vertical="top"/>
    </xf>
    <xf numFmtId="3" fontId="1" fillId="7" borderId="8" xfId="0" applyNumberFormat="1" applyFont="1" applyFill="1" applyBorder="1" applyAlignment="1">
      <alignment horizontal="center" vertical="top"/>
    </xf>
    <xf numFmtId="3" fontId="4" fillId="0" borderId="8" xfId="0" applyNumberFormat="1" applyFont="1" applyBorder="1" applyAlignment="1">
      <alignment horizontal="center" vertical="top"/>
    </xf>
    <xf numFmtId="3" fontId="5" fillId="7" borderId="0" xfId="0" applyNumberFormat="1" applyFont="1" applyFill="1" applyBorder="1" applyAlignment="1">
      <alignment horizontal="center" vertical="top"/>
    </xf>
    <xf numFmtId="3" fontId="5" fillId="7" borderId="18"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0" borderId="58" xfId="0" applyNumberFormat="1" applyFont="1" applyFill="1" applyBorder="1" applyAlignment="1">
      <alignment horizontal="center" vertical="top"/>
    </xf>
    <xf numFmtId="3" fontId="5" fillId="8" borderId="56"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2" fillId="8" borderId="56" xfId="0" applyNumberFormat="1" applyFont="1" applyFill="1" applyBorder="1" applyAlignment="1">
      <alignment horizontal="center" vertical="top"/>
    </xf>
    <xf numFmtId="3" fontId="4" fillId="7" borderId="0" xfId="0" applyNumberFormat="1" applyFont="1" applyFill="1" applyBorder="1" applyAlignment="1">
      <alignment horizontal="center" vertical="top"/>
    </xf>
    <xf numFmtId="3" fontId="4" fillId="0" borderId="10" xfId="0" applyNumberFormat="1" applyFont="1" applyBorder="1" applyAlignment="1">
      <alignment horizontal="center" vertical="top"/>
    </xf>
    <xf numFmtId="3" fontId="4" fillId="0" borderId="5" xfId="0" applyNumberFormat="1" applyFont="1" applyBorder="1" applyAlignment="1">
      <alignment horizontal="center" vertical="top"/>
    </xf>
    <xf numFmtId="3" fontId="4" fillId="0" borderId="8" xfId="0" applyNumberFormat="1" applyFont="1" applyFill="1" applyBorder="1" applyAlignment="1">
      <alignment horizontal="center" vertical="top"/>
    </xf>
    <xf numFmtId="3" fontId="4" fillId="5" borderId="34" xfId="0" applyNumberFormat="1" applyFont="1" applyFill="1" applyBorder="1" applyAlignment="1">
      <alignment horizontal="center" vertical="top"/>
    </xf>
    <xf numFmtId="3" fontId="4" fillId="5" borderId="61" xfId="0" applyNumberFormat="1" applyFont="1" applyFill="1" applyBorder="1" applyAlignment="1">
      <alignment horizontal="center" vertical="top"/>
    </xf>
    <xf numFmtId="3" fontId="5" fillId="8" borderId="2" xfId="0" applyNumberFormat="1" applyFont="1" applyFill="1" applyBorder="1" applyAlignment="1">
      <alignment horizontal="center" vertical="top"/>
    </xf>
    <xf numFmtId="3" fontId="4" fillId="0" borderId="2" xfId="0" applyNumberFormat="1" applyFont="1" applyFill="1" applyBorder="1" applyAlignment="1">
      <alignment horizontal="center" vertical="top"/>
    </xf>
    <xf numFmtId="3" fontId="4" fillId="5" borderId="17" xfId="0" applyNumberFormat="1" applyFont="1" applyFill="1" applyBorder="1" applyAlignment="1">
      <alignment horizontal="center" vertical="top"/>
    </xf>
    <xf numFmtId="3" fontId="4" fillId="5" borderId="43"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3" fontId="4" fillId="5" borderId="31" xfId="0" applyNumberFormat="1" applyFont="1" applyFill="1" applyBorder="1" applyAlignment="1">
      <alignment horizontal="center" vertical="top"/>
    </xf>
    <xf numFmtId="3" fontId="4" fillId="0" borderId="62" xfId="0" applyNumberFormat="1" applyFont="1" applyFill="1" applyBorder="1" applyAlignment="1">
      <alignment horizontal="center" vertical="top" wrapText="1"/>
    </xf>
    <xf numFmtId="3" fontId="4" fillId="7" borderId="68" xfId="0" applyNumberFormat="1" applyFont="1" applyFill="1" applyBorder="1" applyAlignment="1">
      <alignment horizontal="center" vertical="top"/>
    </xf>
    <xf numFmtId="3" fontId="4" fillId="7" borderId="53" xfId="0" applyNumberFormat="1" applyFont="1" applyFill="1" applyBorder="1" applyAlignment="1">
      <alignment horizontal="center" vertical="top"/>
    </xf>
    <xf numFmtId="3" fontId="5" fillId="8" borderId="67" xfId="0" applyNumberFormat="1" applyFont="1" applyFill="1" applyBorder="1" applyAlignment="1">
      <alignment horizontal="center" vertical="top" wrapText="1"/>
    </xf>
    <xf numFmtId="3" fontId="5" fillId="8" borderId="6" xfId="0" applyNumberFormat="1" applyFont="1" applyFill="1" applyBorder="1" applyAlignment="1">
      <alignment horizontal="center" vertical="top"/>
    </xf>
    <xf numFmtId="3" fontId="1" fillId="5" borderId="3" xfId="0" applyNumberFormat="1" applyFont="1" applyFill="1" applyBorder="1" applyAlignment="1">
      <alignment horizontal="center" vertical="top"/>
    </xf>
    <xf numFmtId="3" fontId="1" fillId="5" borderId="0" xfId="0" applyNumberFormat="1" applyFont="1" applyFill="1" applyBorder="1" applyAlignment="1">
      <alignment horizontal="center" vertical="top"/>
    </xf>
    <xf numFmtId="3" fontId="1" fillId="5" borderId="54" xfId="0" applyNumberFormat="1" applyFont="1" applyFill="1" applyBorder="1" applyAlignment="1">
      <alignment horizontal="center" vertical="top"/>
    </xf>
    <xf numFmtId="3" fontId="1" fillId="5" borderId="61"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4" fillId="7" borderId="60" xfId="0" applyNumberFormat="1" applyFont="1" applyFill="1" applyBorder="1" applyAlignment="1">
      <alignment horizontal="center" vertical="top"/>
    </xf>
    <xf numFmtId="3" fontId="1" fillId="0" borderId="10" xfId="0" applyNumberFormat="1" applyFont="1" applyBorder="1" applyAlignment="1">
      <alignment horizontal="center" vertical="top"/>
    </xf>
    <xf numFmtId="3" fontId="2" fillId="8" borderId="56"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1" fillId="5" borderId="13" xfId="0" applyNumberFormat="1" applyFont="1" applyFill="1" applyBorder="1" applyAlignment="1">
      <alignment horizontal="center" vertical="top"/>
    </xf>
    <xf numFmtId="3" fontId="1" fillId="0" borderId="17" xfId="0" applyNumberFormat="1" applyFont="1" applyFill="1" applyBorder="1" applyAlignment="1">
      <alignment horizontal="center" vertical="top" wrapText="1"/>
    </xf>
    <xf numFmtId="3" fontId="1" fillId="7" borderId="63" xfId="0" applyNumberFormat="1" applyFont="1" applyFill="1" applyBorder="1" applyAlignment="1">
      <alignment horizontal="center" vertical="top"/>
    </xf>
    <xf numFmtId="3" fontId="2" fillId="8" borderId="48"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xf>
    <xf numFmtId="3" fontId="1" fillId="0" borderId="35" xfId="0" applyNumberFormat="1" applyFont="1" applyBorder="1" applyAlignment="1">
      <alignment horizontal="center" vertical="top" wrapText="1"/>
    </xf>
    <xf numFmtId="3" fontId="1" fillId="5" borderId="58" xfId="0" applyNumberFormat="1" applyFont="1" applyFill="1" applyBorder="1" applyAlignment="1">
      <alignment horizontal="center" vertical="top" wrapText="1"/>
    </xf>
    <xf numFmtId="3" fontId="1" fillId="5" borderId="35" xfId="0" applyNumberFormat="1" applyFont="1" applyFill="1" applyBorder="1" applyAlignment="1">
      <alignment horizontal="center" vertical="top" wrapText="1"/>
    </xf>
    <xf numFmtId="3" fontId="4" fillId="0" borderId="0" xfId="0" applyNumberFormat="1" applyFont="1" applyBorder="1" applyAlignment="1">
      <alignment horizontal="center" vertical="top"/>
    </xf>
    <xf numFmtId="3" fontId="1" fillId="0" borderId="0" xfId="0" applyNumberFormat="1" applyFont="1" applyBorder="1" applyAlignment="1">
      <alignment vertical="top"/>
    </xf>
    <xf numFmtId="3" fontId="1" fillId="0" borderId="0" xfId="0" applyNumberFormat="1" applyFont="1" applyAlignment="1">
      <alignment vertical="top"/>
    </xf>
    <xf numFmtId="3" fontId="1" fillId="0" borderId="43" xfId="0" applyNumberFormat="1" applyFont="1" applyBorder="1" applyAlignment="1">
      <alignment horizontal="center" vertical="top"/>
    </xf>
    <xf numFmtId="3" fontId="1" fillId="0" borderId="61" xfId="0" applyNumberFormat="1" applyFont="1" applyBorder="1" applyAlignment="1">
      <alignment horizontal="center" vertical="top"/>
    </xf>
    <xf numFmtId="3" fontId="1" fillId="0" borderId="0" xfId="0" applyNumberFormat="1" applyFont="1" applyBorder="1" applyAlignment="1">
      <alignment horizontal="center" vertical="top"/>
    </xf>
    <xf numFmtId="3" fontId="1" fillId="0" borderId="3" xfId="0" applyNumberFormat="1" applyFont="1" applyFill="1" applyBorder="1" applyAlignment="1">
      <alignment horizontal="center" vertical="top"/>
    </xf>
    <xf numFmtId="3" fontId="1" fillId="7" borderId="53" xfId="0" applyNumberFormat="1" applyFont="1" applyFill="1" applyBorder="1" applyAlignment="1">
      <alignment horizontal="center" vertical="top"/>
    </xf>
    <xf numFmtId="3" fontId="4" fillId="7" borderId="27" xfId="0" applyNumberFormat="1" applyFont="1" applyFill="1" applyBorder="1" applyAlignment="1">
      <alignment horizontal="center" vertical="top"/>
    </xf>
    <xf numFmtId="3" fontId="1" fillId="0" borderId="26" xfId="0" applyNumberFormat="1" applyFont="1" applyFill="1" applyBorder="1" applyAlignment="1">
      <alignment horizontal="center" vertical="top"/>
    </xf>
    <xf numFmtId="3" fontId="1" fillId="0" borderId="40" xfId="0" applyNumberFormat="1" applyFont="1" applyBorder="1" applyAlignment="1">
      <alignment horizontal="center" vertical="top"/>
    </xf>
    <xf numFmtId="3" fontId="4" fillId="7" borderId="18" xfId="0" applyNumberFormat="1" applyFont="1" applyFill="1" applyBorder="1" applyAlignment="1">
      <alignment horizontal="center" vertical="top" wrapText="1"/>
    </xf>
    <xf numFmtId="3" fontId="1" fillId="0" borderId="0" xfId="0" applyNumberFormat="1" applyFont="1" applyFill="1" applyBorder="1" applyAlignment="1">
      <alignment vertical="top"/>
    </xf>
    <xf numFmtId="3" fontId="2" fillId="0" borderId="19" xfId="0" applyNumberFormat="1" applyFont="1" applyFill="1" applyBorder="1" applyAlignment="1">
      <alignment horizontal="center" vertical="top"/>
    </xf>
    <xf numFmtId="3" fontId="1" fillId="0" borderId="0" xfId="0" applyNumberFormat="1" applyFont="1" applyAlignment="1">
      <alignment horizontal="center" vertical="top"/>
    </xf>
    <xf numFmtId="3" fontId="5" fillId="0" borderId="0" xfId="0" applyNumberFormat="1" applyFont="1" applyBorder="1" applyAlignment="1">
      <alignment horizontal="center" vertical="top"/>
    </xf>
    <xf numFmtId="3" fontId="1" fillId="0" borderId="45" xfId="0" applyNumberFormat="1" applyFont="1" applyBorder="1" applyAlignment="1">
      <alignment horizontal="center" vertical="top"/>
    </xf>
    <xf numFmtId="3" fontId="1" fillId="5" borderId="43" xfId="0" applyNumberFormat="1" applyFont="1" applyFill="1" applyBorder="1" applyAlignment="1">
      <alignment horizontal="center" vertical="top"/>
    </xf>
    <xf numFmtId="3" fontId="1" fillId="0" borderId="13" xfId="0" applyNumberFormat="1" applyFont="1" applyBorder="1" applyAlignment="1">
      <alignment horizontal="center" vertical="top" wrapText="1"/>
    </xf>
    <xf numFmtId="3" fontId="2" fillId="0" borderId="66" xfId="0" applyNumberFormat="1" applyFont="1" applyBorder="1" applyAlignment="1">
      <alignment horizontal="center" vertical="top"/>
    </xf>
    <xf numFmtId="3" fontId="1" fillId="5" borderId="16" xfId="0" applyNumberFormat="1" applyFont="1" applyFill="1" applyBorder="1" applyAlignment="1">
      <alignment horizontal="center" vertical="top"/>
    </xf>
    <xf numFmtId="3" fontId="1" fillId="0" borderId="8" xfId="0" applyNumberFormat="1" applyFont="1" applyFill="1" applyBorder="1" applyAlignment="1">
      <alignment vertical="top" wrapText="1"/>
    </xf>
    <xf numFmtId="3" fontId="1" fillId="5" borderId="18" xfId="0" applyNumberFormat="1" applyFont="1" applyFill="1" applyBorder="1" applyAlignment="1">
      <alignment vertical="top" wrapText="1"/>
    </xf>
    <xf numFmtId="3" fontId="1" fillId="7" borderId="18" xfId="0" applyNumberFormat="1" applyFont="1" applyFill="1" applyBorder="1" applyAlignment="1">
      <alignment horizontal="center" vertical="top" wrapText="1"/>
    </xf>
    <xf numFmtId="3" fontId="1" fillId="7" borderId="31" xfId="0" applyNumberFormat="1" applyFont="1" applyFill="1" applyBorder="1" applyAlignment="1">
      <alignment horizontal="center" vertical="top" wrapText="1"/>
    </xf>
    <xf numFmtId="3" fontId="4" fillId="0" borderId="0" xfId="0" applyNumberFormat="1" applyFont="1" applyBorder="1" applyAlignment="1">
      <alignment vertical="top"/>
    </xf>
    <xf numFmtId="3" fontId="5" fillId="0" borderId="18" xfId="0" applyNumberFormat="1" applyFont="1" applyFill="1" applyBorder="1" applyAlignment="1">
      <alignment horizontal="center" vertical="top" wrapText="1"/>
    </xf>
    <xf numFmtId="3" fontId="2" fillId="0" borderId="0" xfId="0" applyNumberFormat="1" applyFont="1" applyFill="1" applyBorder="1" applyAlignment="1">
      <alignment vertical="top" wrapText="1"/>
    </xf>
    <xf numFmtId="3" fontId="3" fillId="0" borderId="0" xfId="0" applyNumberFormat="1" applyFont="1" applyBorder="1" applyAlignment="1">
      <alignment horizontal="center" vertical="top"/>
    </xf>
    <xf numFmtId="3" fontId="3" fillId="0" borderId="0" xfId="0" applyNumberFormat="1" applyFont="1" applyBorder="1" applyAlignment="1">
      <alignment vertical="top"/>
    </xf>
    <xf numFmtId="3" fontId="5" fillId="0" borderId="3" xfId="0" applyNumberFormat="1" applyFont="1" applyBorder="1" applyAlignment="1">
      <alignment horizontal="center" vertical="top"/>
    </xf>
    <xf numFmtId="3" fontId="5" fillId="0" borderId="27" xfId="0" applyNumberFormat="1" applyFont="1" applyBorder="1" applyAlignment="1">
      <alignment horizontal="center" vertical="top"/>
    </xf>
    <xf numFmtId="3" fontId="5" fillId="0" borderId="58" xfId="0" applyNumberFormat="1" applyFont="1" applyBorder="1" applyAlignment="1">
      <alignment horizontal="center" vertical="top"/>
    </xf>
    <xf numFmtId="3" fontId="4" fillId="0" borderId="40" xfId="0" applyNumberFormat="1" applyFont="1" applyFill="1" applyBorder="1" applyAlignment="1">
      <alignment horizontal="center" vertical="top" wrapText="1"/>
    </xf>
    <xf numFmtId="3" fontId="1" fillId="0" borderId="39" xfId="0" applyNumberFormat="1" applyFont="1" applyBorder="1" applyAlignment="1">
      <alignment horizontal="center" vertical="top"/>
    </xf>
    <xf numFmtId="3" fontId="1" fillId="0" borderId="21" xfId="0" applyNumberFormat="1" applyFont="1" applyBorder="1" applyAlignment="1">
      <alignment horizontal="center" vertical="top"/>
    </xf>
    <xf numFmtId="3" fontId="1" fillId="0" borderId="60" xfId="0" applyNumberFormat="1" applyFont="1" applyBorder="1" applyAlignment="1">
      <alignment horizontal="center" vertical="top"/>
    </xf>
    <xf numFmtId="3" fontId="1" fillId="0" borderId="13"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3" fontId="1" fillId="0" borderId="13" xfId="0" applyNumberFormat="1" applyFont="1" applyBorder="1" applyAlignment="1">
      <alignment horizontal="center" vertical="top"/>
    </xf>
    <xf numFmtId="3" fontId="1" fillId="0" borderId="18" xfId="0" applyNumberFormat="1" applyFont="1" applyFill="1" applyBorder="1" applyAlignment="1">
      <alignment horizontal="center" vertical="top"/>
    </xf>
    <xf numFmtId="3" fontId="4" fillId="5" borderId="18" xfId="0" applyNumberFormat="1" applyFont="1" applyFill="1" applyBorder="1" applyAlignment="1">
      <alignment horizontal="center" vertical="top"/>
    </xf>
    <xf numFmtId="3" fontId="4" fillId="7" borderId="60" xfId="0" applyNumberFormat="1" applyFont="1" applyFill="1" applyBorder="1" applyAlignment="1">
      <alignment horizontal="center" vertical="top" wrapText="1"/>
    </xf>
    <xf numFmtId="3" fontId="4" fillId="7" borderId="40"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49" fontId="1" fillId="0" borderId="0" xfId="0" applyNumberFormat="1" applyFont="1" applyAlignment="1">
      <alignment vertical="top"/>
    </xf>
    <xf numFmtId="49" fontId="1" fillId="0" borderId="0" xfId="0" applyNumberFormat="1" applyFont="1" applyBorder="1" applyAlignment="1">
      <alignment vertical="top"/>
    </xf>
    <xf numFmtId="3" fontId="4" fillId="0" borderId="18" xfId="0" applyNumberFormat="1" applyFont="1" applyFill="1" applyBorder="1" applyAlignment="1">
      <alignment vertical="top" wrapText="1"/>
    </xf>
    <xf numFmtId="3" fontId="1" fillId="0" borderId="60" xfId="0" applyNumberFormat="1" applyFont="1" applyFill="1" applyBorder="1" applyAlignment="1">
      <alignment horizontal="center" vertical="top"/>
    </xf>
    <xf numFmtId="3" fontId="4" fillId="0" borderId="31" xfId="0" applyNumberFormat="1" applyFont="1" applyFill="1" applyBorder="1" applyAlignment="1">
      <alignment horizontal="center" vertical="top" wrapText="1"/>
    </xf>
    <xf numFmtId="3" fontId="1" fillId="5" borderId="37" xfId="0" applyNumberFormat="1" applyFont="1" applyFill="1" applyBorder="1" applyAlignment="1">
      <alignment vertical="top" wrapText="1"/>
    </xf>
    <xf numFmtId="3" fontId="1" fillId="0" borderId="42" xfId="0" applyNumberFormat="1" applyFont="1" applyBorder="1" applyAlignment="1">
      <alignment vertical="top" wrapText="1"/>
    </xf>
    <xf numFmtId="3" fontId="1" fillId="0" borderId="58" xfId="0" applyNumberFormat="1" applyFont="1" applyBorder="1" applyAlignment="1">
      <alignment horizontal="center" vertical="top" wrapText="1"/>
    </xf>
    <xf numFmtId="3" fontId="1" fillId="0" borderId="60" xfId="0" applyNumberFormat="1" applyFont="1" applyFill="1" applyBorder="1" applyAlignment="1">
      <alignment horizontal="center" vertical="top" wrapText="1"/>
    </xf>
    <xf numFmtId="3" fontId="4" fillId="7" borderId="45" xfId="0" applyNumberFormat="1" applyFont="1" applyFill="1" applyBorder="1" applyAlignment="1">
      <alignment horizontal="center" vertical="top"/>
    </xf>
    <xf numFmtId="3" fontId="4" fillId="5" borderId="17" xfId="0" applyNumberFormat="1" applyFont="1" applyFill="1" applyBorder="1" applyAlignment="1">
      <alignment horizontal="left" vertical="top"/>
    </xf>
    <xf numFmtId="3" fontId="2" fillId="0" borderId="18" xfId="0" applyNumberFormat="1" applyFont="1" applyBorder="1" applyAlignment="1">
      <alignment horizontal="center" vertical="top"/>
    </xf>
    <xf numFmtId="3" fontId="2" fillId="0" borderId="60" xfId="0" applyNumberFormat="1" applyFont="1" applyBorder="1" applyAlignment="1">
      <alignment horizontal="center" vertical="top"/>
    </xf>
    <xf numFmtId="3" fontId="2" fillId="5" borderId="13"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xf>
    <xf numFmtId="3" fontId="1" fillId="0" borderId="15" xfId="0" applyNumberFormat="1" applyFont="1" applyFill="1" applyBorder="1" applyAlignment="1">
      <alignment horizontal="center" vertical="top" wrapText="1"/>
    </xf>
    <xf numFmtId="3" fontId="1" fillId="0" borderId="31" xfId="0" applyNumberFormat="1" applyFont="1" applyFill="1" applyBorder="1" applyAlignment="1">
      <alignment horizontal="center" vertical="top" wrapText="1"/>
    </xf>
    <xf numFmtId="49" fontId="2" fillId="5" borderId="0"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3" fontId="1" fillId="5" borderId="68" xfId="0" applyNumberFormat="1" applyFont="1" applyFill="1" applyBorder="1" applyAlignment="1">
      <alignment horizontal="center" vertical="top"/>
    </xf>
    <xf numFmtId="3" fontId="1" fillId="0" borderId="7" xfId="0" applyNumberFormat="1" applyFont="1" applyFill="1" applyBorder="1" applyAlignment="1">
      <alignment horizontal="center" vertical="top" wrapText="1"/>
    </xf>
    <xf numFmtId="49" fontId="2" fillId="5" borderId="13" xfId="0" applyNumberFormat="1" applyFont="1" applyFill="1" applyBorder="1" applyAlignment="1">
      <alignment vertical="top"/>
    </xf>
    <xf numFmtId="49" fontId="2" fillId="5" borderId="18" xfId="0" applyNumberFormat="1" applyFont="1" applyFill="1" applyBorder="1" applyAlignment="1">
      <alignment vertical="top"/>
    </xf>
    <xf numFmtId="3" fontId="1" fillId="7" borderId="67" xfId="0" applyNumberFormat="1" applyFont="1" applyFill="1" applyBorder="1" applyAlignment="1">
      <alignment horizontal="center" vertical="top"/>
    </xf>
    <xf numFmtId="3" fontId="1" fillId="0" borderId="68" xfId="0" applyNumberFormat="1" applyFont="1" applyFill="1" applyBorder="1" applyAlignment="1">
      <alignment horizontal="center" vertical="top"/>
    </xf>
    <xf numFmtId="3" fontId="1" fillId="7" borderId="62" xfId="0" applyNumberFormat="1" applyFont="1" applyFill="1" applyBorder="1" applyAlignment="1">
      <alignment horizontal="center" vertical="top"/>
    </xf>
    <xf numFmtId="3" fontId="2" fillId="0" borderId="60" xfId="0" applyNumberFormat="1" applyFont="1" applyFill="1" applyBorder="1" applyAlignment="1">
      <alignment horizontal="center" vertical="top" wrapText="1"/>
    </xf>
    <xf numFmtId="3" fontId="1" fillId="5" borderId="17" xfId="0" applyNumberFormat="1" applyFont="1" applyFill="1" applyBorder="1" applyAlignment="1">
      <alignment horizontal="center" vertical="top"/>
    </xf>
    <xf numFmtId="3" fontId="1" fillId="0" borderId="49" xfId="0" applyNumberFormat="1" applyFont="1" applyBorder="1" applyAlignment="1">
      <alignment vertical="top" wrapText="1"/>
    </xf>
    <xf numFmtId="3" fontId="1" fillId="5" borderId="68" xfId="0" applyNumberFormat="1" applyFont="1" applyFill="1" applyBorder="1" applyAlignment="1">
      <alignment vertical="top" wrapText="1"/>
    </xf>
    <xf numFmtId="3" fontId="1" fillId="7" borderId="58" xfId="0" applyNumberFormat="1" applyFont="1" applyFill="1" applyBorder="1" applyAlignment="1">
      <alignment horizontal="center" vertical="top"/>
    </xf>
    <xf numFmtId="3" fontId="1" fillId="7" borderId="68" xfId="0" applyNumberFormat="1" applyFont="1" applyFill="1" applyBorder="1" applyAlignment="1">
      <alignment vertical="top" wrapText="1"/>
    </xf>
    <xf numFmtId="3" fontId="1" fillId="0" borderId="0" xfId="0" applyNumberFormat="1" applyFont="1" applyBorder="1" applyAlignment="1">
      <alignment horizontal="left" vertical="top"/>
    </xf>
    <xf numFmtId="3" fontId="1" fillId="7" borderId="26" xfId="0" applyNumberFormat="1" applyFont="1" applyFill="1" applyBorder="1" applyAlignment="1">
      <alignment horizontal="center" vertical="top"/>
    </xf>
    <xf numFmtId="3" fontId="1" fillId="0" borderId="40" xfId="0" applyNumberFormat="1" applyFont="1" applyFill="1" applyBorder="1" applyAlignment="1">
      <alignment horizontal="center" vertical="top" wrapText="1"/>
    </xf>
    <xf numFmtId="3" fontId="2" fillId="8" borderId="62" xfId="0" applyNumberFormat="1" applyFont="1" applyFill="1" applyBorder="1" applyAlignment="1">
      <alignment horizontal="center" vertical="top"/>
    </xf>
    <xf numFmtId="3" fontId="5" fillId="0" borderId="18" xfId="0" applyNumberFormat="1" applyFont="1" applyFill="1" applyBorder="1" applyAlignment="1">
      <alignment vertical="top" wrapText="1"/>
    </xf>
    <xf numFmtId="3" fontId="4" fillId="0" borderId="2" xfId="0" applyNumberFormat="1" applyFont="1" applyBorder="1" applyAlignment="1">
      <alignment horizontal="center" vertical="top"/>
    </xf>
    <xf numFmtId="3" fontId="4" fillId="5" borderId="68" xfId="0" applyNumberFormat="1" applyFont="1" applyFill="1" applyBorder="1" applyAlignment="1">
      <alignment horizontal="center" vertical="top" wrapText="1"/>
    </xf>
    <xf numFmtId="3" fontId="4" fillId="5" borderId="53" xfId="0" applyNumberFormat="1" applyFont="1" applyFill="1" applyBorder="1" applyAlignment="1">
      <alignment horizontal="center" vertical="top" wrapText="1"/>
    </xf>
    <xf numFmtId="3" fontId="4" fillId="0" borderId="41" xfId="0" applyNumberFormat="1" applyFont="1" applyBorder="1" applyAlignment="1">
      <alignment vertical="top" wrapText="1"/>
    </xf>
    <xf numFmtId="3" fontId="4" fillId="5" borderId="31" xfId="0" applyNumberFormat="1" applyFont="1" applyFill="1" applyBorder="1" applyAlignment="1">
      <alignment horizontal="center" vertical="top" wrapText="1"/>
    </xf>
    <xf numFmtId="3" fontId="4" fillId="5" borderId="60" xfId="0" applyNumberFormat="1" applyFont="1" applyFill="1" applyBorder="1" applyAlignment="1">
      <alignment horizontal="center" vertical="top" wrapText="1"/>
    </xf>
    <xf numFmtId="3" fontId="4" fillId="5" borderId="40" xfId="0" applyNumberFormat="1" applyFont="1" applyFill="1" applyBorder="1" applyAlignment="1">
      <alignment horizontal="center" vertical="top" wrapText="1"/>
    </xf>
    <xf numFmtId="3" fontId="4" fillId="0" borderId="18" xfId="0" applyNumberFormat="1" applyFont="1" applyBorder="1" applyAlignment="1">
      <alignment vertical="top"/>
    </xf>
    <xf numFmtId="3" fontId="4" fillId="0" borderId="57" xfId="0" applyNumberFormat="1" applyFont="1" applyBorder="1" applyAlignment="1">
      <alignment vertical="top" wrapText="1"/>
    </xf>
    <xf numFmtId="3" fontId="4" fillId="0" borderId="40" xfId="0" applyNumberFormat="1" applyFont="1" applyBorder="1" applyAlignment="1">
      <alignment horizontal="center" vertical="top"/>
    </xf>
    <xf numFmtId="3" fontId="1" fillId="0" borderId="17" xfId="0" applyNumberFormat="1" applyFont="1" applyBorder="1" applyAlignment="1">
      <alignment vertical="top"/>
    </xf>
    <xf numFmtId="3" fontId="4" fillId="0" borderId="9" xfId="0" applyNumberFormat="1" applyFont="1" applyBorder="1" applyAlignment="1">
      <alignment horizontal="center" vertical="top"/>
    </xf>
    <xf numFmtId="3" fontId="4" fillId="0" borderId="17" xfId="0" applyNumberFormat="1" applyFont="1" applyBorder="1" applyAlignment="1">
      <alignment vertical="top"/>
    </xf>
    <xf numFmtId="3" fontId="4" fillId="0" borderId="67" xfId="0" applyNumberFormat="1" applyFont="1" applyBorder="1" applyAlignment="1">
      <alignment horizontal="center" vertical="top"/>
    </xf>
    <xf numFmtId="3" fontId="1" fillId="7" borderId="60" xfId="0" applyNumberFormat="1" applyFont="1" applyFill="1" applyBorder="1" applyAlignment="1">
      <alignment horizontal="center" vertical="top" wrapText="1"/>
    </xf>
    <xf numFmtId="3" fontId="1" fillId="7" borderId="40" xfId="0" applyNumberFormat="1" applyFont="1" applyFill="1" applyBorder="1" applyAlignment="1">
      <alignment horizontal="center" vertical="top" wrapText="1"/>
    </xf>
    <xf numFmtId="3" fontId="1" fillId="0" borderId="38" xfId="0" applyNumberFormat="1" applyFont="1" applyBorder="1" applyAlignment="1">
      <alignment vertical="top" wrapText="1"/>
    </xf>
    <xf numFmtId="3" fontId="1" fillId="7" borderId="0" xfId="0" applyNumberFormat="1" applyFont="1" applyFill="1" applyBorder="1" applyAlignment="1">
      <alignment vertical="top"/>
    </xf>
    <xf numFmtId="3" fontId="4" fillId="0" borderId="4" xfId="0" applyNumberFormat="1" applyFont="1" applyBorder="1" applyAlignment="1">
      <alignment horizontal="center" vertical="top"/>
    </xf>
    <xf numFmtId="3" fontId="4" fillId="0" borderId="60" xfId="0" applyNumberFormat="1" applyFont="1" applyBorder="1" applyAlignment="1">
      <alignment horizontal="center" vertical="top"/>
    </xf>
    <xf numFmtId="3" fontId="2" fillId="0" borderId="3" xfId="0" applyNumberFormat="1" applyFont="1" applyBorder="1" applyAlignment="1">
      <alignment horizontal="center" vertical="top"/>
    </xf>
    <xf numFmtId="3" fontId="5" fillId="0" borderId="13" xfId="0" applyNumberFormat="1" applyFont="1" applyFill="1" applyBorder="1" applyAlignment="1">
      <alignment horizontal="center" vertical="top" wrapText="1"/>
    </xf>
    <xf numFmtId="3" fontId="4" fillId="5" borderId="58" xfId="0" applyNumberFormat="1" applyFont="1" applyFill="1" applyBorder="1" applyAlignment="1">
      <alignment horizontal="center" vertical="top"/>
    </xf>
    <xf numFmtId="3" fontId="1" fillId="0" borderId="4" xfId="0" applyNumberFormat="1" applyFont="1" applyBorder="1" applyAlignment="1">
      <alignment horizontal="center" vertical="top"/>
    </xf>
    <xf numFmtId="3" fontId="1" fillId="0" borderId="41" xfId="0" applyNumberFormat="1" applyFont="1" applyBorder="1" applyAlignment="1">
      <alignment vertical="top" wrapText="1"/>
    </xf>
    <xf numFmtId="3" fontId="2" fillId="0" borderId="13" xfId="0" applyNumberFormat="1" applyFont="1" applyFill="1" applyBorder="1" applyAlignment="1">
      <alignment vertical="top" textRotation="90" wrapText="1"/>
    </xf>
    <xf numFmtId="3" fontId="2" fillId="0" borderId="19" xfId="0" applyNumberFormat="1" applyFont="1" applyFill="1" applyBorder="1" applyAlignment="1">
      <alignment vertical="top" textRotation="90" wrapText="1"/>
    </xf>
    <xf numFmtId="3" fontId="1" fillId="0" borderId="18" xfId="0" applyNumberFormat="1" applyFont="1" applyBorder="1" applyAlignment="1">
      <alignment horizontal="center" vertical="top"/>
    </xf>
    <xf numFmtId="3" fontId="1" fillId="0" borderId="31" xfId="0" applyNumberFormat="1" applyFont="1" applyBorder="1" applyAlignment="1">
      <alignment horizontal="center" vertical="top"/>
    </xf>
    <xf numFmtId="3" fontId="2" fillId="0" borderId="39" xfId="0" applyNumberFormat="1" applyFont="1" applyBorder="1" applyAlignment="1">
      <alignment horizontal="center" vertical="top"/>
    </xf>
    <xf numFmtId="3" fontId="2" fillId="0" borderId="21" xfId="0" applyNumberFormat="1" applyFont="1" applyBorder="1" applyAlignment="1">
      <alignment horizontal="center" vertical="top"/>
    </xf>
    <xf numFmtId="3" fontId="1" fillId="0" borderId="68" xfId="0" applyNumberFormat="1" applyFont="1" applyBorder="1" applyAlignment="1">
      <alignment horizontal="center" vertical="top"/>
    </xf>
    <xf numFmtId="3" fontId="1" fillId="0" borderId="53" xfId="0" applyNumberFormat="1" applyFont="1" applyBorder="1" applyAlignment="1">
      <alignment horizontal="center" vertical="top"/>
    </xf>
    <xf numFmtId="3" fontId="1" fillId="0" borderId="37" xfId="0" applyNumberFormat="1" applyFont="1" applyBorder="1" applyAlignment="1">
      <alignment vertical="top" wrapText="1"/>
    </xf>
    <xf numFmtId="3" fontId="4" fillId="5" borderId="62" xfId="0" applyNumberFormat="1" applyFont="1" applyFill="1" applyBorder="1" applyAlignment="1">
      <alignment vertical="top" wrapText="1"/>
    </xf>
    <xf numFmtId="3" fontId="1" fillId="0" borderId="53" xfId="0" applyNumberFormat="1" applyFont="1" applyBorder="1" applyAlignment="1">
      <alignment horizontal="center" vertical="top" wrapText="1"/>
    </xf>
    <xf numFmtId="3" fontId="4" fillId="7" borderId="35" xfId="0" applyNumberFormat="1" applyFont="1" applyFill="1" applyBorder="1" applyAlignment="1">
      <alignment horizontal="center" vertical="top"/>
    </xf>
    <xf numFmtId="3" fontId="4" fillId="7" borderId="58" xfId="0" applyNumberFormat="1" applyFont="1" applyFill="1" applyBorder="1" applyAlignment="1">
      <alignment horizontal="center" vertical="top"/>
    </xf>
    <xf numFmtId="3" fontId="2" fillId="0" borderId="32" xfId="0" applyNumberFormat="1" applyFont="1" applyFill="1" applyBorder="1" applyAlignment="1">
      <alignment horizontal="center" vertical="top" textRotation="90" wrapText="1"/>
    </xf>
    <xf numFmtId="3" fontId="1" fillId="0" borderId="68" xfId="0" applyNumberFormat="1" applyFont="1" applyFill="1" applyBorder="1" applyAlignment="1">
      <alignment vertical="top" wrapText="1"/>
    </xf>
    <xf numFmtId="3" fontId="1" fillId="0" borderId="43" xfId="0" applyNumberFormat="1" applyFont="1" applyFill="1" applyBorder="1" applyAlignment="1">
      <alignment horizontal="center" vertical="top" wrapText="1"/>
    </xf>
    <xf numFmtId="3" fontId="1" fillId="0" borderId="61" xfId="0" applyNumberFormat="1" applyFont="1" applyFill="1" applyBorder="1" applyAlignment="1">
      <alignment horizontal="center" vertical="top" wrapText="1"/>
    </xf>
    <xf numFmtId="3" fontId="4" fillId="7" borderId="34" xfId="0" applyNumberFormat="1" applyFont="1" applyFill="1" applyBorder="1" applyAlignment="1">
      <alignment horizontal="center" vertical="top"/>
    </xf>
    <xf numFmtId="3" fontId="4" fillId="7" borderId="39" xfId="0" applyNumberFormat="1" applyFont="1" applyFill="1" applyBorder="1" applyAlignment="1">
      <alignment horizontal="center" vertical="top" wrapText="1"/>
    </xf>
    <xf numFmtId="49" fontId="1" fillId="7" borderId="18" xfId="0" applyNumberFormat="1" applyFont="1" applyFill="1" applyBorder="1" applyAlignment="1">
      <alignment horizontal="center" vertical="top"/>
    </xf>
    <xf numFmtId="3" fontId="1" fillId="0" borderId="62" xfId="0" applyNumberFormat="1" applyFont="1" applyBorder="1" applyAlignment="1">
      <alignment vertical="top" wrapText="1"/>
    </xf>
    <xf numFmtId="3" fontId="1" fillId="5" borderId="63" xfId="0" applyNumberFormat="1" applyFont="1" applyFill="1" applyBorder="1" applyAlignment="1">
      <alignment vertical="top" wrapText="1"/>
    </xf>
    <xf numFmtId="3" fontId="1" fillId="7" borderId="37" xfId="0" applyNumberFormat="1" applyFont="1" applyFill="1" applyBorder="1" applyAlignment="1">
      <alignment vertical="top" wrapText="1"/>
    </xf>
    <xf numFmtId="3" fontId="4" fillId="0" borderId="34" xfId="0" applyNumberFormat="1" applyFont="1" applyBorder="1" applyAlignment="1">
      <alignment horizontal="center" vertical="top"/>
    </xf>
    <xf numFmtId="3" fontId="5" fillId="8" borderId="62" xfId="0" applyNumberFormat="1" applyFont="1" applyFill="1" applyBorder="1" applyAlignment="1">
      <alignment horizontal="center" vertical="top"/>
    </xf>
    <xf numFmtId="3" fontId="4" fillId="0" borderId="52" xfId="0" applyNumberFormat="1" applyFont="1" applyFill="1" applyBorder="1" applyAlignment="1">
      <alignment horizontal="center" vertical="top" wrapText="1"/>
    </xf>
    <xf numFmtId="3" fontId="1" fillId="7" borderId="1" xfId="0" applyNumberFormat="1" applyFont="1" applyFill="1" applyBorder="1" applyAlignment="1">
      <alignment vertical="top" wrapText="1"/>
    </xf>
    <xf numFmtId="3" fontId="1" fillId="7" borderId="79" xfId="0" applyNumberFormat="1" applyFont="1" applyFill="1" applyBorder="1" applyAlignment="1">
      <alignment horizontal="center" vertical="top"/>
    </xf>
    <xf numFmtId="3" fontId="2" fillId="0" borderId="32" xfId="0" applyNumberFormat="1" applyFont="1" applyFill="1" applyBorder="1" applyAlignment="1">
      <alignment horizontal="center" vertical="top"/>
    </xf>
    <xf numFmtId="49" fontId="5" fillId="3" borderId="12" xfId="0" applyNumberFormat="1" applyFont="1" applyFill="1" applyBorder="1" applyAlignment="1">
      <alignment vertical="top"/>
    </xf>
    <xf numFmtId="49" fontId="2" fillId="3" borderId="23" xfId="0" applyNumberFormat="1" applyFont="1" applyFill="1" applyBorder="1" applyAlignment="1">
      <alignment horizontal="center" vertical="top"/>
    </xf>
    <xf numFmtId="49" fontId="2" fillId="3" borderId="22" xfId="0" applyNumberFormat="1" applyFont="1" applyFill="1" applyBorder="1" applyAlignment="1">
      <alignment vertical="top"/>
    </xf>
    <xf numFmtId="49" fontId="2" fillId="2" borderId="13" xfId="0" applyNumberFormat="1" applyFont="1" applyFill="1" applyBorder="1" applyAlignment="1">
      <alignment vertical="top"/>
    </xf>
    <xf numFmtId="49" fontId="2" fillId="3" borderId="41" xfId="0" applyNumberFormat="1" applyFont="1" applyFill="1" applyBorder="1" applyAlignment="1">
      <alignment vertical="top"/>
    </xf>
    <xf numFmtId="49" fontId="2" fillId="2" borderId="18" xfId="0" applyNumberFormat="1" applyFont="1" applyFill="1" applyBorder="1" applyAlignment="1">
      <alignment vertical="top"/>
    </xf>
    <xf numFmtId="3" fontId="1" fillId="7" borderId="38" xfId="0" applyNumberFormat="1" applyFont="1" applyFill="1" applyBorder="1" applyAlignment="1">
      <alignment vertical="top" wrapText="1"/>
    </xf>
    <xf numFmtId="3" fontId="4" fillId="7" borderId="32" xfId="0" applyNumberFormat="1" applyFont="1" applyFill="1" applyBorder="1" applyAlignment="1">
      <alignment horizontal="center" vertical="top"/>
    </xf>
    <xf numFmtId="3" fontId="1" fillId="0" borderId="60" xfId="0" applyNumberFormat="1" applyFont="1" applyFill="1" applyBorder="1" applyAlignment="1">
      <alignment vertical="top" wrapText="1"/>
    </xf>
    <xf numFmtId="49" fontId="2" fillId="5" borderId="54" xfId="0" applyNumberFormat="1" applyFont="1" applyFill="1" applyBorder="1" applyAlignment="1">
      <alignment horizontal="center" vertical="top"/>
    </xf>
    <xf numFmtId="3" fontId="5" fillId="5" borderId="42" xfId="0" applyNumberFormat="1" applyFont="1" applyFill="1" applyBorder="1" applyAlignment="1">
      <alignment horizontal="left" vertical="top" wrapText="1"/>
    </xf>
    <xf numFmtId="3" fontId="4" fillId="7" borderId="31" xfId="0" applyNumberFormat="1" applyFont="1" applyFill="1" applyBorder="1" applyAlignment="1">
      <alignment horizontal="center" vertical="top"/>
    </xf>
    <xf numFmtId="3" fontId="1" fillId="5" borderId="43" xfId="0" applyNumberFormat="1" applyFont="1" applyFill="1" applyBorder="1" applyAlignment="1">
      <alignment vertical="top" wrapText="1"/>
    </xf>
    <xf numFmtId="3" fontId="4" fillId="7" borderId="40" xfId="0" applyNumberFormat="1" applyFont="1" applyFill="1" applyBorder="1" applyAlignment="1">
      <alignment horizontal="center" vertical="top"/>
    </xf>
    <xf numFmtId="3" fontId="4" fillId="7" borderId="61" xfId="0" applyNumberFormat="1" applyFont="1" applyFill="1" applyBorder="1" applyAlignment="1">
      <alignment horizontal="center" vertical="top"/>
    </xf>
    <xf numFmtId="3" fontId="1" fillId="7" borderId="54" xfId="0" applyNumberFormat="1" applyFont="1" applyFill="1" applyBorder="1" applyAlignment="1">
      <alignment horizontal="left" vertical="top" wrapText="1"/>
    </xf>
    <xf numFmtId="3" fontId="4" fillId="5" borderId="32" xfId="0" applyNumberFormat="1" applyFont="1" applyFill="1" applyBorder="1" applyAlignment="1">
      <alignment horizontal="center" vertical="top"/>
    </xf>
    <xf numFmtId="3" fontId="1" fillId="0" borderId="2" xfId="0" applyNumberFormat="1" applyFont="1" applyFill="1" applyBorder="1" applyAlignment="1">
      <alignment horizontal="center" vertical="top" wrapText="1"/>
    </xf>
    <xf numFmtId="3" fontId="4" fillId="0" borderId="9" xfId="0" applyNumberFormat="1" applyFont="1" applyFill="1" applyBorder="1" applyAlignment="1">
      <alignment horizontal="center" vertical="top" wrapText="1"/>
    </xf>
    <xf numFmtId="3" fontId="1" fillId="0" borderId="22" xfId="0" applyNumberFormat="1" applyFont="1" applyBorder="1" applyAlignment="1">
      <alignment vertical="top" wrapText="1"/>
    </xf>
    <xf numFmtId="3" fontId="1" fillId="7" borderId="19" xfId="0" applyNumberFormat="1" applyFont="1" applyFill="1" applyBorder="1" applyAlignment="1">
      <alignment horizontal="center" vertical="top"/>
    </xf>
    <xf numFmtId="3" fontId="1" fillId="0" borderId="19" xfId="0" applyNumberFormat="1" applyFont="1" applyBorder="1" applyAlignment="1">
      <alignment horizontal="center" vertical="top"/>
    </xf>
    <xf numFmtId="3" fontId="1" fillId="7" borderId="68" xfId="0" applyNumberFormat="1" applyFont="1" applyFill="1" applyBorder="1" applyAlignment="1">
      <alignment horizontal="center" vertical="top" wrapText="1"/>
    </xf>
    <xf numFmtId="49" fontId="1" fillId="0" borderId="0" xfId="0" applyNumberFormat="1" applyFont="1" applyBorder="1" applyAlignment="1">
      <alignment horizontal="center" vertical="top" wrapText="1"/>
    </xf>
    <xf numFmtId="3" fontId="4" fillId="0" borderId="0" xfId="0" applyNumberFormat="1" applyFont="1" applyAlignment="1">
      <alignment horizontal="center" vertical="top"/>
    </xf>
    <xf numFmtId="164" fontId="1" fillId="0" borderId="3"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5" fillId="8" borderId="51" xfId="0" applyNumberFormat="1" applyFont="1" applyFill="1" applyBorder="1" applyAlignment="1">
      <alignment horizontal="center" vertical="top"/>
    </xf>
    <xf numFmtId="164" fontId="5" fillId="8" borderId="56" xfId="0" applyNumberFormat="1" applyFont="1" applyFill="1" applyBorder="1" applyAlignment="1">
      <alignment horizontal="center" vertical="top"/>
    </xf>
    <xf numFmtId="164" fontId="1" fillId="7" borderId="16" xfId="0" applyNumberFormat="1" applyFont="1" applyFill="1" applyBorder="1" applyAlignment="1">
      <alignment horizontal="center" vertical="top"/>
    </xf>
    <xf numFmtId="164" fontId="1" fillId="7" borderId="10" xfId="0" applyNumberFormat="1" applyFont="1" applyFill="1" applyBorder="1" applyAlignment="1">
      <alignment horizontal="center" vertical="top"/>
    </xf>
    <xf numFmtId="164" fontId="1" fillId="7" borderId="0" xfId="0" applyNumberFormat="1" applyFont="1" applyFill="1" applyBorder="1" applyAlignment="1">
      <alignment horizontal="center" vertical="top"/>
    </xf>
    <xf numFmtId="164" fontId="1" fillId="7" borderId="8" xfId="0" applyNumberFormat="1" applyFont="1" applyFill="1" applyBorder="1" applyAlignment="1">
      <alignment horizontal="center" vertical="top"/>
    </xf>
    <xf numFmtId="164" fontId="5" fillId="8" borderId="28"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164" fontId="4" fillId="7" borderId="7"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7" borderId="17" xfId="0" applyNumberFormat="1" applyFont="1" applyFill="1" applyBorder="1" applyAlignment="1">
      <alignment horizontal="center" vertical="top"/>
    </xf>
    <xf numFmtId="164" fontId="1" fillId="7" borderId="7" xfId="0" applyNumberFormat="1" applyFont="1" applyFill="1" applyBorder="1" applyAlignment="1">
      <alignment horizontal="center" vertical="top"/>
    </xf>
    <xf numFmtId="164" fontId="1" fillId="7" borderId="24"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 fillId="0" borderId="58" xfId="0" applyNumberFormat="1" applyFont="1" applyFill="1" applyBorder="1" applyAlignment="1">
      <alignment horizontal="center" vertical="top"/>
    </xf>
    <xf numFmtId="164" fontId="1" fillId="0" borderId="62" xfId="0" applyNumberFormat="1" applyFont="1" applyFill="1" applyBorder="1" applyAlignment="1">
      <alignment horizontal="center" vertical="top"/>
    </xf>
    <xf numFmtId="164" fontId="1" fillId="7" borderId="27" xfId="0" applyNumberFormat="1" applyFont="1" applyFill="1" applyBorder="1" applyAlignment="1">
      <alignment horizontal="center" vertical="top"/>
    </xf>
    <xf numFmtId="164" fontId="5" fillId="8" borderId="48" xfId="0" applyNumberFormat="1" applyFont="1" applyFill="1" applyBorder="1" applyAlignment="1">
      <alignment horizontal="center" vertical="top"/>
    </xf>
    <xf numFmtId="164" fontId="2" fillId="8" borderId="48" xfId="0" applyNumberFormat="1" applyFont="1" applyFill="1" applyBorder="1" applyAlignment="1">
      <alignment horizontal="center" vertical="top"/>
    </xf>
    <xf numFmtId="164" fontId="2" fillId="8" borderId="46" xfId="0" applyNumberFormat="1" applyFont="1" applyFill="1" applyBorder="1" applyAlignment="1">
      <alignment horizontal="center" vertical="top"/>
    </xf>
    <xf numFmtId="164" fontId="2" fillId="8" borderId="56" xfId="0" applyNumberFormat="1" applyFont="1" applyFill="1" applyBorder="1" applyAlignment="1">
      <alignment horizontal="center" vertical="top"/>
    </xf>
    <xf numFmtId="164" fontId="4" fillId="0" borderId="6"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164" fontId="5" fillId="8" borderId="27" xfId="0" applyNumberFormat="1" applyFont="1" applyFill="1" applyBorder="1" applyAlignment="1">
      <alignment horizontal="center" vertical="top"/>
    </xf>
    <xf numFmtId="164" fontId="5" fillId="8" borderId="67" xfId="0" applyNumberFormat="1" applyFont="1" applyFill="1" applyBorder="1" applyAlignment="1">
      <alignment horizontal="center" vertical="top"/>
    </xf>
    <xf numFmtId="164" fontId="1" fillId="0" borderId="8" xfId="0" applyNumberFormat="1" applyFont="1" applyFill="1" applyBorder="1" applyAlignment="1">
      <alignment horizontal="center" vertical="top"/>
    </xf>
    <xf numFmtId="164" fontId="4" fillId="7" borderId="62" xfId="0" applyNumberFormat="1" applyFont="1" applyFill="1" applyBorder="1" applyAlignment="1">
      <alignment horizontal="center" vertical="top"/>
    </xf>
    <xf numFmtId="164" fontId="1" fillId="0" borderId="2"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4" fillId="0" borderId="26" xfId="0" applyNumberFormat="1" applyFont="1" applyFill="1" applyBorder="1" applyAlignment="1">
      <alignment horizontal="center" vertical="top"/>
    </xf>
    <xf numFmtId="164" fontId="1" fillId="0" borderId="24" xfId="0" applyNumberFormat="1" applyFont="1" applyFill="1" applyBorder="1" applyAlignment="1">
      <alignment horizontal="center" vertical="top"/>
    </xf>
    <xf numFmtId="164" fontId="2" fillId="8" borderId="51"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2" fillId="8" borderId="28" xfId="0" applyNumberFormat="1" applyFont="1" applyFill="1" applyBorder="1" applyAlignment="1">
      <alignment horizontal="center" vertical="top"/>
    </xf>
    <xf numFmtId="164" fontId="2" fillId="2" borderId="12" xfId="0" applyNumberFormat="1" applyFont="1" applyFill="1" applyBorder="1" applyAlignment="1">
      <alignment horizontal="center" vertical="top"/>
    </xf>
    <xf numFmtId="164" fontId="2" fillId="2" borderId="23" xfId="0" applyNumberFormat="1" applyFont="1" applyFill="1" applyBorder="1" applyAlignment="1">
      <alignment horizontal="center" vertical="top"/>
    </xf>
    <xf numFmtId="164" fontId="1" fillId="5" borderId="16" xfId="0" applyNumberFormat="1" applyFont="1" applyFill="1" applyBorder="1" applyAlignment="1">
      <alignment horizontal="center" vertical="top"/>
    </xf>
    <xf numFmtId="164" fontId="2" fillId="3" borderId="57" xfId="0" applyNumberFormat="1" applyFont="1" applyFill="1" applyBorder="1" applyAlignment="1">
      <alignment horizontal="center" vertical="top"/>
    </xf>
    <xf numFmtId="164" fontId="2" fillId="4" borderId="57" xfId="0" applyNumberFormat="1" applyFont="1" applyFill="1" applyBorder="1" applyAlignment="1">
      <alignment horizontal="center" vertical="top"/>
    </xf>
    <xf numFmtId="164" fontId="2" fillId="4" borderId="20" xfId="0" applyNumberFormat="1" applyFont="1" applyFill="1" applyBorder="1" applyAlignment="1">
      <alignment horizontal="center" vertical="top"/>
    </xf>
    <xf numFmtId="164" fontId="4" fillId="0" borderId="5" xfId="0" applyNumberFormat="1" applyFont="1" applyFill="1" applyBorder="1" applyAlignment="1">
      <alignment horizontal="center" vertical="top" wrapText="1"/>
    </xf>
    <xf numFmtId="164" fontId="4" fillId="0" borderId="6" xfId="0" applyNumberFormat="1" applyFont="1" applyBorder="1" applyAlignment="1">
      <alignment horizontal="center" vertical="top" wrapText="1"/>
    </xf>
    <xf numFmtId="164" fontId="4" fillId="0" borderId="56" xfId="0" applyNumberFormat="1" applyFont="1" applyFill="1" applyBorder="1" applyAlignment="1">
      <alignment horizontal="center" vertical="top" wrapText="1"/>
    </xf>
    <xf numFmtId="164" fontId="5" fillId="8" borderId="23" xfId="0" applyNumberFormat="1" applyFont="1" applyFill="1" applyBorder="1" applyAlignment="1">
      <alignment horizontal="center" vertical="top" wrapText="1"/>
    </xf>
    <xf numFmtId="164" fontId="1" fillId="0" borderId="0" xfId="0" applyNumberFormat="1" applyFont="1" applyBorder="1" applyAlignment="1">
      <alignment vertical="top"/>
    </xf>
    <xf numFmtId="164" fontId="1" fillId="0" borderId="0" xfId="0" applyNumberFormat="1" applyFont="1" applyAlignment="1">
      <alignment vertical="top"/>
    </xf>
    <xf numFmtId="164" fontId="1" fillId="0" borderId="59" xfId="0" applyNumberFormat="1" applyFont="1" applyFill="1" applyBorder="1" applyAlignment="1">
      <alignment horizontal="center" vertical="top"/>
    </xf>
    <xf numFmtId="164" fontId="1" fillId="0" borderId="0" xfId="0" applyNumberFormat="1" applyFont="1" applyBorder="1" applyAlignment="1">
      <alignment horizontal="center" vertical="top"/>
    </xf>
    <xf numFmtId="3" fontId="1" fillId="7" borderId="53" xfId="0" applyNumberFormat="1" applyFont="1" applyFill="1" applyBorder="1" applyAlignment="1">
      <alignment horizontal="center" vertical="top" wrapText="1"/>
    </xf>
    <xf numFmtId="164" fontId="4" fillId="7" borderId="17" xfId="0" applyNumberFormat="1" applyFont="1" applyFill="1" applyBorder="1" applyAlignment="1">
      <alignment horizontal="center" vertical="top"/>
    </xf>
    <xf numFmtId="3" fontId="1" fillId="7" borderId="32" xfId="0" applyNumberFormat="1" applyFont="1" applyFill="1" applyBorder="1" applyAlignment="1">
      <alignment horizontal="center" vertical="top" wrapText="1"/>
    </xf>
    <xf numFmtId="164" fontId="1" fillId="0" borderId="16" xfId="0" applyNumberFormat="1" applyFont="1" applyBorder="1" applyAlignment="1">
      <alignment horizontal="center" vertical="top"/>
    </xf>
    <xf numFmtId="164" fontId="1" fillId="7" borderId="28" xfId="0" applyNumberFormat="1" applyFont="1" applyFill="1" applyBorder="1" applyAlignment="1">
      <alignment horizontal="center" vertical="top"/>
    </xf>
    <xf numFmtId="164" fontId="1" fillId="5" borderId="10" xfId="0" applyNumberFormat="1" applyFont="1" applyFill="1" applyBorder="1" applyAlignment="1">
      <alignment horizontal="center" vertical="top"/>
    </xf>
    <xf numFmtId="3" fontId="2" fillId="0" borderId="69" xfId="0" applyNumberFormat="1" applyFont="1" applyFill="1" applyBorder="1" applyAlignment="1">
      <alignment vertical="top" textRotation="90" wrapText="1"/>
    </xf>
    <xf numFmtId="164" fontId="4" fillId="7" borderId="67" xfId="0" applyNumberFormat="1" applyFont="1" applyFill="1" applyBorder="1" applyAlignment="1">
      <alignment horizontal="center" vertical="top"/>
    </xf>
    <xf numFmtId="164" fontId="4" fillId="0" borderId="17" xfId="0" applyNumberFormat="1" applyFont="1" applyBorder="1" applyAlignment="1">
      <alignment horizontal="center" vertical="top"/>
    </xf>
    <xf numFmtId="164" fontId="4" fillId="0" borderId="23" xfId="0" applyNumberFormat="1" applyFont="1" applyBorder="1" applyAlignment="1">
      <alignment horizontal="center" vertical="top" wrapText="1"/>
    </xf>
    <xf numFmtId="3" fontId="2" fillId="0" borderId="0" xfId="0" applyNumberFormat="1" applyFont="1" applyFill="1" applyBorder="1" applyAlignment="1">
      <alignment horizontal="center" vertical="top" wrapText="1"/>
    </xf>
    <xf numFmtId="3" fontId="4" fillId="5" borderId="19" xfId="0" applyNumberFormat="1" applyFont="1" applyFill="1" applyBorder="1" applyAlignment="1">
      <alignment horizontal="center" vertical="top"/>
    </xf>
    <xf numFmtId="3" fontId="1" fillId="0" borderId="43" xfId="0" applyNumberFormat="1" applyFont="1" applyFill="1" applyBorder="1" applyAlignment="1">
      <alignment vertical="top" wrapText="1"/>
    </xf>
    <xf numFmtId="3" fontId="1" fillId="5" borderId="36" xfId="0" applyNumberFormat="1" applyFont="1" applyFill="1" applyBorder="1" applyAlignment="1">
      <alignment vertical="top" wrapText="1"/>
    </xf>
    <xf numFmtId="3" fontId="1" fillId="0" borderId="30" xfId="0" applyNumberFormat="1" applyFont="1" applyBorder="1" applyAlignment="1">
      <alignment horizontal="center" vertical="top"/>
    </xf>
    <xf numFmtId="3" fontId="1" fillId="7" borderId="42" xfId="0" applyNumberFormat="1" applyFont="1" applyFill="1" applyBorder="1" applyAlignment="1">
      <alignment vertical="top" wrapText="1"/>
    </xf>
    <xf numFmtId="49" fontId="1" fillId="7" borderId="43" xfId="0" applyNumberFormat="1" applyFont="1" applyFill="1" applyBorder="1" applyAlignment="1">
      <alignment horizontal="center" vertical="top" wrapText="1"/>
    </xf>
    <xf numFmtId="3" fontId="1" fillId="7" borderId="61" xfId="0" applyNumberFormat="1" applyFont="1" applyFill="1" applyBorder="1" applyAlignment="1">
      <alignment horizontal="center" vertical="top" wrapText="1"/>
    </xf>
    <xf numFmtId="3" fontId="4" fillId="0" borderId="27" xfId="0" applyNumberFormat="1" applyFont="1" applyBorder="1" applyAlignment="1">
      <alignment horizontal="center" vertical="top" wrapText="1"/>
    </xf>
    <xf numFmtId="3" fontId="4" fillId="0" borderId="27" xfId="0" applyNumberFormat="1" applyFont="1" applyFill="1" applyBorder="1" applyAlignment="1">
      <alignment horizontal="center" vertical="top" wrapText="1"/>
    </xf>
    <xf numFmtId="3" fontId="5" fillId="0" borderId="60" xfId="0" applyNumberFormat="1" applyFont="1" applyBorder="1" applyAlignment="1">
      <alignment horizontal="center" vertical="top"/>
    </xf>
    <xf numFmtId="3" fontId="5" fillId="0" borderId="18" xfId="0" applyNumberFormat="1" applyFont="1" applyBorder="1" applyAlignment="1">
      <alignment horizontal="center" vertical="top"/>
    </xf>
    <xf numFmtId="3" fontId="4" fillId="7" borderId="54" xfId="0" applyNumberFormat="1" applyFont="1" applyFill="1" applyBorder="1" applyAlignment="1">
      <alignment horizontal="center" vertical="top"/>
    </xf>
    <xf numFmtId="3" fontId="5" fillId="7" borderId="58" xfId="0" applyNumberFormat="1" applyFont="1" applyFill="1" applyBorder="1" applyAlignment="1">
      <alignment horizontal="center" vertical="top"/>
    </xf>
    <xf numFmtId="3" fontId="4" fillId="0" borderId="0" xfId="0" applyNumberFormat="1" applyFont="1" applyBorder="1" applyAlignment="1">
      <alignment horizontal="center" vertical="top" wrapText="1"/>
    </xf>
    <xf numFmtId="3" fontId="5" fillId="7" borderId="29" xfId="0" applyNumberFormat="1" applyFont="1" applyFill="1" applyBorder="1" applyAlignment="1">
      <alignment horizontal="left" vertical="top" wrapText="1"/>
    </xf>
    <xf numFmtId="164" fontId="4" fillId="0" borderId="9" xfId="0" applyNumberFormat="1" applyFont="1" applyFill="1" applyBorder="1" applyAlignment="1">
      <alignment horizontal="center" vertical="top"/>
    </xf>
    <xf numFmtId="3" fontId="4" fillId="0" borderId="78" xfId="0" applyNumberFormat="1" applyFont="1" applyFill="1" applyBorder="1" applyAlignment="1">
      <alignment horizontal="center" vertical="top"/>
    </xf>
    <xf numFmtId="3" fontId="4" fillId="0" borderId="29" xfId="0" applyNumberFormat="1" applyFont="1" applyFill="1" applyBorder="1" applyAlignment="1">
      <alignment horizontal="center" vertical="top"/>
    </xf>
    <xf numFmtId="164" fontId="1" fillId="0" borderId="5"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3" fontId="1" fillId="7" borderId="43" xfId="0" applyNumberFormat="1" applyFont="1" applyFill="1" applyBorder="1" applyAlignment="1">
      <alignment vertical="top" wrapText="1"/>
    </xf>
    <xf numFmtId="3" fontId="1" fillId="0" borderId="32" xfId="0" applyNumberFormat="1" applyFont="1" applyBorder="1" applyAlignment="1">
      <alignment horizontal="center" vertical="top"/>
    </xf>
    <xf numFmtId="164" fontId="1" fillId="7" borderId="15" xfId="0" applyNumberFormat="1" applyFont="1" applyFill="1" applyBorder="1" applyAlignment="1">
      <alignment horizontal="center" vertical="top"/>
    </xf>
    <xf numFmtId="3" fontId="8" fillId="0" borderId="0" xfId="0" applyNumberFormat="1" applyFont="1" applyBorder="1" applyAlignment="1">
      <alignment vertical="top"/>
    </xf>
    <xf numFmtId="164" fontId="2" fillId="8" borderId="4" xfId="0" applyNumberFormat="1" applyFont="1" applyFill="1" applyBorder="1" applyAlignment="1">
      <alignment horizontal="center" vertical="top"/>
    </xf>
    <xf numFmtId="164" fontId="2" fillId="2" borderId="55" xfId="0" applyNumberFormat="1" applyFont="1" applyFill="1" applyBorder="1" applyAlignment="1">
      <alignment horizontal="center" vertical="top"/>
    </xf>
    <xf numFmtId="164" fontId="2" fillId="4" borderId="80" xfId="0" applyNumberFormat="1" applyFont="1" applyFill="1" applyBorder="1" applyAlignment="1">
      <alignment horizontal="center" vertical="top"/>
    </xf>
    <xf numFmtId="164" fontId="1" fillId="5" borderId="13" xfId="0" applyNumberFormat="1" applyFont="1" applyFill="1" applyBorder="1" applyAlignment="1">
      <alignment horizontal="center" vertical="top"/>
    </xf>
    <xf numFmtId="164" fontId="1" fillId="7" borderId="60" xfId="0" applyNumberFormat="1" applyFont="1" applyFill="1" applyBorder="1" applyAlignment="1">
      <alignment horizontal="center" vertical="top"/>
    </xf>
    <xf numFmtId="164" fontId="1" fillId="7" borderId="18" xfId="0" applyNumberFormat="1" applyFont="1" applyFill="1" applyBorder="1" applyAlignment="1">
      <alignment horizontal="center" vertical="top"/>
    </xf>
    <xf numFmtId="164" fontId="2" fillId="2" borderId="11" xfId="0" applyNumberFormat="1" applyFont="1" applyFill="1" applyBorder="1" applyAlignment="1">
      <alignment horizontal="center" vertical="top"/>
    </xf>
    <xf numFmtId="164" fontId="2" fillId="3" borderId="19" xfId="0" applyNumberFormat="1" applyFont="1" applyFill="1" applyBorder="1" applyAlignment="1">
      <alignment horizontal="center" vertical="top"/>
    </xf>
    <xf numFmtId="164" fontId="2" fillId="4" borderId="19" xfId="0" applyNumberFormat="1" applyFont="1" applyFill="1" applyBorder="1" applyAlignment="1">
      <alignment horizontal="center" vertical="top"/>
    </xf>
    <xf numFmtId="164" fontId="5" fillId="8" borderId="4" xfId="0" applyNumberFormat="1" applyFont="1" applyFill="1" applyBorder="1" applyAlignment="1">
      <alignment horizontal="center" vertical="top"/>
    </xf>
    <xf numFmtId="164" fontId="1" fillId="7" borderId="13" xfId="0" applyNumberFormat="1" applyFont="1" applyFill="1" applyBorder="1" applyAlignment="1">
      <alignment horizontal="center" vertical="top"/>
    </xf>
    <xf numFmtId="164" fontId="2" fillId="8" borderId="27" xfId="0" applyNumberFormat="1" applyFont="1" applyFill="1" applyBorder="1" applyAlignment="1">
      <alignment horizontal="center" vertical="top"/>
    </xf>
    <xf numFmtId="164" fontId="5" fillId="8" borderId="60" xfId="0" applyNumberFormat="1" applyFont="1" applyFill="1" applyBorder="1" applyAlignment="1">
      <alignment horizontal="center" vertical="top"/>
    </xf>
    <xf numFmtId="164" fontId="1" fillId="5" borderId="60" xfId="0" applyNumberFormat="1" applyFont="1" applyFill="1" applyBorder="1" applyAlignment="1">
      <alignment horizontal="center" vertical="top"/>
    </xf>
    <xf numFmtId="164" fontId="4" fillId="7" borderId="60" xfId="0" applyNumberFormat="1" applyFont="1" applyFill="1" applyBorder="1" applyAlignment="1">
      <alignment horizontal="center" vertical="top"/>
    </xf>
    <xf numFmtId="164" fontId="2" fillId="8" borderId="60" xfId="0" applyNumberFormat="1" applyFont="1" applyFill="1" applyBorder="1" applyAlignment="1">
      <alignment horizontal="center" vertical="top"/>
    </xf>
    <xf numFmtId="164" fontId="4" fillId="0" borderId="28" xfId="0" applyNumberFormat="1" applyFont="1" applyBorder="1" applyAlignment="1">
      <alignment horizontal="center" vertical="top"/>
    </xf>
    <xf numFmtId="164" fontId="4" fillId="0" borderId="7" xfId="0" applyNumberFormat="1" applyFont="1" applyBorder="1" applyAlignment="1">
      <alignment horizontal="center" vertical="top"/>
    </xf>
    <xf numFmtId="164" fontId="1" fillId="0" borderId="18" xfId="0" applyNumberFormat="1" applyFont="1" applyFill="1" applyBorder="1" applyAlignment="1">
      <alignment horizontal="center" vertical="top"/>
    </xf>
    <xf numFmtId="164" fontId="4" fillId="7" borderId="18"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164" fontId="1" fillId="7" borderId="67" xfId="0" applyNumberFormat="1" applyFont="1" applyFill="1" applyBorder="1" applyAlignment="1">
      <alignment horizontal="center" vertical="top"/>
    </xf>
    <xf numFmtId="164" fontId="4" fillId="0" borderId="26" xfId="0" applyNumberFormat="1" applyFont="1" applyFill="1" applyBorder="1" applyAlignment="1">
      <alignment horizontal="center" vertical="top" wrapText="1"/>
    </xf>
    <xf numFmtId="164" fontId="4" fillId="0" borderId="28" xfId="0" applyNumberFormat="1" applyFont="1" applyBorder="1" applyAlignment="1">
      <alignment horizontal="center" vertical="top" wrapText="1"/>
    </xf>
    <xf numFmtId="164" fontId="4" fillId="0" borderId="28" xfId="0" applyNumberFormat="1" applyFont="1" applyFill="1" applyBorder="1" applyAlignment="1">
      <alignment horizontal="center" vertical="top" wrapText="1"/>
    </xf>
    <xf numFmtId="164" fontId="5" fillId="8" borderId="76" xfId="0" applyNumberFormat="1" applyFont="1" applyFill="1" applyBorder="1" applyAlignment="1">
      <alignment horizontal="center" vertical="top" wrapText="1"/>
    </xf>
    <xf numFmtId="164" fontId="4" fillId="0" borderId="68" xfId="0" applyNumberFormat="1" applyFont="1" applyFill="1" applyBorder="1" applyAlignment="1">
      <alignment horizontal="center" vertical="top" wrapText="1"/>
    </xf>
    <xf numFmtId="164" fontId="5" fillId="4" borderId="11" xfId="0" applyNumberFormat="1" applyFont="1" applyFill="1" applyBorder="1" applyAlignment="1">
      <alignment horizontal="center" vertical="top" wrapText="1"/>
    </xf>
    <xf numFmtId="164" fontId="4" fillId="0" borderId="60" xfId="0" applyNumberFormat="1" applyFont="1" applyBorder="1" applyAlignment="1">
      <alignment horizontal="center" vertical="top" wrapText="1"/>
    </xf>
    <xf numFmtId="164" fontId="4" fillId="0" borderId="60" xfId="0" applyNumberFormat="1" applyFont="1" applyFill="1" applyBorder="1" applyAlignment="1">
      <alignment horizontal="center" vertical="top" wrapText="1"/>
    </xf>
    <xf numFmtId="164" fontId="5" fillId="8" borderId="11" xfId="0" applyNumberFormat="1" applyFont="1" applyFill="1" applyBorder="1" applyAlignment="1">
      <alignment horizontal="center" vertical="top" wrapText="1"/>
    </xf>
    <xf numFmtId="3" fontId="2" fillId="7" borderId="19" xfId="0" applyNumberFormat="1" applyFont="1" applyFill="1" applyBorder="1" applyAlignment="1">
      <alignment horizontal="left" vertical="top" wrapText="1"/>
    </xf>
    <xf numFmtId="164" fontId="5" fillId="4" borderId="23" xfId="0" applyNumberFormat="1" applyFont="1" applyFill="1" applyBorder="1" applyAlignment="1">
      <alignment horizontal="center" vertical="top" wrapText="1"/>
    </xf>
    <xf numFmtId="164" fontId="4" fillId="0" borderId="60" xfId="0" applyNumberFormat="1" applyFont="1" applyBorder="1" applyAlignment="1">
      <alignment horizontal="center" vertical="top"/>
    </xf>
    <xf numFmtId="164" fontId="4" fillId="7" borderId="68" xfId="0" applyNumberFormat="1" applyFont="1" applyFill="1" applyBorder="1" applyAlignment="1">
      <alignment horizontal="center" vertical="top"/>
    </xf>
    <xf numFmtId="164" fontId="1" fillId="7" borderId="68" xfId="0" applyNumberFormat="1" applyFont="1" applyFill="1" applyBorder="1" applyAlignment="1">
      <alignment horizontal="center" vertical="top"/>
    </xf>
    <xf numFmtId="164" fontId="1" fillId="7" borderId="26" xfId="0" applyNumberFormat="1" applyFont="1" applyFill="1" applyBorder="1" applyAlignment="1">
      <alignment horizontal="center" vertical="top"/>
    </xf>
    <xf numFmtId="164" fontId="5" fillId="4" borderId="76" xfId="0" applyNumberFormat="1" applyFont="1" applyFill="1" applyBorder="1" applyAlignment="1">
      <alignment horizontal="center" vertical="top" wrapText="1"/>
    </xf>
    <xf numFmtId="3" fontId="1" fillId="7" borderId="18" xfId="0" applyNumberFormat="1" applyFont="1" applyFill="1" applyBorder="1" applyAlignment="1">
      <alignment vertical="top" wrapText="1"/>
    </xf>
    <xf numFmtId="3" fontId="2" fillId="0" borderId="0" xfId="0" applyNumberFormat="1" applyFont="1" applyFill="1" applyBorder="1" applyAlignment="1">
      <alignment vertical="top" textRotation="90" wrapText="1"/>
    </xf>
    <xf numFmtId="164" fontId="1" fillId="7" borderId="58" xfId="0" applyNumberFormat="1" applyFont="1" applyFill="1" applyBorder="1" applyAlignment="1">
      <alignment horizontal="center" vertical="top"/>
    </xf>
    <xf numFmtId="164" fontId="1" fillId="0" borderId="27" xfId="0" applyNumberFormat="1" applyFont="1" applyFill="1" applyBorder="1" applyAlignment="1">
      <alignment horizontal="center" vertical="top"/>
    </xf>
    <xf numFmtId="164" fontId="4" fillId="0" borderId="59" xfId="0" applyNumberFormat="1" applyFont="1" applyFill="1" applyBorder="1" applyAlignment="1">
      <alignment horizontal="center" vertical="top"/>
    </xf>
    <xf numFmtId="164" fontId="5" fillId="8" borderId="68" xfId="0" applyNumberFormat="1" applyFont="1" applyFill="1" applyBorder="1" applyAlignment="1">
      <alignment horizontal="center" vertical="top"/>
    </xf>
    <xf numFmtId="164" fontId="1" fillId="0" borderId="35" xfId="0" applyNumberFormat="1" applyFont="1" applyFill="1" applyBorder="1" applyAlignment="1">
      <alignment horizontal="center" vertical="top"/>
    </xf>
    <xf numFmtId="3" fontId="1" fillId="5" borderId="17" xfId="0" applyNumberFormat="1" applyFont="1" applyFill="1" applyBorder="1" applyAlignment="1">
      <alignment horizontal="left" vertical="top" wrapText="1"/>
    </xf>
    <xf numFmtId="3" fontId="1" fillId="5" borderId="67" xfId="0" applyNumberFormat="1" applyFont="1" applyFill="1" applyBorder="1" applyAlignment="1">
      <alignment vertical="top" wrapText="1"/>
    </xf>
    <xf numFmtId="3" fontId="1" fillId="5" borderId="17" xfId="0" applyNumberFormat="1" applyFont="1" applyFill="1" applyBorder="1" applyAlignment="1">
      <alignment vertical="top" wrapText="1"/>
    </xf>
    <xf numFmtId="3" fontId="1" fillId="7" borderId="17" xfId="0" applyNumberFormat="1" applyFont="1" applyFill="1" applyBorder="1" applyAlignment="1">
      <alignment vertical="top" wrapText="1"/>
    </xf>
    <xf numFmtId="3" fontId="1" fillId="7" borderId="62" xfId="0" applyNumberFormat="1" applyFont="1" applyFill="1" applyBorder="1" applyAlignment="1">
      <alignment vertical="top" wrapText="1"/>
    </xf>
    <xf numFmtId="3" fontId="2" fillId="0" borderId="31" xfId="0" applyNumberFormat="1" applyFont="1" applyBorder="1" applyAlignment="1">
      <alignment vertical="top"/>
    </xf>
    <xf numFmtId="3" fontId="1" fillId="0" borderId="68" xfId="0" applyNumberFormat="1" applyFont="1" applyBorder="1" applyAlignment="1">
      <alignment horizontal="center" vertical="top" wrapText="1"/>
    </xf>
    <xf numFmtId="3" fontId="4" fillId="0" borderId="68" xfId="0" applyNumberFormat="1" applyFont="1" applyFill="1" applyBorder="1" applyAlignment="1">
      <alignment horizontal="center" vertical="top" wrapText="1"/>
    </xf>
    <xf numFmtId="164" fontId="1" fillId="0" borderId="0" xfId="0" applyNumberFormat="1" applyFont="1" applyBorder="1" applyAlignment="1">
      <alignment horizontal="right" vertical="top"/>
    </xf>
    <xf numFmtId="3" fontId="1" fillId="7" borderId="68" xfId="0" applyNumberFormat="1" applyFont="1" applyFill="1" applyBorder="1" applyAlignment="1">
      <alignment horizontal="center" vertical="top"/>
    </xf>
    <xf numFmtId="3" fontId="1" fillId="7" borderId="54" xfId="0" applyNumberFormat="1" applyFont="1" applyFill="1" applyBorder="1" applyAlignment="1">
      <alignment horizontal="center" vertical="top" wrapText="1"/>
    </xf>
    <xf numFmtId="164" fontId="1" fillId="7" borderId="5" xfId="0" applyNumberFormat="1" applyFont="1" applyFill="1" applyBorder="1" applyAlignment="1">
      <alignment horizontal="center" vertical="top"/>
    </xf>
    <xf numFmtId="3" fontId="4" fillId="7" borderId="53" xfId="0" applyNumberFormat="1" applyFont="1" applyFill="1" applyBorder="1" applyAlignment="1">
      <alignment horizontal="center" vertical="top" wrapText="1"/>
    </xf>
    <xf numFmtId="3" fontId="1" fillId="0" borderId="57" xfId="0" applyNumberFormat="1" applyFont="1" applyFill="1" applyBorder="1" applyAlignment="1">
      <alignment horizontal="left" vertical="top" wrapText="1"/>
    </xf>
    <xf numFmtId="164" fontId="1" fillId="7" borderId="43" xfId="0" applyNumberFormat="1" applyFont="1" applyFill="1" applyBorder="1" applyAlignment="1">
      <alignment horizontal="center" vertical="top"/>
    </xf>
    <xf numFmtId="3" fontId="2" fillId="0" borderId="32" xfId="0" applyNumberFormat="1" applyFont="1" applyBorder="1" applyAlignment="1">
      <alignment vertical="top"/>
    </xf>
    <xf numFmtId="164" fontId="5" fillId="8" borderId="68" xfId="0" applyNumberFormat="1" applyFont="1" applyFill="1" applyBorder="1" applyAlignment="1">
      <alignment horizontal="center" vertical="center"/>
    </xf>
    <xf numFmtId="164" fontId="5" fillId="8" borderId="35" xfId="0" applyNumberFormat="1" applyFont="1" applyFill="1" applyBorder="1" applyAlignment="1">
      <alignment horizontal="center" vertical="center"/>
    </xf>
    <xf numFmtId="49" fontId="2" fillId="3" borderId="20" xfId="0" applyNumberFormat="1" applyFont="1" applyFill="1" applyBorder="1" applyAlignment="1">
      <alignment vertical="top"/>
    </xf>
    <xf numFmtId="164" fontId="4" fillId="0" borderId="41" xfId="0" applyNumberFormat="1" applyFont="1" applyFill="1" applyBorder="1" applyAlignment="1">
      <alignment horizontal="center" vertical="top" wrapText="1"/>
    </xf>
    <xf numFmtId="164" fontId="4" fillId="7" borderId="28" xfId="0" applyNumberFormat="1" applyFont="1" applyFill="1" applyBorder="1" applyAlignment="1">
      <alignment horizontal="center" vertical="top"/>
    </xf>
    <xf numFmtId="164" fontId="4" fillId="0" borderId="68" xfId="0" applyNumberFormat="1" applyFont="1" applyFill="1" applyBorder="1" applyAlignment="1">
      <alignment horizontal="center" vertical="top"/>
    </xf>
    <xf numFmtId="164" fontId="4" fillId="0" borderId="43" xfId="0" applyNumberFormat="1" applyFont="1" applyFill="1" applyBorder="1" applyAlignment="1">
      <alignment horizontal="center" vertical="top" wrapText="1"/>
    </xf>
    <xf numFmtId="164" fontId="4" fillId="0" borderId="15" xfId="0" applyNumberFormat="1" applyFont="1" applyFill="1" applyBorder="1" applyAlignment="1">
      <alignment horizontal="center" vertical="top" wrapText="1"/>
    </xf>
    <xf numFmtId="3" fontId="4" fillId="7" borderId="4" xfId="0" applyNumberFormat="1" applyFont="1" applyFill="1" applyBorder="1" applyAlignment="1">
      <alignment horizontal="center" vertical="top" wrapText="1"/>
    </xf>
    <xf numFmtId="3" fontId="4" fillId="7" borderId="45" xfId="0" applyNumberFormat="1" applyFont="1" applyFill="1" applyBorder="1" applyAlignment="1">
      <alignment horizontal="center" vertical="top" wrapText="1"/>
    </xf>
    <xf numFmtId="164" fontId="1" fillId="0" borderId="43" xfId="0" applyNumberFormat="1" applyFont="1" applyFill="1" applyBorder="1" applyAlignment="1">
      <alignment horizontal="center" vertical="top"/>
    </xf>
    <xf numFmtId="3" fontId="1" fillId="0" borderId="63" xfId="0" applyNumberFormat="1" applyFont="1" applyBorder="1" applyAlignment="1">
      <alignment vertical="top" wrapText="1"/>
    </xf>
    <xf numFmtId="164" fontId="4" fillId="0" borderId="29" xfId="0" applyNumberFormat="1" applyFont="1" applyFill="1" applyBorder="1" applyAlignment="1">
      <alignment horizontal="center" vertical="top"/>
    </xf>
    <xf numFmtId="3" fontId="1" fillId="7" borderId="43" xfId="0" applyNumberFormat="1" applyFont="1" applyFill="1" applyBorder="1" applyAlignment="1">
      <alignment horizontal="center" vertical="top" wrapText="1"/>
    </xf>
    <xf numFmtId="164" fontId="1" fillId="7" borderId="63" xfId="0" applyNumberFormat="1" applyFont="1" applyFill="1" applyBorder="1" applyAlignment="1">
      <alignment horizontal="center" vertical="top"/>
    </xf>
    <xf numFmtId="3" fontId="1" fillId="0" borderId="63" xfId="0" applyNumberFormat="1" applyFont="1" applyFill="1" applyBorder="1" applyAlignment="1">
      <alignment vertical="top" wrapText="1"/>
    </xf>
    <xf numFmtId="3" fontId="1" fillId="7" borderId="63" xfId="0" applyNumberFormat="1" applyFont="1" applyFill="1" applyBorder="1" applyAlignment="1">
      <alignment vertical="top" wrapText="1"/>
    </xf>
    <xf numFmtId="3" fontId="1" fillId="0" borderId="0" xfId="0" applyNumberFormat="1" applyFont="1" applyBorder="1" applyAlignment="1">
      <alignment horizontal="center" vertical="top" wrapText="1"/>
    </xf>
    <xf numFmtId="3" fontId="4" fillId="7" borderId="68" xfId="0" applyNumberFormat="1" applyFont="1" applyFill="1" applyBorder="1" applyAlignment="1">
      <alignment horizontal="center" vertical="top" wrapText="1"/>
    </xf>
    <xf numFmtId="3" fontId="4" fillId="5" borderId="52" xfId="0" applyNumberFormat="1" applyFont="1" applyFill="1" applyBorder="1" applyAlignment="1">
      <alignment horizontal="center" vertical="top" wrapText="1"/>
    </xf>
    <xf numFmtId="3" fontId="4" fillId="7" borderId="52"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wrapText="1"/>
    </xf>
    <xf numFmtId="3" fontId="1" fillId="0" borderId="52" xfId="0" applyNumberFormat="1" applyFont="1" applyBorder="1" applyAlignment="1">
      <alignment horizontal="center" vertical="top"/>
    </xf>
    <xf numFmtId="3" fontId="1" fillId="7" borderId="52" xfId="0" applyNumberFormat="1" applyFont="1" applyFill="1" applyBorder="1" applyAlignment="1">
      <alignment horizontal="center" vertical="top" wrapText="1"/>
    </xf>
    <xf numFmtId="3" fontId="1" fillId="7" borderId="34" xfId="0" applyNumberFormat="1" applyFont="1" applyFill="1" applyBorder="1" applyAlignment="1">
      <alignment horizontal="center" vertical="top"/>
    </xf>
    <xf numFmtId="3" fontId="1" fillId="0" borderId="34" xfId="0" applyNumberFormat="1" applyFont="1" applyBorder="1" applyAlignment="1">
      <alignment horizontal="center" vertical="top"/>
    </xf>
    <xf numFmtId="3" fontId="4" fillId="5" borderId="32" xfId="0" applyNumberFormat="1" applyFont="1" applyFill="1" applyBorder="1" applyAlignment="1">
      <alignment horizontal="center" vertical="top" wrapText="1"/>
    </xf>
    <xf numFmtId="3" fontId="1" fillId="0" borderId="52" xfId="0" applyNumberFormat="1" applyFont="1" applyBorder="1" applyAlignment="1">
      <alignment horizontal="center" vertical="top" wrapText="1"/>
    </xf>
    <xf numFmtId="3" fontId="1" fillId="7" borderId="75" xfId="0" applyNumberFormat="1" applyFont="1" applyFill="1" applyBorder="1" applyAlignment="1">
      <alignment horizontal="center" vertical="top"/>
    </xf>
    <xf numFmtId="3" fontId="1" fillId="7" borderId="70" xfId="0" applyNumberFormat="1" applyFont="1" applyFill="1" applyBorder="1" applyAlignment="1">
      <alignment horizontal="center" vertical="top"/>
    </xf>
    <xf numFmtId="3" fontId="5" fillId="5" borderId="32" xfId="0" applyNumberFormat="1" applyFont="1" applyFill="1" applyBorder="1" applyAlignment="1">
      <alignment horizontal="center" vertical="top"/>
    </xf>
    <xf numFmtId="3" fontId="4" fillId="7" borderId="32"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3" fontId="1" fillId="0" borderId="54" xfId="0" applyNumberFormat="1" applyFont="1" applyBorder="1" applyAlignment="1">
      <alignment horizontal="center" vertical="top"/>
    </xf>
    <xf numFmtId="3" fontId="1" fillId="7" borderId="52" xfId="0" applyNumberFormat="1" applyFont="1" applyFill="1" applyBorder="1" applyAlignment="1">
      <alignment horizontal="center" vertical="top"/>
    </xf>
    <xf numFmtId="3" fontId="4" fillId="7" borderId="34" xfId="0" applyNumberFormat="1" applyFont="1" applyFill="1" applyBorder="1" applyAlignment="1">
      <alignment horizontal="center" vertical="top" wrapText="1"/>
    </xf>
    <xf numFmtId="3" fontId="5" fillId="7" borderId="69" xfId="0" applyNumberFormat="1" applyFont="1" applyFill="1" applyBorder="1" applyAlignment="1">
      <alignment horizontal="center" vertical="top" wrapText="1"/>
    </xf>
    <xf numFmtId="3" fontId="1" fillId="7" borderId="0" xfId="0" applyNumberFormat="1" applyFont="1" applyFill="1" applyBorder="1" applyAlignment="1">
      <alignment vertical="top" wrapText="1"/>
    </xf>
    <xf numFmtId="3" fontId="1" fillId="5" borderId="57" xfId="0" applyNumberFormat="1" applyFont="1" applyFill="1" applyBorder="1" applyAlignment="1">
      <alignment vertical="top" wrapText="1"/>
    </xf>
    <xf numFmtId="3" fontId="1" fillId="0" borderId="26" xfId="0" applyNumberFormat="1" applyFont="1" applyFill="1" applyBorder="1" applyAlignment="1">
      <alignment horizontal="center" vertical="top" wrapText="1"/>
    </xf>
    <xf numFmtId="3" fontId="1" fillId="7" borderId="67" xfId="0" applyNumberFormat="1" applyFont="1" applyFill="1" applyBorder="1" applyAlignment="1">
      <alignment vertical="top" wrapText="1"/>
    </xf>
    <xf numFmtId="3" fontId="4" fillId="7" borderId="5" xfId="0" applyNumberFormat="1" applyFont="1" applyFill="1" applyBorder="1" applyAlignment="1">
      <alignment horizontal="center" vertical="top" wrapText="1"/>
    </xf>
    <xf numFmtId="3" fontId="1" fillId="0" borderId="7" xfId="0" applyNumberFormat="1" applyFont="1" applyBorder="1" applyAlignment="1">
      <alignment horizontal="center" vertical="top" wrapText="1"/>
    </xf>
    <xf numFmtId="3" fontId="4" fillId="7" borderId="54" xfId="0" applyNumberFormat="1" applyFont="1" applyFill="1" applyBorder="1" applyAlignment="1">
      <alignment horizontal="center" vertical="top" wrapText="1"/>
    </xf>
    <xf numFmtId="3" fontId="2" fillId="0" borderId="43" xfId="0" applyNumberFormat="1" applyFont="1" applyFill="1" applyBorder="1" applyAlignment="1">
      <alignment vertical="top" textRotation="90" wrapText="1"/>
    </xf>
    <xf numFmtId="164" fontId="4" fillId="0" borderId="0" xfId="0" applyNumberFormat="1" applyFont="1" applyFill="1" applyBorder="1" applyAlignment="1">
      <alignment horizontal="center" vertical="top"/>
    </xf>
    <xf numFmtId="164" fontId="1" fillId="7" borderId="3" xfId="0" applyNumberFormat="1" applyFont="1" applyFill="1" applyBorder="1" applyAlignment="1">
      <alignment horizontal="center" vertical="top"/>
    </xf>
    <xf numFmtId="164" fontId="4" fillId="0" borderId="27" xfId="0" applyNumberFormat="1" applyFont="1" applyFill="1" applyBorder="1" applyAlignment="1">
      <alignment horizontal="center" vertical="top"/>
    </xf>
    <xf numFmtId="164" fontId="5" fillId="8" borderId="35" xfId="0" applyNumberFormat="1" applyFont="1" applyFill="1" applyBorder="1" applyAlignment="1">
      <alignment horizontal="center" vertical="top"/>
    </xf>
    <xf numFmtId="164" fontId="2" fillId="8" borderId="57" xfId="0" applyNumberFormat="1" applyFont="1" applyFill="1" applyBorder="1" applyAlignment="1">
      <alignment horizontal="center" vertical="top"/>
    </xf>
    <xf numFmtId="164" fontId="1" fillId="5" borderId="27" xfId="0" applyNumberFormat="1" applyFont="1" applyFill="1" applyBorder="1" applyAlignment="1">
      <alignment horizontal="center" vertical="top" wrapText="1"/>
    </xf>
    <xf numFmtId="164" fontId="5" fillId="8" borderId="46" xfId="0" applyNumberFormat="1" applyFont="1" applyFill="1" applyBorder="1" applyAlignment="1">
      <alignment horizontal="center" vertical="top"/>
    </xf>
    <xf numFmtId="164" fontId="4" fillId="0" borderId="48" xfId="0" applyNumberFormat="1" applyFont="1" applyBorder="1" applyAlignment="1">
      <alignment horizontal="center" vertical="center" textRotation="90" wrapText="1"/>
    </xf>
    <xf numFmtId="164" fontId="4" fillId="7" borderId="53" xfId="0" applyNumberFormat="1" applyFont="1" applyFill="1" applyBorder="1" applyAlignment="1">
      <alignment horizontal="center" vertical="top"/>
    </xf>
    <xf numFmtId="164" fontId="4" fillId="7" borderId="31" xfId="0" applyNumberFormat="1" applyFont="1" applyFill="1" applyBorder="1" applyAlignment="1">
      <alignment horizontal="center" vertical="top"/>
    </xf>
    <xf numFmtId="164" fontId="5" fillId="8" borderId="45" xfId="0" applyNumberFormat="1" applyFont="1" applyFill="1" applyBorder="1" applyAlignment="1">
      <alignment horizontal="center" vertical="top"/>
    </xf>
    <xf numFmtId="164" fontId="4" fillId="7" borderId="39" xfId="0" applyNumberFormat="1" applyFont="1" applyFill="1" applyBorder="1" applyAlignment="1">
      <alignment horizontal="center" vertical="top"/>
    </xf>
    <xf numFmtId="3" fontId="1" fillId="0" borderId="66" xfId="0" applyNumberFormat="1" applyFont="1" applyBorder="1" applyAlignment="1">
      <alignment horizontal="center" vertical="top"/>
    </xf>
    <xf numFmtId="3" fontId="1" fillId="0" borderId="70" xfId="0" applyNumberFormat="1" applyFont="1" applyBorder="1" applyAlignment="1">
      <alignment horizontal="center" vertical="top"/>
    </xf>
    <xf numFmtId="3" fontId="1" fillId="0" borderId="47" xfId="0" applyNumberFormat="1" applyFont="1" applyBorder="1" applyAlignment="1">
      <alignment horizontal="center" vertical="top"/>
    </xf>
    <xf numFmtId="3" fontId="1" fillId="0" borderId="75" xfId="0" applyNumberFormat="1" applyFont="1" applyBorder="1" applyAlignment="1">
      <alignment horizontal="center" vertical="top"/>
    </xf>
    <xf numFmtId="164" fontId="1" fillId="0" borderId="3" xfId="0" applyNumberFormat="1" applyFont="1" applyBorder="1" applyAlignment="1">
      <alignment horizontal="center" vertical="top"/>
    </xf>
    <xf numFmtId="164" fontId="5" fillId="8" borderId="48" xfId="0" applyNumberFormat="1" applyFont="1" applyFill="1" applyBorder="1" applyAlignment="1">
      <alignment horizontal="center" vertical="top" wrapText="1"/>
    </xf>
    <xf numFmtId="164" fontId="4" fillId="0" borderId="0" xfId="0" applyNumberFormat="1" applyFont="1" applyBorder="1" applyAlignment="1">
      <alignment horizontal="center" vertical="top"/>
    </xf>
    <xf numFmtId="164" fontId="4" fillId="0" borderId="63" xfId="0" applyNumberFormat="1" applyFont="1" applyBorder="1" applyAlignment="1">
      <alignment horizontal="center" vertical="top"/>
    </xf>
    <xf numFmtId="164" fontId="4" fillId="0" borderId="0" xfId="0" applyNumberFormat="1" applyFont="1" applyAlignment="1">
      <alignment horizontal="center" vertical="top"/>
    </xf>
    <xf numFmtId="164" fontId="2" fillId="3" borderId="12" xfId="0" applyNumberFormat="1" applyFont="1" applyFill="1" applyBorder="1" applyAlignment="1">
      <alignment horizontal="center" vertical="top"/>
    </xf>
    <xf numFmtId="164" fontId="5" fillId="8" borderId="2" xfId="0" applyNumberFormat="1" applyFont="1" applyFill="1" applyBorder="1" applyAlignment="1">
      <alignment horizontal="center" vertical="center"/>
    </xf>
    <xf numFmtId="164" fontId="2" fillId="8" borderId="56" xfId="0" applyNumberFormat="1" applyFont="1" applyFill="1" applyBorder="1" applyAlignment="1">
      <alignment horizontal="center" vertical="top" wrapText="1"/>
    </xf>
    <xf numFmtId="164" fontId="4" fillId="7" borderId="63" xfId="0" applyNumberFormat="1" applyFont="1" applyFill="1" applyBorder="1" applyAlignment="1">
      <alignment horizontal="center" vertical="top"/>
    </xf>
    <xf numFmtId="164" fontId="4" fillId="7" borderId="61" xfId="0" applyNumberFormat="1" applyFont="1" applyFill="1" applyBorder="1" applyAlignment="1">
      <alignment horizontal="center" vertical="top"/>
    </xf>
    <xf numFmtId="3" fontId="2" fillId="5" borderId="44" xfId="0" applyNumberFormat="1" applyFont="1" applyFill="1" applyBorder="1" applyAlignment="1">
      <alignment horizontal="center" vertical="top"/>
    </xf>
    <xf numFmtId="164" fontId="4" fillId="0" borderId="22" xfId="0" applyNumberFormat="1" applyFont="1" applyBorder="1" applyAlignment="1">
      <alignment horizontal="center" vertical="top"/>
    </xf>
    <xf numFmtId="164" fontId="4" fillId="5" borderId="3" xfId="0" applyNumberFormat="1" applyFont="1" applyFill="1" applyBorder="1" applyAlignment="1">
      <alignment horizontal="center" vertical="top"/>
    </xf>
    <xf numFmtId="164" fontId="4" fillId="5" borderId="77" xfId="0" applyNumberFormat="1" applyFont="1" applyFill="1" applyBorder="1" applyAlignment="1">
      <alignment horizontal="center" vertical="top"/>
    </xf>
    <xf numFmtId="164" fontId="2" fillId="8" borderId="51" xfId="0" applyNumberFormat="1" applyFont="1" applyFill="1" applyBorder="1" applyAlignment="1">
      <alignment horizontal="center" vertical="top" wrapText="1"/>
    </xf>
    <xf numFmtId="164" fontId="1" fillId="5" borderId="24" xfId="0" applyNumberFormat="1" applyFont="1" applyFill="1" applyBorder="1" applyAlignment="1">
      <alignment horizontal="center" vertical="top"/>
    </xf>
    <xf numFmtId="164" fontId="1" fillId="5" borderId="3" xfId="0" applyNumberFormat="1" applyFont="1" applyFill="1" applyBorder="1" applyAlignment="1">
      <alignment horizontal="center" vertical="top"/>
    </xf>
    <xf numFmtId="164" fontId="5" fillId="8" borderId="37" xfId="0" applyNumberFormat="1" applyFont="1" applyFill="1" applyBorder="1" applyAlignment="1">
      <alignment horizontal="center" vertical="top" wrapText="1"/>
    </xf>
    <xf numFmtId="164" fontId="4" fillId="0" borderId="36" xfId="0" applyNumberFormat="1" applyFont="1" applyFill="1" applyBorder="1" applyAlignment="1">
      <alignment horizontal="center" vertical="top" wrapText="1"/>
    </xf>
    <xf numFmtId="164" fontId="2" fillId="8" borderId="38" xfId="0" applyNumberFormat="1" applyFont="1" applyFill="1" applyBorder="1" applyAlignment="1">
      <alignment horizontal="center" vertical="top" wrapText="1"/>
    </xf>
    <xf numFmtId="164" fontId="4" fillId="0" borderId="55" xfId="0" applyNumberFormat="1" applyFont="1" applyBorder="1" applyAlignment="1">
      <alignment horizontal="center" vertical="top" wrapText="1"/>
    </xf>
    <xf numFmtId="3" fontId="3" fillId="0" borderId="0" xfId="0" applyNumberFormat="1" applyFont="1"/>
    <xf numFmtId="164" fontId="5" fillId="4" borderId="55" xfId="0" applyNumberFormat="1" applyFont="1" applyFill="1" applyBorder="1" applyAlignment="1">
      <alignment horizontal="center" vertical="top" wrapText="1"/>
    </xf>
    <xf numFmtId="164" fontId="4" fillId="0" borderId="47" xfId="0" applyNumberFormat="1" applyFont="1" applyBorder="1" applyAlignment="1">
      <alignment horizontal="center" vertical="center" textRotation="90" wrapText="1"/>
    </xf>
    <xf numFmtId="164" fontId="1" fillId="7" borderId="32" xfId="0" applyNumberFormat="1" applyFont="1" applyFill="1" applyBorder="1" applyAlignment="1">
      <alignment horizontal="center" vertical="top"/>
    </xf>
    <xf numFmtId="164" fontId="2" fillId="8" borderId="47" xfId="0" applyNumberFormat="1" applyFont="1" applyFill="1" applyBorder="1" applyAlignment="1">
      <alignment horizontal="center" vertical="top"/>
    </xf>
    <xf numFmtId="164" fontId="1" fillId="0" borderId="60" xfId="0" applyNumberFormat="1" applyFont="1" applyFill="1" applyBorder="1" applyAlignment="1">
      <alignment horizontal="center" vertical="top"/>
    </xf>
    <xf numFmtId="164" fontId="1" fillId="0" borderId="16"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164" fontId="1" fillId="0" borderId="34" xfId="0" applyNumberFormat="1" applyFont="1" applyFill="1" applyBorder="1" applyAlignment="1">
      <alignment horizontal="center" vertical="top"/>
    </xf>
    <xf numFmtId="164" fontId="1" fillId="0" borderId="32" xfId="0" applyNumberFormat="1" applyFont="1" applyFill="1" applyBorder="1" applyAlignment="1">
      <alignment horizontal="center" vertical="top"/>
    </xf>
    <xf numFmtId="164" fontId="1" fillId="0" borderId="52" xfId="0" applyNumberFormat="1" applyFont="1" applyFill="1" applyBorder="1" applyAlignment="1">
      <alignment horizontal="center" vertical="top"/>
    </xf>
    <xf numFmtId="164" fontId="5" fillId="8" borderId="52" xfId="0" applyNumberFormat="1" applyFont="1" applyFill="1" applyBorder="1" applyAlignment="1">
      <alignment horizontal="center" vertical="center"/>
    </xf>
    <xf numFmtId="164" fontId="1" fillId="0" borderId="66" xfId="0" applyNumberFormat="1" applyFont="1" applyFill="1" applyBorder="1" applyAlignment="1">
      <alignment horizontal="center" vertical="top"/>
    </xf>
    <xf numFmtId="164" fontId="2" fillId="2" borderId="14" xfId="0" applyNumberFormat="1" applyFont="1" applyFill="1" applyBorder="1" applyAlignment="1">
      <alignment horizontal="center" vertical="top"/>
    </xf>
    <xf numFmtId="164" fontId="1" fillId="0" borderId="68" xfId="0" applyNumberFormat="1" applyFont="1" applyFill="1" applyBorder="1" applyAlignment="1">
      <alignment horizontal="center" vertical="top"/>
    </xf>
    <xf numFmtId="164" fontId="4" fillId="7" borderId="18" xfId="0" applyNumberFormat="1" applyFont="1" applyFill="1" applyBorder="1" applyAlignment="1">
      <alignment horizontal="center" vertical="top" wrapText="1"/>
    </xf>
    <xf numFmtId="164" fontId="1" fillId="0" borderId="13" xfId="0" applyNumberFormat="1" applyFont="1" applyFill="1" applyBorder="1" applyAlignment="1">
      <alignment horizontal="center" vertical="top"/>
    </xf>
    <xf numFmtId="164" fontId="4" fillId="0" borderId="27" xfId="0" applyNumberFormat="1" applyFont="1" applyFill="1" applyBorder="1" applyAlignment="1">
      <alignment horizontal="center" vertical="top" wrapText="1"/>
    </xf>
    <xf numFmtId="164" fontId="4" fillId="0" borderId="35" xfId="0" applyNumberFormat="1" applyFont="1" applyFill="1" applyBorder="1" applyAlignment="1">
      <alignment horizontal="center" vertical="top" wrapText="1"/>
    </xf>
    <xf numFmtId="164" fontId="1" fillId="7" borderId="66" xfId="0" applyNumberFormat="1" applyFont="1" applyFill="1" applyBorder="1" applyAlignment="1">
      <alignment horizontal="center" vertical="top"/>
    </xf>
    <xf numFmtId="164" fontId="4" fillId="0" borderId="52" xfId="0" applyNumberFormat="1" applyFont="1" applyFill="1" applyBorder="1" applyAlignment="1">
      <alignment horizontal="center" vertical="top" wrapText="1"/>
    </xf>
    <xf numFmtId="164" fontId="1" fillId="5" borderId="66" xfId="0" applyNumberFormat="1" applyFont="1" applyFill="1" applyBorder="1" applyAlignment="1">
      <alignment horizontal="center" vertical="top"/>
    </xf>
    <xf numFmtId="164" fontId="1" fillId="7" borderId="52" xfId="0" applyNumberFormat="1" applyFont="1" applyFill="1" applyBorder="1" applyAlignment="1">
      <alignment horizontal="center" vertical="top"/>
    </xf>
    <xf numFmtId="164" fontId="1" fillId="0" borderId="67"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4" fontId="1" fillId="5" borderId="62" xfId="0" applyNumberFormat="1" applyFont="1" applyFill="1" applyBorder="1" applyAlignment="1">
      <alignment horizontal="center" vertical="top" wrapText="1"/>
    </xf>
    <xf numFmtId="164" fontId="2" fillId="2" borderId="79" xfId="0" applyNumberFormat="1" applyFont="1" applyFill="1" applyBorder="1" applyAlignment="1">
      <alignment horizontal="center" vertical="top"/>
    </xf>
    <xf numFmtId="164" fontId="4" fillId="0" borderId="12" xfId="0" applyNumberFormat="1" applyFont="1" applyBorder="1" applyAlignment="1">
      <alignment horizontal="center" vertical="top" wrapText="1"/>
    </xf>
    <xf numFmtId="164" fontId="4" fillId="0" borderId="4" xfId="0" applyNumberFormat="1" applyFont="1" applyFill="1" applyBorder="1" applyAlignment="1">
      <alignment horizontal="center" vertical="top" wrapText="1"/>
    </xf>
    <xf numFmtId="164" fontId="4" fillId="0" borderId="58" xfId="0" applyNumberFormat="1" applyFont="1" applyFill="1" applyBorder="1" applyAlignment="1">
      <alignment horizontal="center" vertical="top" wrapText="1"/>
    </xf>
    <xf numFmtId="164" fontId="4" fillId="0" borderId="27" xfId="0" applyNumberFormat="1" applyFont="1" applyBorder="1" applyAlignment="1">
      <alignment horizontal="center" vertical="top" wrapText="1"/>
    </xf>
    <xf numFmtId="164" fontId="4" fillId="0" borderId="46" xfId="0" applyNumberFormat="1" applyFont="1" applyFill="1" applyBorder="1" applyAlignment="1">
      <alignment horizontal="center" vertical="top" wrapText="1"/>
    </xf>
    <xf numFmtId="164" fontId="5" fillId="8" borderId="55" xfId="0" applyNumberFormat="1" applyFont="1" applyFill="1" applyBorder="1" applyAlignment="1">
      <alignment horizontal="center" vertical="top" wrapText="1"/>
    </xf>
    <xf numFmtId="164" fontId="4" fillId="0" borderId="53" xfId="0" applyNumberFormat="1" applyFont="1" applyBorder="1" applyAlignment="1">
      <alignment horizontal="center" vertical="top"/>
    </xf>
    <xf numFmtId="164" fontId="4" fillId="0" borderId="32" xfId="0" applyNumberFormat="1" applyFont="1" applyFill="1" applyBorder="1" applyAlignment="1">
      <alignment horizontal="center" vertical="top"/>
    </xf>
    <xf numFmtId="3" fontId="1" fillId="7" borderId="20" xfId="0" applyNumberFormat="1" applyFont="1" applyFill="1" applyBorder="1" applyAlignment="1">
      <alignment vertical="top" wrapText="1"/>
    </xf>
    <xf numFmtId="164" fontId="4" fillId="0" borderId="62" xfId="0" applyNumberFormat="1" applyFont="1" applyFill="1" applyBorder="1" applyAlignment="1">
      <alignment horizontal="center" vertical="top"/>
    </xf>
    <xf numFmtId="164" fontId="4" fillId="0" borderId="60" xfId="0" applyNumberFormat="1" applyFont="1" applyFill="1" applyBorder="1" applyAlignment="1">
      <alignment horizontal="center" vertical="top"/>
    </xf>
    <xf numFmtId="164" fontId="4" fillId="7" borderId="43" xfId="0" applyNumberFormat="1" applyFont="1" applyFill="1" applyBorder="1" applyAlignment="1">
      <alignment horizontal="center" vertical="top" wrapText="1"/>
    </xf>
    <xf numFmtId="164" fontId="1" fillId="7" borderId="59" xfId="0" applyNumberFormat="1" applyFont="1" applyFill="1" applyBorder="1" applyAlignment="1">
      <alignment horizontal="center" vertical="top"/>
    </xf>
    <xf numFmtId="3" fontId="1" fillId="0" borderId="36" xfId="0" applyNumberFormat="1" applyFont="1" applyBorder="1" applyAlignment="1">
      <alignment horizontal="left" vertical="top" wrapText="1"/>
    </xf>
    <xf numFmtId="3" fontId="1" fillId="0" borderId="59" xfId="0" applyNumberFormat="1" applyFont="1" applyBorder="1" applyAlignment="1">
      <alignment horizontal="center" vertical="top" wrapText="1"/>
    </xf>
    <xf numFmtId="164" fontId="5" fillId="8" borderId="47" xfId="0" applyNumberFormat="1" applyFont="1" applyFill="1" applyBorder="1" applyAlignment="1">
      <alignment horizontal="center" vertical="top"/>
    </xf>
    <xf numFmtId="164" fontId="2" fillId="4" borderId="78" xfId="0" applyNumberFormat="1" applyFont="1" applyFill="1" applyBorder="1" applyAlignment="1">
      <alignment horizontal="center" vertical="top" wrapText="1"/>
    </xf>
    <xf numFmtId="164" fontId="1" fillId="0" borderId="67" xfId="0" applyNumberFormat="1" applyFont="1" applyBorder="1" applyAlignment="1">
      <alignment horizontal="center" vertical="top" wrapText="1"/>
    </xf>
    <xf numFmtId="164" fontId="1" fillId="5" borderId="48" xfId="0" applyNumberFormat="1" applyFont="1" applyFill="1" applyBorder="1" applyAlignment="1">
      <alignment horizontal="center" vertical="top" wrapText="1"/>
    </xf>
    <xf numFmtId="164" fontId="2" fillId="4" borderId="12" xfId="0" applyNumberFormat="1" applyFont="1" applyFill="1" applyBorder="1" applyAlignment="1">
      <alignment horizontal="center" vertical="top" wrapText="1"/>
    </xf>
    <xf numFmtId="164" fontId="1" fillId="5" borderId="67" xfId="0" applyNumberFormat="1" applyFont="1" applyFill="1" applyBorder="1" applyAlignment="1">
      <alignment horizontal="center" vertical="top" wrapText="1"/>
    </xf>
    <xf numFmtId="164" fontId="2" fillId="8" borderId="12" xfId="0" applyNumberFormat="1" applyFont="1" applyFill="1" applyBorder="1" applyAlignment="1">
      <alignment horizontal="center" vertical="top" wrapText="1"/>
    </xf>
    <xf numFmtId="164" fontId="4" fillId="0" borderId="14" xfId="0" applyNumberFormat="1" applyFont="1" applyBorder="1" applyAlignment="1">
      <alignment horizontal="center" vertical="top" wrapText="1"/>
    </xf>
    <xf numFmtId="164" fontId="4" fillId="0" borderId="47" xfId="0" applyNumberFormat="1" applyFont="1" applyFill="1" applyBorder="1" applyAlignment="1">
      <alignment horizontal="center" vertical="top" wrapText="1"/>
    </xf>
    <xf numFmtId="164" fontId="5" fillId="8" borderId="14" xfId="0" applyNumberFormat="1" applyFont="1" applyFill="1" applyBorder="1" applyAlignment="1">
      <alignment horizontal="center" vertical="top" wrapText="1"/>
    </xf>
    <xf numFmtId="164" fontId="2" fillId="4" borderId="9" xfId="0" applyNumberFormat="1" applyFont="1" applyFill="1" applyBorder="1" applyAlignment="1">
      <alignment horizontal="center" vertical="top" wrapText="1"/>
    </xf>
    <xf numFmtId="164" fontId="5" fillId="8" borderId="26" xfId="0" applyNumberFormat="1" applyFont="1" applyFill="1" applyBorder="1" applyAlignment="1">
      <alignment horizontal="center" vertical="top"/>
    </xf>
    <xf numFmtId="3" fontId="1" fillId="0" borderId="0" xfId="0" applyNumberFormat="1" applyFont="1" applyBorder="1" applyAlignment="1">
      <alignment vertical="top" wrapText="1"/>
    </xf>
    <xf numFmtId="164" fontId="4" fillId="0" borderId="75" xfId="0" applyNumberFormat="1" applyFont="1" applyFill="1" applyBorder="1" applyAlignment="1">
      <alignment horizontal="center" vertical="top"/>
    </xf>
    <xf numFmtId="164" fontId="5" fillId="8" borderId="26" xfId="0" applyNumberFormat="1" applyFont="1" applyFill="1" applyBorder="1" applyAlignment="1">
      <alignment horizontal="center" vertical="center"/>
    </xf>
    <xf numFmtId="164" fontId="2" fillId="8" borderId="4" xfId="0" applyNumberFormat="1" applyFont="1" applyFill="1" applyBorder="1" applyAlignment="1">
      <alignment horizontal="center" vertical="top" wrapText="1"/>
    </xf>
    <xf numFmtId="164" fontId="2" fillId="8" borderId="45" xfId="0" applyNumberFormat="1" applyFont="1" applyFill="1" applyBorder="1" applyAlignment="1">
      <alignment horizontal="center" vertical="top" wrapText="1"/>
    </xf>
    <xf numFmtId="3" fontId="4" fillId="0" borderId="0" xfId="0" applyNumberFormat="1" applyFont="1" applyAlignment="1">
      <alignment horizontal="center" vertical="top" wrapText="1"/>
    </xf>
    <xf numFmtId="164" fontId="4" fillId="0" borderId="16" xfId="0" applyNumberFormat="1" applyFont="1" applyBorder="1" applyAlignment="1">
      <alignment horizontal="center" vertical="top"/>
    </xf>
    <xf numFmtId="164" fontId="4" fillId="5" borderId="39" xfId="0" applyNumberFormat="1" applyFont="1" applyFill="1" applyBorder="1" applyAlignment="1">
      <alignment horizontal="center" vertical="top"/>
    </xf>
    <xf numFmtId="164" fontId="1" fillId="0" borderId="30" xfId="0" applyNumberFormat="1" applyFont="1" applyBorder="1" applyAlignment="1">
      <alignment horizontal="center" vertical="top"/>
    </xf>
    <xf numFmtId="164" fontId="1" fillId="0" borderId="0" xfId="0" applyNumberFormat="1" applyFont="1" applyAlignment="1">
      <alignment horizontal="center" vertical="top"/>
    </xf>
    <xf numFmtId="3" fontId="2" fillId="5" borderId="21" xfId="0" applyNumberFormat="1" applyFont="1" applyFill="1" applyBorder="1" applyAlignment="1">
      <alignment horizontal="center" vertical="top"/>
    </xf>
    <xf numFmtId="164" fontId="4" fillId="7" borderId="41" xfId="0" applyNumberFormat="1" applyFont="1" applyFill="1" applyBorder="1" applyAlignment="1">
      <alignment horizontal="center" vertical="top"/>
    </xf>
    <xf numFmtId="3" fontId="4" fillId="5" borderId="57" xfId="0" applyNumberFormat="1" applyFont="1" applyFill="1" applyBorder="1" applyAlignment="1">
      <alignment vertical="top" wrapText="1"/>
    </xf>
    <xf numFmtId="3" fontId="2" fillId="0" borderId="65" xfId="0" applyNumberFormat="1" applyFont="1" applyFill="1" applyBorder="1" applyAlignment="1">
      <alignment horizontal="center" vertical="top" wrapText="1"/>
    </xf>
    <xf numFmtId="3" fontId="2" fillId="0" borderId="80" xfId="0" applyNumberFormat="1" applyFont="1" applyFill="1" applyBorder="1" applyAlignment="1">
      <alignment horizontal="center" vertical="top" wrapText="1"/>
    </xf>
    <xf numFmtId="3" fontId="1" fillId="0" borderId="20" xfId="0" applyNumberFormat="1" applyFont="1" applyBorder="1" applyAlignment="1">
      <alignment vertical="top" wrapText="1"/>
    </xf>
    <xf numFmtId="164" fontId="1" fillId="5" borderId="75" xfId="0" applyNumberFormat="1" applyFont="1" applyFill="1" applyBorder="1" applyAlignment="1">
      <alignment horizontal="center" vertical="top" wrapText="1"/>
    </xf>
    <xf numFmtId="164" fontId="4" fillId="7" borderId="32" xfId="0" applyNumberFormat="1" applyFont="1" applyFill="1" applyBorder="1" applyAlignment="1">
      <alignment horizontal="center" vertical="top" wrapText="1"/>
    </xf>
    <xf numFmtId="164" fontId="4" fillId="7" borderId="54" xfId="0" applyNumberFormat="1" applyFont="1" applyFill="1" applyBorder="1" applyAlignment="1">
      <alignment horizontal="center" vertical="top" wrapText="1"/>
    </xf>
    <xf numFmtId="164" fontId="4" fillId="0" borderId="34" xfId="0" applyNumberFormat="1" applyFont="1" applyFill="1" applyBorder="1" applyAlignment="1">
      <alignment horizontal="center" vertical="top"/>
    </xf>
    <xf numFmtId="164" fontId="1" fillId="5" borderId="10" xfId="0" applyNumberFormat="1" applyFont="1" applyFill="1" applyBorder="1" applyAlignment="1">
      <alignment horizontal="center" vertical="top" wrapText="1"/>
    </xf>
    <xf numFmtId="164" fontId="1" fillId="5" borderId="6" xfId="0" applyNumberFormat="1" applyFont="1" applyFill="1" applyBorder="1" applyAlignment="1">
      <alignment horizontal="center" vertical="top" wrapText="1"/>
    </xf>
    <xf numFmtId="164" fontId="4" fillId="0" borderId="6" xfId="0" applyNumberFormat="1" applyFont="1" applyFill="1" applyBorder="1" applyAlignment="1">
      <alignment horizontal="center" vertical="top"/>
    </xf>
    <xf numFmtId="3" fontId="1" fillId="7" borderId="21" xfId="0" applyNumberFormat="1" applyFont="1" applyFill="1" applyBorder="1" applyAlignment="1">
      <alignment horizontal="center" vertical="top"/>
    </xf>
    <xf numFmtId="164" fontId="4" fillId="0" borderId="40" xfId="0" applyNumberFormat="1" applyFont="1" applyBorder="1" applyAlignment="1">
      <alignment horizontal="center" vertical="top" wrapText="1"/>
    </xf>
    <xf numFmtId="164" fontId="1" fillId="0" borderId="29" xfId="0" applyNumberFormat="1" applyFont="1" applyFill="1" applyBorder="1" applyAlignment="1">
      <alignment horizontal="center" vertical="top"/>
    </xf>
    <xf numFmtId="3" fontId="4" fillId="0" borderId="66" xfId="0" applyNumberFormat="1" applyFont="1" applyBorder="1" applyAlignment="1">
      <alignment horizontal="center" vertical="top"/>
    </xf>
    <xf numFmtId="164" fontId="4" fillId="7" borderId="30" xfId="0" applyNumberFormat="1" applyFont="1" applyFill="1" applyBorder="1" applyAlignment="1">
      <alignment horizontal="center" vertical="top"/>
    </xf>
    <xf numFmtId="164" fontId="4" fillId="7" borderId="9" xfId="0" applyNumberFormat="1" applyFont="1" applyFill="1" applyBorder="1" applyAlignment="1">
      <alignment horizontal="center" vertical="top"/>
    </xf>
    <xf numFmtId="164" fontId="4" fillId="7" borderId="35" xfId="0" applyNumberFormat="1" applyFont="1" applyFill="1" applyBorder="1" applyAlignment="1">
      <alignment horizontal="center" vertical="top"/>
    </xf>
    <xf numFmtId="164" fontId="4" fillId="7" borderId="2" xfId="0" applyNumberFormat="1" applyFont="1" applyFill="1" applyBorder="1" applyAlignment="1">
      <alignment horizontal="center" vertical="top"/>
    </xf>
    <xf numFmtId="3" fontId="4" fillId="0" borderId="0" xfId="0" applyNumberFormat="1" applyFont="1" applyFill="1" applyBorder="1" applyAlignment="1">
      <alignment horizontal="center" vertical="top" wrapText="1"/>
    </xf>
    <xf numFmtId="3" fontId="5" fillId="8" borderId="35" xfId="0" applyNumberFormat="1" applyFont="1" applyFill="1" applyBorder="1" applyAlignment="1">
      <alignment horizontal="center" vertical="top" wrapText="1"/>
    </xf>
    <xf numFmtId="164" fontId="5" fillId="8" borderId="2" xfId="0" applyNumberFormat="1" applyFont="1" applyFill="1" applyBorder="1" applyAlignment="1">
      <alignment horizontal="center" vertical="top"/>
    </xf>
    <xf numFmtId="164" fontId="4" fillId="5" borderId="16" xfId="0" applyNumberFormat="1" applyFont="1" applyFill="1" applyBorder="1" applyAlignment="1">
      <alignment horizontal="center" vertical="top"/>
    </xf>
    <xf numFmtId="164" fontId="4" fillId="5" borderId="13" xfId="0" applyNumberFormat="1" applyFont="1" applyFill="1" applyBorder="1" applyAlignment="1">
      <alignment horizontal="center" vertical="top"/>
    </xf>
    <xf numFmtId="164" fontId="4" fillId="5" borderId="66" xfId="0" applyNumberFormat="1" applyFont="1" applyFill="1" applyBorder="1" applyAlignment="1">
      <alignment horizontal="center" vertical="top"/>
    </xf>
    <xf numFmtId="164" fontId="4" fillId="5" borderId="10" xfId="0" applyNumberFormat="1" applyFont="1" applyFill="1" applyBorder="1" applyAlignment="1">
      <alignment horizontal="center" vertical="top"/>
    </xf>
    <xf numFmtId="3" fontId="4" fillId="0" borderId="22" xfId="0" applyNumberFormat="1" applyFont="1" applyBorder="1" applyAlignment="1">
      <alignment vertical="top"/>
    </xf>
    <xf numFmtId="164" fontId="4" fillId="7" borderId="43" xfId="0" applyNumberFormat="1" applyFont="1" applyFill="1" applyBorder="1" applyAlignment="1">
      <alignment horizontal="center" vertical="top"/>
    </xf>
    <xf numFmtId="164" fontId="4" fillId="7" borderId="58" xfId="0" applyNumberFormat="1" applyFont="1" applyFill="1" applyBorder="1" applyAlignment="1">
      <alignment horizontal="center" vertical="top"/>
    </xf>
    <xf numFmtId="164" fontId="4" fillId="7" borderId="54" xfId="0" applyNumberFormat="1" applyFont="1" applyFill="1" applyBorder="1" applyAlignment="1">
      <alignment horizontal="center" vertical="top"/>
    </xf>
    <xf numFmtId="164" fontId="4" fillId="7" borderId="5" xfId="0" applyNumberFormat="1" applyFont="1" applyFill="1" applyBorder="1" applyAlignment="1">
      <alignment horizontal="center" vertical="top"/>
    </xf>
    <xf numFmtId="3" fontId="4" fillId="0" borderId="32" xfId="0" applyNumberFormat="1" applyFont="1" applyBorder="1" applyAlignment="1">
      <alignment horizontal="center" vertical="top"/>
    </xf>
    <xf numFmtId="164" fontId="4" fillId="0" borderId="2" xfId="0" applyNumberFormat="1" applyFont="1" applyBorder="1" applyAlignment="1">
      <alignment horizontal="center" vertical="top"/>
    </xf>
    <xf numFmtId="164" fontId="4" fillId="0" borderId="26" xfId="0" applyNumberFormat="1" applyFont="1" applyBorder="1" applyAlignment="1">
      <alignment horizontal="center" vertical="top"/>
    </xf>
    <xf numFmtId="164" fontId="4" fillId="0" borderId="5" xfId="0" applyNumberFormat="1" applyFont="1" applyBorder="1" applyAlignment="1">
      <alignment horizontal="center" vertical="top"/>
    </xf>
    <xf numFmtId="164" fontId="4" fillId="7" borderId="52" xfId="0" applyNumberFormat="1" applyFont="1" applyFill="1" applyBorder="1" applyAlignment="1">
      <alignment horizontal="center" vertical="top"/>
    </xf>
    <xf numFmtId="164" fontId="4" fillId="0" borderId="8" xfId="0" applyNumberFormat="1" applyFont="1" applyBorder="1" applyAlignment="1">
      <alignment horizontal="center" vertical="top"/>
    </xf>
    <xf numFmtId="3" fontId="4" fillId="5" borderId="34" xfId="0" applyNumberFormat="1" applyFont="1" applyFill="1" applyBorder="1" applyAlignment="1">
      <alignment horizontal="center" vertical="top" wrapText="1"/>
    </xf>
    <xf numFmtId="164" fontId="4" fillId="7" borderId="40" xfId="0" applyNumberFormat="1" applyFont="1" applyFill="1" applyBorder="1" applyAlignment="1">
      <alignment horizontal="center" vertical="top"/>
    </xf>
    <xf numFmtId="164" fontId="4" fillId="0" borderId="62" xfId="0" applyNumberFormat="1" applyFont="1" applyBorder="1" applyAlignment="1">
      <alignment horizontal="center" vertical="top"/>
    </xf>
    <xf numFmtId="164" fontId="4" fillId="0" borderId="27" xfId="0" applyNumberFormat="1" applyFont="1" applyBorder="1" applyAlignment="1">
      <alignment horizontal="center" vertical="top"/>
    </xf>
    <xf numFmtId="164" fontId="4" fillId="0" borderId="34" xfId="0" applyNumberFormat="1" applyFont="1" applyBorder="1" applyAlignment="1">
      <alignment horizontal="center" vertical="top"/>
    </xf>
    <xf numFmtId="164" fontId="4" fillId="0" borderId="6" xfId="0" applyNumberFormat="1" applyFont="1" applyBorder="1" applyAlignment="1">
      <alignment horizontal="center" vertical="top"/>
    </xf>
    <xf numFmtId="3" fontId="4" fillId="5" borderId="43" xfId="0" applyNumberFormat="1" applyFont="1" applyFill="1" applyBorder="1" applyAlignment="1">
      <alignment horizontal="center" vertical="top" wrapText="1"/>
    </xf>
    <xf numFmtId="3" fontId="4" fillId="5" borderId="58" xfId="0" applyNumberFormat="1" applyFont="1" applyFill="1" applyBorder="1" applyAlignment="1">
      <alignment horizontal="center" vertical="top" wrapText="1"/>
    </xf>
    <xf numFmtId="3" fontId="4" fillId="5" borderId="61" xfId="0" applyNumberFormat="1" applyFont="1" applyFill="1" applyBorder="1" applyAlignment="1">
      <alignment horizontal="center" vertical="top" wrapText="1"/>
    </xf>
    <xf numFmtId="3" fontId="4" fillId="0" borderId="47" xfId="0" applyNumberFormat="1" applyFont="1" applyBorder="1" applyAlignment="1">
      <alignment horizontal="center" vertical="top"/>
    </xf>
    <xf numFmtId="164" fontId="4" fillId="7" borderId="15" xfId="0" applyNumberFormat="1" applyFont="1" applyFill="1" applyBorder="1" applyAlignment="1">
      <alignment horizontal="center" vertical="top"/>
    </xf>
    <xf numFmtId="164" fontId="4" fillId="7" borderId="69" xfId="0" applyNumberFormat="1" applyFont="1" applyFill="1" applyBorder="1" applyAlignment="1">
      <alignment horizontal="center" vertical="top"/>
    </xf>
    <xf numFmtId="164" fontId="4" fillId="7" borderId="0" xfId="0" applyNumberFormat="1" applyFont="1" applyFill="1" applyBorder="1" applyAlignment="1">
      <alignment horizontal="center" vertical="top"/>
    </xf>
    <xf numFmtId="164" fontId="4" fillId="7" borderId="32" xfId="0" applyNumberFormat="1" applyFont="1" applyFill="1" applyBorder="1" applyAlignment="1">
      <alignment horizontal="center" vertical="top"/>
    </xf>
    <xf numFmtId="164" fontId="4" fillId="7" borderId="37" xfId="0" applyNumberFormat="1" applyFont="1" applyFill="1" applyBorder="1" applyAlignment="1">
      <alignment horizontal="center" vertical="top"/>
    </xf>
    <xf numFmtId="164" fontId="4" fillId="7" borderId="33" xfId="0" applyNumberFormat="1" applyFont="1" applyFill="1" applyBorder="1" applyAlignment="1">
      <alignment horizontal="center" vertical="top"/>
    </xf>
    <xf numFmtId="164" fontId="4" fillId="7" borderId="26" xfId="0" applyNumberFormat="1" applyFont="1" applyFill="1" applyBorder="1" applyAlignment="1">
      <alignment horizontal="center" vertical="top"/>
    </xf>
    <xf numFmtId="3" fontId="4" fillId="0" borderId="41" xfId="0" applyNumberFormat="1" applyFont="1" applyBorder="1" applyAlignment="1">
      <alignment vertical="top"/>
    </xf>
    <xf numFmtId="164" fontId="5" fillId="8" borderId="62" xfId="0" applyNumberFormat="1" applyFont="1" applyFill="1" applyBorder="1" applyAlignment="1">
      <alignment horizontal="center" vertical="top"/>
    </xf>
    <xf numFmtId="164" fontId="4" fillId="7" borderId="75" xfId="0" applyNumberFormat="1" applyFont="1" applyFill="1" applyBorder="1" applyAlignment="1">
      <alignment horizontal="center" vertical="top"/>
    </xf>
    <xf numFmtId="164" fontId="4" fillId="7" borderId="77" xfId="0" applyNumberFormat="1" applyFont="1" applyFill="1" applyBorder="1" applyAlignment="1">
      <alignment horizontal="center" vertical="top"/>
    </xf>
    <xf numFmtId="3" fontId="4" fillId="0" borderId="22" xfId="0" applyNumberFormat="1" applyFont="1" applyFill="1" applyBorder="1" applyAlignment="1">
      <alignment vertical="top" wrapText="1"/>
    </xf>
    <xf numFmtId="3" fontId="4" fillId="0" borderId="13" xfId="0" applyNumberFormat="1" applyFont="1" applyFill="1" applyBorder="1" applyAlignment="1">
      <alignment horizontal="center" vertical="top" wrapText="1"/>
    </xf>
    <xf numFmtId="3" fontId="4" fillId="0" borderId="66" xfId="0" applyNumberFormat="1" applyFont="1" applyFill="1" applyBorder="1" applyAlignment="1">
      <alignment horizontal="center" vertical="top" wrapText="1"/>
    </xf>
    <xf numFmtId="3" fontId="4" fillId="0" borderId="41" xfId="0" applyNumberFormat="1" applyFont="1" applyFill="1" applyBorder="1" applyAlignment="1">
      <alignment vertical="top" wrapText="1"/>
    </xf>
    <xf numFmtId="164" fontId="4" fillId="7" borderId="8" xfId="0" applyNumberFormat="1" applyFont="1" applyFill="1" applyBorder="1" applyAlignment="1">
      <alignment horizontal="center" vertical="top"/>
    </xf>
    <xf numFmtId="3" fontId="4" fillId="0" borderId="34" xfId="0" applyNumberFormat="1" applyFont="1" applyFill="1" applyBorder="1" applyAlignment="1">
      <alignment horizontal="center" vertical="top" wrapText="1"/>
    </xf>
    <xf numFmtId="3" fontId="4" fillId="0" borderId="32" xfId="0" applyNumberFormat="1" applyFont="1" applyFill="1" applyBorder="1" applyAlignment="1">
      <alignment horizontal="center" vertical="top" wrapText="1"/>
    </xf>
    <xf numFmtId="3" fontId="4" fillId="7" borderId="43" xfId="0" applyNumberFormat="1" applyFont="1" applyFill="1" applyBorder="1" applyAlignment="1">
      <alignment horizontal="center" vertical="top" wrapText="1"/>
    </xf>
    <xf numFmtId="3" fontId="4" fillId="7" borderId="61" xfId="0" applyNumberFormat="1" applyFont="1" applyFill="1" applyBorder="1" applyAlignment="1">
      <alignment horizontal="center" vertical="top" wrapText="1"/>
    </xf>
    <xf numFmtId="164" fontId="4" fillId="7" borderId="34" xfId="0" applyNumberFormat="1" applyFont="1" applyFill="1" applyBorder="1" applyAlignment="1">
      <alignment horizontal="center" vertical="top"/>
    </xf>
    <xf numFmtId="164" fontId="4" fillId="0" borderId="40" xfId="0" applyNumberFormat="1" applyFont="1" applyBorder="1" applyAlignment="1">
      <alignment horizontal="center" vertical="top"/>
    </xf>
    <xf numFmtId="49" fontId="4" fillId="5" borderId="18" xfId="0" applyNumberFormat="1" applyFont="1" applyFill="1" applyBorder="1" applyAlignment="1">
      <alignment horizontal="center" vertical="top" wrapText="1"/>
    </xf>
    <xf numFmtId="49" fontId="4" fillId="5" borderId="0" xfId="0" applyNumberFormat="1" applyFont="1" applyFill="1" applyBorder="1" applyAlignment="1">
      <alignment horizontal="center" vertical="top" wrapText="1"/>
    </xf>
    <xf numFmtId="49" fontId="4" fillId="0" borderId="40" xfId="0" applyNumberFormat="1" applyFont="1" applyFill="1" applyBorder="1" applyAlignment="1">
      <alignment horizontal="center" vertical="top" wrapText="1"/>
    </xf>
    <xf numFmtId="164" fontId="5" fillId="8" borderId="40" xfId="0" applyNumberFormat="1" applyFont="1" applyFill="1" applyBorder="1" applyAlignment="1">
      <alignment horizontal="center" vertical="top"/>
    </xf>
    <xf numFmtId="3" fontId="4" fillId="0" borderId="20" xfId="0" applyNumberFormat="1" applyFont="1" applyFill="1" applyBorder="1" applyAlignment="1">
      <alignment vertical="top" wrapText="1"/>
    </xf>
    <xf numFmtId="3" fontId="4" fillId="7" borderId="19" xfId="0" applyNumberFormat="1" applyFont="1" applyFill="1" applyBorder="1" applyAlignment="1">
      <alignment horizontal="center" vertical="top" wrapText="1"/>
    </xf>
    <xf numFmtId="3" fontId="4" fillId="7" borderId="70"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164" fontId="4" fillId="0" borderId="3" xfId="0" applyNumberFormat="1" applyFont="1" applyBorder="1" applyAlignment="1">
      <alignment horizontal="center" vertical="top"/>
    </xf>
    <xf numFmtId="164" fontId="4" fillId="0" borderId="66" xfId="0" applyNumberFormat="1" applyFont="1" applyBorder="1" applyAlignment="1">
      <alignment horizontal="center" vertical="top"/>
    </xf>
    <xf numFmtId="164" fontId="4" fillId="0" borderId="10" xfId="0" applyNumberFormat="1" applyFont="1" applyBorder="1" applyAlignment="1">
      <alignment horizontal="center" vertical="top"/>
    </xf>
    <xf numFmtId="164" fontId="4" fillId="0" borderId="24" xfId="0" applyNumberFormat="1" applyFont="1" applyBorder="1" applyAlignment="1">
      <alignment horizontal="center" vertical="top"/>
    </xf>
    <xf numFmtId="3" fontId="4" fillId="0" borderId="39" xfId="0" applyNumberFormat="1" applyFont="1" applyFill="1" applyBorder="1" applyAlignment="1">
      <alignment horizontal="center" vertical="top" wrapText="1"/>
    </xf>
    <xf numFmtId="164" fontId="4" fillId="0" borderId="37" xfId="0" applyNumberFormat="1" applyFont="1" applyFill="1" applyBorder="1" applyAlignment="1">
      <alignment horizontal="center" vertical="top"/>
    </xf>
    <xf numFmtId="164" fontId="4" fillId="0" borderId="33" xfId="0" applyNumberFormat="1" applyFont="1" applyFill="1" applyBorder="1" applyAlignment="1">
      <alignment horizontal="center" vertical="top"/>
    </xf>
    <xf numFmtId="164" fontId="4" fillId="0" borderId="35" xfId="0" applyNumberFormat="1" applyFont="1" applyFill="1" applyBorder="1" applyAlignment="1">
      <alignment horizontal="center" vertical="top"/>
    </xf>
    <xf numFmtId="164" fontId="4" fillId="0" borderId="52" xfId="0" applyNumberFormat="1" applyFont="1" applyFill="1" applyBorder="1" applyAlignment="1">
      <alignment horizontal="center" vertical="top"/>
    </xf>
    <xf numFmtId="3" fontId="4" fillId="0" borderId="32" xfId="0" applyNumberFormat="1" applyFont="1" applyBorder="1" applyAlignment="1">
      <alignment vertical="top"/>
    </xf>
    <xf numFmtId="3" fontId="4" fillId="0" borderId="31" xfId="0" applyNumberFormat="1" applyFont="1" applyBorder="1" applyAlignment="1">
      <alignment vertical="top"/>
    </xf>
    <xf numFmtId="3" fontId="4" fillId="0" borderId="17" xfId="0" applyNumberFormat="1" applyFont="1" applyFill="1" applyBorder="1" applyAlignment="1">
      <alignment vertical="top" wrapText="1"/>
    </xf>
    <xf numFmtId="164" fontId="5" fillId="8" borderId="53" xfId="0" applyNumberFormat="1" applyFont="1" applyFill="1" applyBorder="1" applyAlignment="1">
      <alignment horizontal="center" vertical="top"/>
    </xf>
    <xf numFmtId="3" fontId="4" fillId="0" borderId="43" xfId="0" applyNumberFormat="1" applyFont="1" applyBorder="1" applyAlignment="1">
      <alignment vertical="top"/>
    </xf>
    <xf numFmtId="3" fontId="4" fillId="0" borderId="54" xfId="0" applyNumberFormat="1" applyFont="1" applyBorder="1" applyAlignment="1">
      <alignment vertical="top"/>
    </xf>
    <xf numFmtId="3" fontId="4" fillId="0" borderId="61" xfId="0" applyNumberFormat="1" applyFont="1" applyBorder="1" applyAlignment="1">
      <alignment vertical="top"/>
    </xf>
    <xf numFmtId="164" fontId="4" fillId="7" borderId="38" xfId="0" applyNumberFormat="1" applyFont="1" applyFill="1" applyBorder="1" applyAlignment="1">
      <alignment horizontal="center" vertical="top"/>
    </xf>
    <xf numFmtId="164" fontId="4" fillId="7" borderId="72" xfId="0" applyNumberFormat="1" applyFont="1" applyFill="1" applyBorder="1" applyAlignment="1">
      <alignment horizontal="center" vertical="top"/>
    </xf>
    <xf numFmtId="164" fontId="4" fillId="7" borderId="27" xfId="0" applyNumberFormat="1" applyFont="1" applyFill="1" applyBorder="1" applyAlignment="1">
      <alignment horizontal="center" vertical="top"/>
    </xf>
    <xf numFmtId="164" fontId="4" fillId="7" borderId="6" xfId="0" applyNumberFormat="1" applyFont="1" applyFill="1" applyBorder="1" applyAlignment="1">
      <alignment horizontal="center" vertical="top"/>
    </xf>
    <xf numFmtId="3" fontId="4" fillId="5" borderId="16" xfId="0" applyNumberFormat="1" applyFont="1" applyFill="1" applyBorder="1" applyAlignment="1">
      <alignment horizontal="left" vertical="top"/>
    </xf>
    <xf numFmtId="3" fontId="4" fillId="0" borderId="29" xfId="0" applyNumberFormat="1" applyFont="1" applyFill="1" applyBorder="1" applyAlignment="1">
      <alignment horizontal="center" vertical="top" wrapText="1"/>
    </xf>
    <xf numFmtId="3" fontId="4" fillId="0" borderId="75" xfId="0" applyNumberFormat="1" applyFont="1" applyFill="1" applyBorder="1" applyAlignment="1">
      <alignment horizontal="center" vertical="top" wrapText="1"/>
    </xf>
    <xf numFmtId="3" fontId="4" fillId="0" borderId="30" xfId="0" applyNumberFormat="1" applyFont="1" applyFill="1" applyBorder="1" applyAlignment="1">
      <alignment horizontal="center" vertical="top" wrapText="1"/>
    </xf>
    <xf numFmtId="3" fontId="4" fillId="5" borderId="57" xfId="0" applyNumberFormat="1" applyFont="1" applyFill="1" applyBorder="1" applyAlignment="1">
      <alignment horizontal="left" vertical="top"/>
    </xf>
    <xf numFmtId="3" fontId="4" fillId="5" borderId="70" xfId="0" applyNumberFormat="1" applyFont="1" applyFill="1" applyBorder="1" applyAlignment="1">
      <alignment horizontal="center" vertical="top"/>
    </xf>
    <xf numFmtId="3" fontId="4" fillId="5" borderId="21" xfId="0" applyNumberFormat="1" applyFont="1" applyFill="1" applyBorder="1" applyAlignment="1">
      <alignment horizontal="center" vertical="top"/>
    </xf>
    <xf numFmtId="3" fontId="4" fillId="0" borderId="13" xfId="0" applyNumberFormat="1" applyFont="1" applyBorder="1" applyAlignment="1">
      <alignment horizontal="center" vertical="top" wrapText="1"/>
    </xf>
    <xf numFmtId="3" fontId="4" fillId="0" borderId="3" xfId="0" applyNumberFormat="1" applyFont="1" applyBorder="1" applyAlignment="1">
      <alignment horizontal="center" vertical="top" wrapText="1"/>
    </xf>
    <xf numFmtId="3" fontId="4" fillId="0" borderId="39" xfId="0" applyNumberFormat="1" applyFont="1" applyBorder="1" applyAlignment="1">
      <alignment horizontal="center" vertical="top" wrapText="1"/>
    </xf>
    <xf numFmtId="3" fontId="4" fillId="0" borderId="53" xfId="0" applyNumberFormat="1" applyFont="1" applyBorder="1" applyAlignment="1">
      <alignment horizontal="center" vertical="top" wrapText="1"/>
    </xf>
    <xf numFmtId="164" fontId="4" fillId="0" borderId="38" xfId="0" applyNumberFormat="1" applyFont="1" applyFill="1" applyBorder="1" applyAlignment="1">
      <alignment horizontal="center" vertical="top"/>
    </xf>
    <xf numFmtId="3" fontId="4" fillId="0" borderId="19" xfId="0" applyNumberFormat="1" applyFont="1" applyBorder="1" applyAlignment="1">
      <alignment horizontal="center" vertical="top" wrapText="1"/>
    </xf>
    <xf numFmtId="3" fontId="4" fillId="0" borderId="44" xfId="0" applyNumberFormat="1" applyFont="1" applyBorder="1" applyAlignment="1">
      <alignment horizontal="center" vertical="top" wrapText="1"/>
    </xf>
    <xf numFmtId="3" fontId="4" fillId="0" borderId="21" xfId="0" applyNumberFormat="1" applyFont="1" applyBorder="1" applyAlignment="1">
      <alignment horizontal="center" vertical="top" wrapText="1"/>
    </xf>
    <xf numFmtId="164" fontId="4" fillId="7" borderId="16" xfId="0" applyNumberFormat="1" applyFont="1" applyFill="1" applyBorder="1" applyAlignment="1">
      <alignment horizontal="center" vertical="top"/>
    </xf>
    <xf numFmtId="164" fontId="4" fillId="0" borderId="13" xfId="0" applyNumberFormat="1" applyFont="1" applyBorder="1" applyAlignment="1">
      <alignment horizontal="center" vertical="top"/>
    </xf>
    <xf numFmtId="3" fontId="4" fillId="0" borderId="16" xfId="0" applyNumberFormat="1" applyFont="1" applyBorder="1" applyAlignment="1">
      <alignment vertical="top" wrapText="1"/>
    </xf>
    <xf numFmtId="3" fontId="4" fillId="0" borderId="49" xfId="0" applyNumberFormat="1" applyFont="1" applyBorder="1" applyAlignment="1">
      <alignment horizontal="left" vertical="top" wrapText="1"/>
    </xf>
    <xf numFmtId="3" fontId="4" fillId="7" borderId="47" xfId="0" applyNumberFormat="1" applyFont="1" applyFill="1" applyBorder="1" applyAlignment="1">
      <alignment horizontal="center" vertical="top" wrapText="1"/>
    </xf>
    <xf numFmtId="3" fontId="1" fillId="0" borderId="23" xfId="0" applyNumberFormat="1" applyFont="1" applyBorder="1" applyAlignment="1">
      <alignment horizontal="center" vertical="top"/>
    </xf>
    <xf numFmtId="164" fontId="1" fillId="7" borderId="12" xfId="0" applyNumberFormat="1" applyFont="1" applyFill="1" applyBorder="1" applyAlignment="1">
      <alignment horizontal="center" vertical="top"/>
    </xf>
    <xf numFmtId="164" fontId="1" fillId="7" borderId="79" xfId="0" applyNumberFormat="1" applyFont="1" applyFill="1" applyBorder="1" applyAlignment="1">
      <alignment horizontal="center" vertical="top"/>
    </xf>
    <xf numFmtId="164" fontId="1" fillId="7" borderId="55" xfId="0" applyNumberFormat="1" applyFont="1" applyFill="1" applyBorder="1" applyAlignment="1">
      <alignment horizontal="center" vertical="top"/>
    </xf>
    <xf numFmtId="164" fontId="1" fillId="7" borderId="14" xfId="0" applyNumberFormat="1" applyFont="1" applyFill="1" applyBorder="1" applyAlignment="1">
      <alignment horizontal="center" vertical="top"/>
    </xf>
    <xf numFmtId="164" fontId="1" fillId="7" borderId="23" xfId="0" applyNumberFormat="1" applyFont="1" applyFill="1" applyBorder="1" applyAlignment="1">
      <alignment horizontal="center" vertical="top"/>
    </xf>
    <xf numFmtId="164" fontId="1" fillId="7" borderId="31" xfId="0" applyNumberFormat="1" applyFont="1" applyFill="1" applyBorder="1" applyAlignment="1">
      <alignment horizontal="center" vertical="top"/>
    </xf>
    <xf numFmtId="3" fontId="1" fillId="0" borderId="61" xfId="0" applyNumberFormat="1" applyFont="1" applyBorder="1" applyAlignment="1">
      <alignment horizontal="center" vertical="top" wrapText="1"/>
    </xf>
    <xf numFmtId="164" fontId="1" fillId="0" borderId="17" xfId="0" applyNumberFormat="1" applyFont="1" applyBorder="1" applyAlignment="1">
      <alignment horizontal="center" vertical="top"/>
    </xf>
    <xf numFmtId="3" fontId="1" fillId="7" borderId="41" xfId="0" applyNumberFormat="1" applyFont="1" applyFill="1" applyBorder="1" applyAlignment="1">
      <alignment vertical="top" wrapText="1"/>
    </xf>
    <xf numFmtId="3" fontId="1" fillId="0" borderId="6" xfId="0" applyNumberFormat="1" applyFont="1" applyBorder="1" applyAlignment="1">
      <alignment horizontal="center" vertical="top"/>
    </xf>
    <xf numFmtId="3" fontId="1" fillId="7" borderId="34" xfId="0" applyNumberFormat="1" applyFont="1" applyFill="1" applyBorder="1" applyAlignment="1">
      <alignment horizontal="center" vertical="top" wrapText="1"/>
    </xf>
    <xf numFmtId="164" fontId="1" fillId="0" borderId="55" xfId="0" applyNumberFormat="1" applyFont="1" applyBorder="1" applyAlignment="1">
      <alignment horizontal="center" vertical="top"/>
    </xf>
    <xf numFmtId="3" fontId="1" fillId="7" borderId="55" xfId="0" applyNumberFormat="1" applyFont="1" applyFill="1" applyBorder="1" applyAlignment="1">
      <alignment horizontal="center" vertical="top"/>
    </xf>
    <xf numFmtId="3" fontId="1" fillId="7" borderId="14" xfId="0" applyNumberFormat="1" applyFont="1" applyFill="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164" fontId="2" fillId="8" borderId="48" xfId="0" applyNumberFormat="1" applyFont="1" applyFill="1" applyBorder="1" applyAlignment="1">
      <alignment horizontal="center" vertical="top" wrapText="1"/>
    </xf>
    <xf numFmtId="0" fontId="12" fillId="7" borderId="19" xfId="0" applyFont="1" applyFill="1" applyBorder="1" applyAlignment="1">
      <alignment horizontal="center" vertical="top"/>
    </xf>
    <xf numFmtId="0" fontId="12" fillId="7" borderId="70" xfId="0" applyFont="1" applyFill="1" applyBorder="1" applyAlignment="1">
      <alignment horizontal="center" vertical="top"/>
    </xf>
    <xf numFmtId="0" fontId="12" fillId="7" borderId="21" xfId="0" applyFont="1" applyFill="1" applyBorder="1" applyAlignment="1">
      <alignment horizontal="center" vertical="top"/>
    </xf>
    <xf numFmtId="164" fontId="1" fillId="7" borderId="39" xfId="0" applyNumberFormat="1" applyFont="1" applyFill="1" applyBorder="1" applyAlignment="1">
      <alignment horizontal="center" vertical="top"/>
    </xf>
    <xf numFmtId="164" fontId="1" fillId="7" borderId="62" xfId="0" applyNumberFormat="1" applyFont="1" applyFill="1" applyBorder="1" applyAlignment="1">
      <alignment horizontal="center" vertical="top"/>
    </xf>
    <xf numFmtId="164" fontId="1" fillId="7" borderId="40" xfId="0" applyNumberFormat="1" applyFont="1" applyFill="1" applyBorder="1" applyAlignment="1">
      <alignment horizontal="center" vertical="top"/>
    </xf>
    <xf numFmtId="3" fontId="12" fillId="7" borderId="68" xfId="0" applyNumberFormat="1" applyFont="1" applyFill="1" applyBorder="1" applyAlignment="1">
      <alignment horizontal="center" vertical="top"/>
    </xf>
    <xf numFmtId="3" fontId="12" fillId="7" borderId="52" xfId="0" applyNumberFormat="1" applyFont="1" applyFill="1" applyBorder="1" applyAlignment="1">
      <alignment horizontal="center" vertical="top"/>
    </xf>
    <xf numFmtId="3" fontId="12" fillId="7" borderId="53" xfId="0" applyNumberFormat="1" applyFont="1" applyFill="1" applyBorder="1" applyAlignment="1">
      <alignment horizontal="center" vertical="top"/>
    </xf>
    <xf numFmtId="164" fontId="1" fillId="5" borderId="67" xfId="0" applyNumberFormat="1" applyFont="1" applyFill="1" applyBorder="1" applyAlignment="1">
      <alignment horizontal="center" vertical="top"/>
    </xf>
    <xf numFmtId="164" fontId="1" fillId="5" borderId="53" xfId="0" applyNumberFormat="1" applyFont="1" applyFill="1" applyBorder="1" applyAlignment="1">
      <alignment horizontal="center" vertical="top"/>
    </xf>
    <xf numFmtId="164" fontId="1" fillId="7" borderId="34" xfId="0" applyNumberFormat="1" applyFont="1" applyFill="1" applyBorder="1" applyAlignment="1">
      <alignment horizontal="center" vertical="top"/>
    </xf>
    <xf numFmtId="3" fontId="1" fillId="5" borderId="60" xfId="0" applyNumberFormat="1" applyFont="1" applyFill="1" applyBorder="1" applyAlignment="1">
      <alignment horizontal="center" vertical="top" wrapText="1"/>
    </xf>
    <xf numFmtId="164" fontId="1" fillId="0" borderId="31" xfId="0" applyNumberFormat="1" applyFont="1" applyFill="1" applyBorder="1" applyAlignment="1">
      <alignment horizontal="center" vertical="top"/>
    </xf>
    <xf numFmtId="164" fontId="1" fillId="7" borderId="6" xfId="0" applyNumberFormat="1" applyFont="1" applyFill="1" applyBorder="1" applyAlignment="1">
      <alignment horizontal="center" vertical="top"/>
    </xf>
    <xf numFmtId="164" fontId="1" fillId="0" borderId="61" xfId="0" applyNumberFormat="1" applyFont="1" applyFill="1" applyBorder="1" applyAlignment="1">
      <alignment horizontal="center" vertical="top"/>
    </xf>
    <xf numFmtId="164" fontId="1" fillId="7" borderId="54" xfId="0" applyNumberFormat="1" applyFont="1" applyFill="1" applyBorder="1" applyAlignment="1">
      <alignment horizontal="center" vertical="top"/>
    </xf>
    <xf numFmtId="3" fontId="1" fillId="7" borderId="60" xfId="0" applyNumberFormat="1" applyFont="1" applyFill="1" applyBorder="1" applyAlignment="1">
      <alignment vertical="top" wrapText="1"/>
    </xf>
    <xf numFmtId="3" fontId="1" fillId="5" borderId="62" xfId="0" applyNumberFormat="1" applyFont="1" applyFill="1" applyBorder="1" applyAlignment="1">
      <alignment vertical="top" wrapText="1"/>
    </xf>
    <xf numFmtId="3" fontId="1" fillId="0" borderId="40" xfId="0" applyNumberFormat="1" applyFont="1" applyBorder="1" applyAlignment="1">
      <alignment horizontal="center" vertical="top" wrapText="1"/>
    </xf>
    <xf numFmtId="164" fontId="1" fillId="7" borderId="53" xfId="0" applyNumberFormat="1" applyFont="1" applyFill="1" applyBorder="1" applyAlignment="1">
      <alignment horizontal="center" vertical="top"/>
    </xf>
    <xf numFmtId="164" fontId="1" fillId="7" borderId="33" xfId="0" applyNumberFormat="1" applyFont="1" applyFill="1" applyBorder="1" applyAlignment="1">
      <alignment horizontal="center" vertical="top"/>
    </xf>
    <xf numFmtId="3" fontId="1" fillId="5" borderId="68" xfId="0" applyNumberFormat="1" applyFont="1" applyFill="1" applyBorder="1" applyAlignment="1">
      <alignment horizontal="center" vertical="top" wrapText="1"/>
    </xf>
    <xf numFmtId="3" fontId="1" fillId="5" borderId="53" xfId="0" applyNumberFormat="1" applyFont="1" applyFill="1" applyBorder="1" applyAlignment="1">
      <alignment horizontal="center" vertical="top" wrapText="1"/>
    </xf>
    <xf numFmtId="3" fontId="1" fillId="0" borderId="19" xfId="0" applyNumberFormat="1" applyFont="1" applyFill="1" applyBorder="1" applyAlignment="1">
      <alignment vertical="top" wrapText="1"/>
    </xf>
    <xf numFmtId="3" fontId="1" fillId="0" borderId="50" xfId="0" applyNumberFormat="1" applyFont="1" applyFill="1" applyBorder="1" applyAlignment="1">
      <alignment vertical="top" wrapText="1"/>
    </xf>
    <xf numFmtId="164" fontId="2" fillId="8" borderId="45" xfId="0" applyNumberFormat="1" applyFont="1" applyFill="1" applyBorder="1" applyAlignment="1">
      <alignment horizontal="center" vertical="top"/>
    </xf>
    <xf numFmtId="3" fontId="2" fillId="5" borderId="19" xfId="0" applyNumberFormat="1" applyFont="1" applyFill="1" applyBorder="1" applyAlignment="1">
      <alignment horizontal="center" vertical="top"/>
    </xf>
    <xf numFmtId="3" fontId="1" fillId="0" borderId="16" xfId="0" applyNumberFormat="1" applyFont="1" applyBorder="1" applyAlignment="1">
      <alignment vertical="top" wrapText="1"/>
    </xf>
    <xf numFmtId="3" fontId="1" fillId="0" borderId="67" xfId="0" applyNumberFormat="1" applyFont="1" applyBorder="1" applyAlignment="1">
      <alignment vertical="top" wrapText="1"/>
    </xf>
    <xf numFmtId="3" fontId="1" fillId="0" borderId="18" xfId="0" applyNumberFormat="1" applyFont="1" applyFill="1" applyBorder="1" applyAlignment="1">
      <alignment vertical="top" wrapText="1"/>
    </xf>
    <xf numFmtId="3" fontId="1" fillId="0" borderId="71" xfId="0" applyNumberFormat="1" applyFont="1" applyBorder="1" applyAlignment="1">
      <alignment horizontal="center" vertical="top" wrapText="1"/>
    </xf>
    <xf numFmtId="164" fontId="1" fillId="0" borderId="16" xfId="0" applyNumberFormat="1" applyFont="1" applyFill="1" applyBorder="1" applyAlignment="1">
      <alignment horizontal="center" vertical="top" wrapText="1"/>
    </xf>
    <xf numFmtId="164" fontId="1" fillId="5" borderId="30" xfId="0" applyNumberFormat="1" applyFont="1" applyFill="1" applyBorder="1" applyAlignment="1">
      <alignment horizontal="center" vertical="top"/>
    </xf>
    <xf numFmtId="3" fontId="1" fillId="7" borderId="13" xfId="0" applyNumberFormat="1" applyFont="1" applyFill="1" applyBorder="1" applyAlignment="1">
      <alignment horizontal="center" vertical="top" wrapText="1"/>
    </xf>
    <xf numFmtId="3" fontId="1" fillId="7" borderId="66" xfId="0" applyNumberFormat="1" applyFont="1" applyFill="1" applyBorder="1" applyAlignment="1">
      <alignment horizontal="center" vertical="top" wrapText="1"/>
    </xf>
    <xf numFmtId="3" fontId="1" fillId="7" borderId="39" xfId="0" applyNumberFormat="1" applyFont="1" applyFill="1" applyBorder="1" applyAlignment="1">
      <alignment horizontal="center" vertical="top" wrapText="1"/>
    </xf>
    <xf numFmtId="3" fontId="1" fillId="7" borderId="4" xfId="0" applyNumberFormat="1" applyFont="1" applyFill="1" applyBorder="1" applyAlignment="1">
      <alignment horizontal="center" vertical="top" wrapText="1"/>
    </xf>
    <xf numFmtId="3" fontId="1" fillId="7" borderId="47" xfId="0" applyNumberFormat="1" applyFont="1" applyFill="1" applyBorder="1" applyAlignment="1">
      <alignment horizontal="center" vertical="top" wrapText="1"/>
    </xf>
    <xf numFmtId="3" fontId="1" fillId="7" borderId="45"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3" fontId="1" fillId="7" borderId="29"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3" fontId="1" fillId="0" borderId="71" xfId="0" applyNumberFormat="1" applyFont="1" applyFill="1" applyBorder="1" applyAlignment="1">
      <alignment horizontal="center" vertical="top" wrapText="1"/>
    </xf>
    <xf numFmtId="3" fontId="2" fillId="8" borderId="51" xfId="0" applyNumberFormat="1" applyFont="1" applyFill="1" applyBorder="1" applyAlignment="1">
      <alignment horizontal="center" vertical="top" wrapText="1"/>
    </xf>
    <xf numFmtId="164" fontId="2" fillId="8" borderId="46" xfId="0" applyNumberFormat="1" applyFont="1" applyFill="1" applyBorder="1" applyAlignment="1">
      <alignment horizontal="center" vertical="top" wrapText="1"/>
    </xf>
    <xf numFmtId="164" fontId="2" fillId="3" borderId="79" xfId="0" applyNumberFormat="1" applyFont="1" applyFill="1" applyBorder="1" applyAlignment="1">
      <alignment horizontal="center" vertical="top"/>
    </xf>
    <xf numFmtId="164" fontId="2" fillId="3" borderId="11" xfId="0" applyNumberFormat="1" applyFont="1" applyFill="1" applyBorder="1" applyAlignment="1">
      <alignment horizontal="center" vertical="top"/>
    </xf>
    <xf numFmtId="164" fontId="2" fillId="3" borderId="55" xfId="0" applyNumberFormat="1" applyFont="1" applyFill="1" applyBorder="1" applyAlignment="1">
      <alignment horizontal="center" vertical="top"/>
    </xf>
    <xf numFmtId="164" fontId="2" fillId="3" borderId="14" xfId="0" applyNumberFormat="1" applyFont="1" applyFill="1" applyBorder="1" applyAlignment="1">
      <alignment horizontal="center" vertical="top"/>
    </xf>
    <xf numFmtId="164" fontId="2" fillId="3" borderId="23"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180" wrapText="1"/>
    </xf>
    <xf numFmtId="3" fontId="1" fillId="0" borderId="3" xfId="0" applyNumberFormat="1" applyFont="1" applyFill="1" applyBorder="1" applyAlignment="1">
      <alignment horizontal="center" vertical="top" wrapText="1"/>
    </xf>
    <xf numFmtId="164" fontId="1" fillId="0" borderId="22"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xf>
    <xf numFmtId="164" fontId="4" fillId="5" borderId="38" xfId="0" applyNumberFormat="1" applyFont="1" applyFill="1" applyBorder="1" applyAlignment="1">
      <alignment horizontal="center" vertical="top"/>
    </xf>
    <xf numFmtId="164" fontId="4" fillId="5" borderId="28" xfId="0" applyNumberFormat="1" applyFont="1" applyFill="1" applyBorder="1" applyAlignment="1">
      <alignment horizontal="center" vertical="top"/>
    </xf>
    <xf numFmtId="164" fontId="4" fillId="7" borderId="27" xfId="0" applyNumberFormat="1" applyFont="1" applyFill="1" applyBorder="1" applyAlignment="1">
      <alignment horizontal="center" vertical="top" wrapText="1"/>
    </xf>
    <xf numFmtId="164" fontId="4" fillId="7" borderId="60" xfId="0" applyNumberFormat="1" applyFont="1" applyFill="1" applyBorder="1" applyAlignment="1">
      <alignment horizontal="center" vertical="top" wrapText="1"/>
    </xf>
    <xf numFmtId="164" fontId="4" fillId="7" borderId="34" xfId="0" applyNumberFormat="1" applyFont="1" applyFill="1" applyBorder="1" applyAlignment="1">
      <alignment horizontal="center" vertical="top" wrapText="1"/>
    </xf>
    <xf numFmtId="164" fontId="4" fillId="7" borderId="35" xfId="0" applyNumberFormat="1" applyFont="1" applyFill="1" applyBorder="1" applyAlignment="1">
      <alignment horizontal="center" vertical="top" wrapText="1"/>
    </xf>
    <xf numFmtId="164" fontId="4" fillId="7" borderId="68" xfId="0" applyNumberFormat="1" applyFont="1" applyFill="1" applyBorder="1" applyAlignment="1">
      <alignment horizontal="center" vertical="top" wrapText="1"/>
    </xf>
    <xf numFmtId="164" fontId="4" fillId="7" borderId="52" xfId="0" applyNumberFormat="1" applyFont="1" applyFill="1" applyBorder="1" applyAlignment="1">
      <alignment horizontal="center" vertical="top" wrapText="1"/>
    </xf>
    <xf numFmtId="3" fontId="5" fillId="8" borderId="27" xfId="0" applyNumberFormat="1" applyFont="1" applyFill="1" applyBorder="1" applyAlignment="1">
      <alignment horizontal="center" vertical="top" wrapText="1"/>
    </xf>
    <xf numFmtId="164" fontId="5" fillId="8" borderId="38" xfId="0" applyNumberFormat="1" applyFont="1" applyFill="1" applyBorder="1" applyAlignment="1">
      <alignment horizontal="center" vertical="top" wrapText="1"/>
    </xf>
    <xf numFmtId="164" fontId="5" fillId="8" borderId="6" xfId="0" applyNumberFormat="1" applyFont="1" applyFill="1" applyBorder="1" applyAlignment="1">
      <alignment horizontal="center" vertical="top"/>
    </xf>
    <xf numFmtId="3" fontId="5" fillId="7" borderId="60" xfId="0" applyNumberFormat="1" applyFont="1" applyFill="1" applyBorder="1" applyAlignment="1">
      <alignment horizontal="center" vertical="top"/>
    </xf>
    <xf numFmtId="3" fontId="5" fillId="7" borderId="27" xfId="0" applyNumberFormat="1" applyFont="1" applyFill="1" applyBorder="1" applyAlignment="1">
      <alignment horizontal="center" vertical="top"/>
    </xf>
    <xf numFmtId="164" fontId="4" fillId="7" borderId="72" xfId="0" applyNumberFormat="1" applyFont="1" applyFill="1" applyBorder="1" applyAlignment="1">
      <alignment horizontal="center" vertical="top" wrapText="1"/>
    </xf>
    <xf numFmtId="3" fontId="5" fillId="7" borderId="18" xfId="0" applyNumberFormat="1" applyFont="1" applyFill="1" applyBorder="1" applyAlignment="1">
      <alignment horizontal="center" vertical="top" wrapText="1"/>
    </xf>
    <xf numFmtId="164" fontId="4" fillId="7" borderId="33" xfId="0" applyNumberFormat="1" applyFont="1" applyFill="1" applyBorder="1" applyAlignment="1">
      <alignment horizontal="center" vertical="top" wrapText="1"/>
    </xf>
    <xf numFmtId="3" fontId="4" fillId="7" borderId="31" xfId="0" applyNumberFormat="1" applyFont="1" applyFill="1" applyBorder="1" applyAlignment="1">
      <alignment horizontal="center" vertical="top" wrapText="1"/>
    </xf>
    <xf numFmtId="164" fontId="5" fillId="8" borderId="72" xfId="0" applyNumberFormat="1" applyFont="1" applyFill="1" applyBorder="1" applyAlignment="1">
      <alignment horizontal="center" vertical="top"/>
    </xf>
    <xf numFmtId="3" fontId="5" fillId="7" borderId="43" xfId="0" applyNumberFormat="1" applyFont="1" applyFill="1" applyBorder="1" applyAlignment="1">
      <alignment horizontal="center" vertical="top" wrapText="1"/>
    </xf>
    <xf numFmtId="164" fontId="5" fillId="8" borderId="33" xfId="0" applyNumberFormat="1" applyFont="1" applyFill="1" applyBorder="1" applyAlignment="1">
      <alignment horizontal="center" vertical="top"/>
    </xf>
    <xf numFmtId="3" fontId="4" fillId="7" borderId="27" xfId="0" applyNumberFormat="1" applyFont="1" applyFill="1" applyBorder="1" applyAlignment="1">
      <alignment horizontal="center" vertical="top" wrapText="1"/>
    </xf>
    <xf numFmtId="164" fontId="5" fillId="8" borderId="34" xfId="0" applyNumberFormat="1" applyFont="1" applyFill="1" applyBorder="1" applyAlignment="1">
      <alignment horizontal="center" vertical="top"/>
    </xf>
    <xf numFmtId="164" fontId="1" fillId="0" borderId="38" xfId="0" applyNumberFormat="1" applyFont="1" applyFill="1" applyBorder="1" applyAlignment="1">
      <alignment horizontal="center" vertical="top" wrapText="1"/>
    </xf>
    <xf numFmtId="164" fontId="1" fillId="0" borderId="37" xfId="0" applyNumberFormat="1" applyFont="1" applyFill="1" applyBorder="1" applyAlignment="1">
      <alignment horizontal="center" vertical="top" wrapText="1"/>
    </xf>
    <xf numFmtId="164" fontId="1" fillId="7" borderId="2" xfId="0" applyNumberFormat="1" applyFont="1" applyFill="1" applyBorder="1" applyAlignment="1">
      <alignment horizontal="center" vertical="top"/>
    </xf>
    <xf numFmtId="164" fontId="1" fillId="7" borderId="35" xfId="0" applyNumberFormat="1" applyFont="1" applyFill="1" applyBorder="1" applyAlignment="1">
      <alignment horizontal="center" vertical="top"/>
    </xf>
    <xf numFmtId="164" fontId="2" fillId="8" borderId="37" xfId="0" applyNumberFormat="1" applyFont="1" applyFill="1" applyBorder="1" applyAlignment="1">
      <alignment horizontal="center" vertical="top" wrapText="1"/>
    </xf>
    <xf numFmtId="164" fontId="2" fillId="8" borderId="26" xfId="0" applyNumberFormat="1" applyFont="1" applyFill="1" applyBorder="1" applyAlignment="1">
      <alignment horizontal="center" vertical="top"/>
    </xf>
    <xf numFmtId="164" fontId="2" fillId="8" borderId="68" xfId="0" applyNumberFormat="1" applyFont="1" applyFill="1" applyBorder="1" applyAlignment="1">
      <alignment horizontal="center" vertical="top"/>
    </xf>
    <xf numFmtId="164" fontId="2" fillId="8" borderId="2" xfId="0" applyNumberFormat="1" applyFont="1" applyFill="1" applyBorder="1" applyAlignment="1">
      <alignment horizontal="center" vertical="top"/>
    </xf>
    <xf numFmtId="164" fontId="2" fillId="8" borderId="35" xfId="0" applyNumberFormat="1" applyFont="1" applyFill="1" applyBorder="1" applyAlignment="1">
      <alignment horizontal="center" vertical="top"/>
    </xf>
    <xf numFmtId="164" fontId="4" fillId="5" borderId="41" xfId="0" applyNumberFormat="1" applyFont="1" applyFill="1" applyBorder="1" applyAlignment="1">
      <alignment horizontal="center" vertical="top"/>
    </xf>
    <xf numFmtId="164" fontId="4" fillId="5" borderId="7" xfId="0" applyNumberFormat="1" applyFont="1" applyFill="1" applyBorder="1" applyAlignment="1">
      <alignment horizontal="center" vertical="top"/>
    </xf>
    <xf numFmtId="3" fontId="4" fillId="7" borderId="38" xfId="0" applyNumberFormat="1" applyFont="1" applyFill="1" applyBorder="1" applyAlignment="1">
      <alignment vertical="top" wrapText="1"/>
    </xf>
    <xf numFmtId="164" fontId="4" fillId="5" borderId="42" xfId="0" applyNumberFormat="1" applyFont="1" applyFill="1" applyBorder="1" applyAlignment="1">
      <alignment horizontal="center" vertical="top"/>
    </xf>
    <xf numFmtId="164" fontId="4" fillId="5" borderId="15" xfId="0" applyNumberFormat="1" applyFont="1" applyFill="1" applyBorder="1" applyAlignment="1">
      <alignment horizontal="center" vertical="top"/>
    </xf>
    <xf numFmtId="164" fontId="5" fillId="8" borderId="52" xfId="0" applyNumberFormat="1" applyFont="1" applyFill="1" applyBorder="1" applyAlignment="1">
      <alignment horizontal="center" vertical="top"/>
    </xf>
    <xf numFmtId="164" fontId="4" fillId="7" borderId="38" xfId="0" applyNumberFormat="1" applyFont="1" applyFill="1" applyBorder="1" applyAlignment="1">
      <alignment horizontal="center" vertical="top" wrapText="1"/>
    </xf>
    <xf numFmtId="3" fontId="4" fillId="7" borderId="58" xfId="0" applyNumberFormat="1" applyFont="1" applyFill="1" applyBorder="1" applyAlignment="1">
      <alignment horizontal="center" vertical="top" wrapText="1"/>
    </xf>
    <xf numFmtId="164" fontId="4" fillId="7" borderId="42" xfId="0" applyNumberFormat="1" applyFont="1" applyFill="1" applyBorder="1" applyAlignment="1">
      <alignment horizontal="center" vertical="top" wrapText="1"/>
    </xf>
    <xf numFmtId="164" fontId="4" fillId="7" borderId="65" xfId="0" applyNumberFormat="1" applyFont="1" applyFill="1" applyBorder="1" applyAlignment="1">
      <alignment horizontal="center" vertical="top" wrapText="1"/>
    </xf>
    <xf numFmtId="3" fontId="10" fillId="7" borderId="68" xfId="0" applyNumberFormat="1" applyFont="1" applyFill="1" applyBorder="1" applyAlignment="1">
      <alignment horizontal="left" vertical="top" wrapText="1"/>
    </xf>
    <xf numFmtId="3" fontId="4" fillId="7" borderId="35" xfId="0" applyNumberFormat="1" applyFont="1" applyFill="1" applyBorder="1" applyAlignment="1">
      <alignment horizontal="center" vertical="top" wrapText="1"/>
    </xf>
    <xf numFmtId="164" fontId="4" fillId="7" borderId="37" xfId="0" applyNumberFormat="1" applyFont="1" applyFill="1" applyBorder="1" applyAlignment="1">
      <alignment horizontal="center" vertical="top" wrapText="1"/>
    </xf>
    <xf numFmtId="3" fontId="4" fillId="5" borderId="18" xfId="0" applyNumberFormat="1" applyFont="1" applyFill="1" applyBorder="1" applyAlignment="1">
      <alignment vertical="top" wrapText="1"/>
    </xf>
    <xf numFmtId="3" fontId="5" fillId="0" borderId="32" xfId="0" applyNumberFormat="1" applyFont="1" applyFill="1" applyBorder="1" applyAlignment="1">
      <alignment horizontal="center" vertical="top" wrapText="1"/>
    </xf>
    <xf numFmtId="164" fontId="4" fillId="0" borderId="38" xfId="0" applyNumberFormat="1" applyFont="1" applyFill="1" applyBorder="1" applyAlignment="1">
      <alignment horizontal="center" vertical="top" wrapText="1"/>
    </xf>
    <xf numFmtId="0" fontId="3" fillId="7" borderId="20" xfId="0" applyFont="1" applyFill="1" applyBorder="1" applyAlignment="1">
      <alignment vertical="top" wrapText="1"/>
    </xf>
    <xf numFmtId="49" fontId="4" fillId="7" borderId="70" xfId="0" applyNumberFormat="1" applyFont="1" applyFill="1" applyBorder="1" applyAlignment="1">
      <alignment horizontal="center" vertical="top"/>
    </xf>
    <xf numFmtId="0" fontId="3" fillId="7" borderId="19" xfId="0" applyFont="1" applyFill="1" applyBorder="1" applyAlignment="1">
      <alignment vertical="top"/>
    </xf>
    <xf numFmtId="3" fontId="1" fillId="5" borderId="6" xfId="0" applyNumberFormat="1" applyFont="1" applyFill="1" applyBorder="1" applyAlignment="1">
      <alignment horizontal="center" vertical="top"/>
    </xf>
    <xf numFmtId="164" fontId="1" fillId="7" borderId="38" xfId="0" applyNumberFormat="1" applyFont="1" applyFill="1" applyBorder="1" applyAlignment="1">
      <alignment horizontal="center" vertical="top"/>
    </xf>
    <xf numFmtId="3" fontId="1" fillId="5" borderId="2" xfId="0" applyNumberFormat="1" applyFont="1" applyFill="1" applyBorder="1" applyAlignment="1">
      <alignment horizontal="center" vertical="top"/>
    </xf>
    <xf numFmtId="164" fontId="1" fillId="7" borderId="37" xfId="0" applyNumberFormat="1" applyFont="1" applyFill="1" applyBorder="1" applyAlignment="1">
      <alignment horizontal="center" vertical="top"/>
    </xf>
    <xf numFmtId="3" fontId="1" fillId="7" borderId="37" xfId="0" applyNumberFormat="1" applyFont="1" applyFill="1" applyBorder="1" applyAlignment="1">
      <alignment horizontal="left" vertical="top" wrapText="1"/>
    </xf>
    <xf numFmtId="3" fontId="2" fillId="8" borderId="2" xfId="0" applyNumberFormat="1" applyFont="1" applyFill="1" applyBorder="1" applyAlignment="1">
      <alignment horizontal="center" vertical="top"/>
    </xf>
    <xf numFmtId="164" fontId="2" fillId="8" borderId="37" xfId="0" applyNumberFormat="1" applyFont="1" applyFill="1" applyBorder="1" applyAlignment="1">
      <alignment horizontal="center" vertical="top"/>
    </xf>
    <xf numFmtId="164" fontId="1" fillId="7" borderId="41" xfId="0" applyNumberFormat="1" applyFont="1" applyFill="1" applyBorder="1" applyAlignment="1">
      <alignment horizontal="center" vertical="top"/>
    </xf>
    <xf numFmtId="164" fontId="1" fillId="7" borderId="0" xfId="0" applyNumberFormat="1" applyFont="1" applyFill="1" applyBorder="1" applyAlignment="1">
      <alignment horizontal="center" vertical="top" wrapText="1"/>
    </xf>
    <xf numFmtId="164" fontId="1" fillId="7" borderId="18" xfId="0" applyNumberFormat="1" applyFont="1" applyFill="1" applyBorder="1" applyAlignment="1">
      <alignment horizontal="center" vertical="top" wrapText="1"/>
    </xf>
    <xf numFmtId="164" fontId="1" fillId="7" borderId="32" xfId="0" applyNumberFormat="1" applyFont="1" applyFill="1" applyBorder="1" applyAlignment="1">
      <alignment horizontal="center" vertical="top" wrapText="1"/>
    </xf>
    <xf numFmtId="164" fontId="1" fillId="7" borderId="8" xfId="0" applyNumberFormat="1" applyFont="1" applyFill="1" applyBorder="1" applyAlignment="1">
      <alignment horizontal="center" vertical="top" wrapText="1"/>
    </xf>
    <xf numFmtId="164" fontId="1" fillId="7" borderId="7" xfId="0" applyNumberFormat="1" applyFont="1" applyFill="1" applyBorder="1" applyAlignment="1">
      <alignment horizontal="center" vertical="top" wrapText="1"/>
    </xf>
    <xf numFmtId="3" fontId="2" fillId="8" borderId="6" xfId="0" applyNumberFormat="1" applyFont="1" applyFill="1" applyBorder="1" applyAlignment="1">
      <alignment horizontal="center" vertical="top" wrapText="1"/>
    </xf>
    <xf numFmtId="164" fontId="2" fillId="8" borderId="0" xfId="0" applyNumberFormat="1" applyFont="1" applyFill="1" applyBorder="1" applyAlignment="1">
      <alignment horizontal="center" vertical="top" wrapText="1"/>
    </xf>
    <xf numFmtId="164" fontId="2" fillId="8" borderId="68" xfId="0" applyNumberFormat="1" applyFont="1" applyFill="1" applyBorder="1" applyAlignment="1">
      <alignment horizontal="center" vertical="top" wrapText="1"/>
    </xf>
    <xf numFmtId="164" fontId="2" fillId="8" borderId="8" xfId="0" applyNumberFormat="1" applyFont="1" applyFill="1" applyBorder="1" applyAlignment="1">
      <alignment horizontal="center" vertical="top" wrapText="1"/>
    </xf>
    <xf numFmtId="3" fontId="2" fillId="0" borderId="60" xfId="0" applyNumberFormat="1" applyFont="1" applyBorder="1" applyAlignment="1">
      <alignment vertical="top"/>
    </xf>
    <xf numFmtId="3" fontId="2" fillId="0" borderId="34" xfId="0" applyNumberFormat="1" applyFont="1" applyFill="1" applyBorder="1" applyAlignment="1">
      <alignment vertical="top"/>
    </xf>
    <xf numFmtId="164" fontId="1" fillId="5" borderId="28" xfId="0" applyNumberFormat="1" applyFont="1" applyFill="1" applyBorder="1" applyAlignment="1">
      <alignment horizontal="center" vertical="top"/>
    </xf>
    <xf numFmtId="164" fontId="2" fillId="8" borderId="6" xfId="0" applyNumberFormat="1" applyFont="1" applyFill="1" applyBorder="1" applyAlignment="1">
      <alignment horizontal="center" vertical="top"/>
    </xf>
    <xf numFmtId="3" fontId="1" fillId="7" borderId="2" xfId="0" applyNumberFormat="1" applyFont="1" applyFill="1" applyBorder="1" applyAlignment="1">
      <alignment horizontal="center" vertical="top" wrapText="1"/>
    </xf>
    <xf numFmtId="164" fontId="1" fillId="7" borderId="26" xfId="0" applyNumberFormat="1" applyFont="1" applyFill="1" applyBorder="1" applyAlignment="1">
      <alignment horizontal="center" vertical="center"/>
    </xf>
    <xf numFmtId="3" fontId="2" fillId="8" borderId="2" xfId="0" applyNumberFormat="1" applyFont="1" applyFill="1" applyBorder="1" applyAlignment="1">
      <alignment horizontal="center" vertical="top" wrapText="1"/>
    </xf>
    <xf numFmtId="164" fontId="2" fillId="8" borderId="26" xfId="0" applyNumberFormat="1" applyFont="1" applyFill="1" applyBorder="1" applyAlignment="1">
      <alignment horizontal="center" vertical="center"/>
    </xf>
    <xf numFmtId="164" fontId="1" fillId="0" borderId="41" xfId="0" applyNumberFormat="1" applyFont="1" applyFill="1" applyBorder="1" applyAlignment="1">
      <alignment horizontal="center" vertical="top" wrapText="1"/>
    </xf>
    <xf numFmtId="164" fontId="1" fillId="7" borderId="58" xfId="0" applyNumberFormat="1" applyFont="1" applyFill="1" applyBorder="1" applyAlignment="1">
      <alignment horizontal="center" vertical="top" wrapText="1"/>
    </xf>
    <xf numFmtId="164" fontId="1" fillId="7" borderId="43" xfId="0" applyNumberFormat="1" applyFont="1" applyFill="1" applyBorder="1" applyAlignment="1">
      <alignment horizontal="center" vertical="top" wrapText="1"/>
    </xf>
    <xf numFmtId="164" fontId="1" fillId="5" borderId="26" xfId="0" applyNumberFormat="1" applyFont="1" applyFill="1" applyBorder="1" applyAlignment="1">
      <alignment horizontal="center" vertical="top"/>
    </xf>
    <xf numFmtId="164" fontId="1" fillId="7" borderId="60" xfId="0" applyNumberFormat="1" applyFont="1" applyFill="1" applyBorder="1" applyAlignment="1">
      <alignment horizontal="center" vertical="top" wrapText="1"/>
    </xf>
    <xf numFmtId="164" fontId="1" fillId="7" borderId="27" xfId="0" applyNumberFormat="1" applyFont="1" applyFill="1" applyBorder="1" applyAlignment="1">
      <alignment horizontal="center" vertical="top" wrapText="1"/>
    </xf>
    <xf numFmtId="3" fontId="2" fillId="0" borderId="58" xfId="0" applyNumberFormat="1" applyFont="1" applyBorder="1" applyAlignment="1">
      <alignment horizontal="center" vertical="top"/>
    </xf>
    <xf numFmtId="164" fontId="1" fillId="5" borderId="27" xfId="0" applyNumberFormat="1" applyFont="1" applyFill="1" applyBorder="1" applyAlignment="1">
      <alignment horizontal="center" vertical="top"/>
    </xf>
    <xf numFmtId="164" fontId="2" fillId="8" borderId="40" xfId="0" applyNumberFormat="1" applyFont="1" applyFill="1" applyBorder="1" applyAlignment="1">
      <alignment horizontal="center" vertical="top"/>
    </xf>
    <xf numFmtId="3" fontId="1" fillId="7" borderId="67" xfId="0" applyNumberFormat="1" applyFont="1" applyFill="1" applyBorder="1" applyAlignment="1">
      <alignment horizontal="left" vertical="top" wrapText="1"/>
    </xf>
    <xf numFmtId="164" fontId="2" fillId="8" borderId="49" xfId="0" applyNumberFormat="1" applyFont="1" applyFill="1" applyBorder="1" applyAlignment="1">
      <alignment horizontal="center" vertical="top" wrapText="1"/>
    </xf>
    <xf numFmtId="3" fontId="1" fillId="7" borderId="57" xfId="0" applyNumberFormat="1" applyFont="1" applyFill="1" applyBorder="1" applyAlignment="1">
      <alignment vertical="top" wrapText="1"/>
    </xf>
    <xf numFmtId="3" fontId="1" fillId="7" borderId="19" xfId="0" applyNumberFormat="1" applyFont="1" applyFill="1" applyBorder="1" applyAlignment="1">
      <alignment horizontal="center" vertical="top" wrapText="1"/>
    </xf>
    <xf numFmtId="3" fontId="1" fillId="7" borderId="44" xfId="0" applyNumberFormat="1" applyFont="1" applyFill="1" applyBorder="1" applyAlignment="1">
      <alignment horizontal="center" vertical="top" wrapText="1"/>
    </xf>
    <xf numFmtId="3" fontId="1" fillId="7" borderId="21" xfId="0" applyNumberFormat="1" applyFont="1" applyFill="1" applyBorder="1" applyAlignment="1">
      <alignment horizontal="center" vertical="top" wrapText="1"/>
    </xf>
    <xf numFmtId="3" fontId="1" fillId="5" borderId="24" xfId="0" applyNumberFormat="1" applyFont="1" applyFill="1" applyBorder="1" applyAlignment="1">
      <alignment horizontal="center" vertical="top" wrapText="1"/>
    </xf>
    <xf numFmtId="3" fontId="1" fillId="5" borderId="7" xfId="0" applyNumberFormat="1" applyFont="1" applyFill="1" applyBorder="1" applyAlignment="1">
      <alignment horizontal="center" vertical="top" wrapText="1"/>
    </xf>
    <xf numFmtId="164" fontId="1" fillId="0" borderId="37" xfId="0" applyNumberFormat="1" applyFont="1" applyFill="1" applyBorder="1" applyAlignment="1">
      <alignment horizontal="center" vertical="top"/>
    </xf>
    <xf numFmtId="164" fontId="1" fillId="0" borderId="31" xfId="0" applyNumberFormat="1" applyFont="1" applyBorder="1" applyAlignment="1">
      <alignment horizontal="center" vertical="top"/>
    </xf>
    <xf numFmtId="164" fontId="1" fillId="0" borderId="41" xfId="0" applyNumberFormat="1" applyFont="1" applyFill="1" applyBorder="1" applyAlignment="1">
      <alignment horizontal="center" vertical="top"/>
    </xf>
    <xf numFmtId="164" fontId="1" fillId="0" borderId="63" xfId="0" applyNumberFormat="1" applyFont="1" applyBorder="1" applyAlignment="1">
      <alignment horizontal="center" vertical="top"/>
    </xf>
    <xf numFmtId="164" fontId="1" fillId="0" borderId="61" xfId="0" applyNumberFormat="1" applyFont="1" applyBorder="1" applyAlignment="1">
      <alignment horizontal="center" vertical="top"/>
    </xf>
    <xf numFmtId="164" fontId="1" fillId="0" borderId="38" xfId="0" applyNumberFormat="1" applyFont="1" applyFill="1" applyBorder="1" applyAlignment="1">
      <alignment horizontal="center" vertical="top"/>
    </xf>
    <xf numFmtId="164" fontId="1" fillId="0" borderId="40" xfId="0" applyNumberFormat="1" applyFont="1" applyFill="1" applyBorder="1" applyAlignment="1">
      <alignment horizontal="center" vertical="top"/>
    </xf>
    <xf numFmtId="164" fontId="1" fillId="0" borderId="62" xfId="0" applyNumberFormat="1" applyFont="1" applyBorder="1" applyAlignment="1">
      <alignment horizontal="center" vertical="top"/>
    </xf>
    <xf numFmtId="164" fontId="1" fillId="0" borderId="40" xfId="0" applyNumberFormat="1" applyFont="1" applyBorder="1" applyAlignment="1">
      <alignment horizontal="center" vertical="top"/>
    </xf>
    <xf numFmtId="164" fontId="1" fillId="5" borderId="17" xfId="0" applyNumberFormat="1" applyFont="1" applyFill="1" applyBorder="1" applyAlignment="1">
      <alignment horizontal="center" vertical="top"/>
    </xf>
    <xf numFmtId="164" fontId="1" fillId="5" borderId="31" xfId="0" applyNumberFormat="1" applyFont="1" applyFill="1" applyBorder="1" applyAlignment="1">
      <alignment horizontal="center" vertical="top"/>
    </xf>
    <xf numFmtId="164" fontId="1" fillId="5" borderId="63" xfId="0" applyNumberFormat="1" applyFont="1" applyFill="1" applyBorder="1" applyAlignment="1">
      <alignment horizontal="center" vertical="top"/>
    </xf>
    <xf numFmtId="164" fontId="1" fillId="5" borderId="61" xfId="0" applyNumberFormat="1" applyFont="1" applyFill="1" applyBorder="1" applyAlignment="1">
      <alignment horizontal="center" vertical="top"/>
    </xf>
    <xf numFmtId="164" fontId="1" fillId="7" borderId="61" xfId="0" applyNumberFormat="1" applyFont="1" applyFill="1" applyBorder="1" applyAlignment="1">
      <alignment horizontal="center" vertical="top"/>
    </xf>
    <xf numFmtId="164" fontId="1" fillId="0" borderId="67" xfId="0" applyNumberFormat="1" applyFont="1" applyBorder="1" applyAlignment="1">
      <alignment horizontal="center" vertical="top"/>
    </xf>
    <xf numFmtId="164" fontId="1" fillId="5" borderId="62" xfId="0" applyNumberFormat="1" applyFont="1" applyFill="1" applyBorder="1" applyAlignment="1">
      <alignment horizontal="center" vertical="top"/>
    </xf>
    <xf numFmtId="164" fontId="1" fillId="5" borderId="40" xfId="0" applyNumberFormat="1" applyFont="1" applyFill="1" applyBorder="1" applyAlignment="1">
      <alignment horizontal="center" vertical="top"/>
    </xf>
    <xf numFmtId="164" fontId="2" fillId="8" borderId="67" xfId="0" applyNumberFormat="1" applyFont="1" applyFill="1" applyBorder="1" applyAlignment="1">
      <alignment horizontal="center" vertical="top"/>
    </xf>
    <xf numFmtId="3" fontId="1" fillId="0" borderId="62" xfId="0" applyNumberFormat="1" applyFont="1" applyBorder="1" applyAlignment="1">
      <alignment horizontal="center" vertical="top"/>
    </xf>
    <xf numFmtId="164" fontId="1" fillId="0" borderId="22" xfId="0" applyNumberFormat="1" applyFont="1" applyBorder="1" applyAlignment="1">
      <alignment horizontal="center" vertical="top"/>
    </xf>
    <xf numFmtId="164" fontId="1" fillId="5" borderId="13" xfId="0" applyNumberFormat="1" applyFont="1" applyFill="1" applyBorder="1" applyAlignment="1">
      <alignment horizontal="center" vertical="top" wrapText="1"/>
    </xf>
    <xf numFmtId="164" fontId="2" fillId="8" borderId="49" xfId="0" applyNumberFormat="1" applyFont="1" applyFill="1" applyBorder="1" applyAlignment="1">
      <alignment horizontal="center" vertical="top"/>
    </xf>
    <xf numFmtId="164" fontId="1" fillId="5" borderId="60" xfId="0" applyNumberFormat="1" applyFont="1" applyFill="1" applyBorder="1" applyAlignment="1">
      <alignment horizontal="center" vertical="top" wrapText="1"/>
    </xf>
    <xf numFmtId="164" fontId="1" fillId="5" borderId="32" xfId="0" applyNumberFormat="1" applyFont="1" applyFill="1" applyBorder="1" applyAlignment="1">
      <alignment horizontal="center" vertical="top" wrapText="1"/>
    </xf>
    <xf numFmtId="3" fontId="1" fillId="0" borderId="9" xfId="0" applyNumberFormat="1" applyFont="1" applyBorder="1" applyAlignment="1">
      <alignment horizontal="center" vertical="top"/>
    </xf>
    <xf numFmtId="164" fontId="1" fillId="7" borderId="36" xfId="0" applyNumberFormat="1" applyFont="1" applyFill="1" applyBorder="1" applyAlignment="1">
      <alignment horizontal="center" vertical="top"/>
    </xf>
    <xf numFmtId="164" fontId="1" fillId="7" borderId="78" xfId="0" applyNumberFormat="1" applyFont="1" applyFill="1" applyBorder="1" applyAlignment="1">
      <alignment horizontal="center" vertical="top" wrapText="1"/>
    </xf>
    <xf numFmtId="164" fontId="1" fillId="7" borderId="29" xfId="0" applyNumberFormat="1" applyFont="1" applyFill="1" applyBorder="1" applyAlignment="1">
      <alignment horizontal="center" vertical="top" wrapText="1"/>
    </xf>
    <xf numFmtId="164" fontId="1" fillId="7" borderId="59" xfId="0" applyNumberFormat="1" applyFont="1" applyFill="1" applyBorder="1" applyAlignment="1">
      <alignment horizontal="center" vertical="top" wrapText="1"/>
    </xf>
    <xf numFmtId="164" fontId="1" fillId="7" borderId="75" xfId="0" applyNumberFormat="1" applyFont="1" applyFill="1" applyBorder="1" applyAlignment="1">
      <alignment horizontal="center" vertical="top" wrapText="1"/>
    </xf>
    <xf numFmtId="164" fontId="1" fillId="0" borderId="9" xfId="0" applyNumberFormat="1" applyFont="1" applyBorder="1" applyAlignment="1">
      <alignment horizontal="center" vertical="top" wrapText="1"/>
    </xf>
    <xf numFmtId="3" fontId="1" fillId="0" borderId="68" xfId="0" applyNumberFormat="1" applyFont="1" applyFill="1" applyBorder="1" applyAlignment="1">
      <alignment horizontal="left" vertical="top" wrapText="1"/>
    </xf>
    <xf numFmtId="3" fontId="1" fillId="0" borderId="5" xfId="0" applyNumberFormat="1" applyFont="1" applyBorder="1" applyAlignment="1">
      <alignment horizontal="center" vertical="top"/>
    </xf>
    <xf numFmtId="164" fontId="1" fillId="0" borderId="60" xfId="0" applyNumberFormat="1" applyFont="1" applyBorder="1" applyAlignment="1">
      <alignment horizontal="center" vertical="top" wrapText="1"/>
    </xf>
    <xf numFmtId="164" fontId="1" fillId="0" borderId="27"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1" fillId="0" borderId="43" xfId="0" applyNumberFormat="1" applyFont="1" applyBorder="1" applyAlignment="1">
      <alignment horizontal="center" vertical="top" wrapText="1"/>
    </xf>
    <xf numFmtId="164" fontId="1" fillId="0" borderId="58" xfId="0" applyNumberFormat="1" applyFont="1" applyBorder="1" applyAlignment="1">
      <alignment horizontal="center" vertical="top" wrapText="1"/>
    </xf>
    <xf numFmtId="164" fontId="1" fillId="0" borderId="54" xfId="0" applyNumberFormat="1" applyFont="1" applyBorder="1" applyAlignment="1">
      <alignment horizontal="center" vertical="top" wrapText="1"/>
    </xf>
    <xf numFmtId="164" fontId="1" fillId="0" borderId="5" xfId="0" applyNumberFormat="1" applyFont="1" applyBorder="1" applyAlignment="1">
      <alignment horizontal="center" vertical="top" wrapText="1"/>
    </xf>
    <xf numFmtId="164" fontId="1" fillId="7" borderId="17" xfId="0" applyNumberFormat="1" applyFont="1" applyFill="1" applyBorder="1" applyAlignment="1">
      <alignment horizontal="center" vertical="top" wrapText="1"/>
    </xf>
    <xf numFmtId="164" fontId="1" fillId="0" borderId="8" xfId="0" applyNumberFormat="1" applyFont="1" applyBorder="1" applyAlignment="1">
      <alignment horizontal="center" vertical="top" wrapText="1"/>
    </xf>
    <xf numFmtId="164" fontId="1" fillId="0" borderId="7" xfId="0" applyNumberFormat="1" applyFont="1" applyBorder="1" applyAlignment="1">
      <alignment horizontal="center" vertical="top" wrapText="1"/>
    </xf>
    <xf numFmtId="164" fontId="1" fillId="7" borderId="63" xfId="0" applyNumberFormat="1" applyFont="1" applyFill="1" applyBorder="1" applyAlignment="1">
      <alignment horizontal="center" vertical="top" wrapText="1"/>
    </xf>
    <xf numFmtId="164" fontId="1" fillId="7" borderId="54" xfId="0" applyNumberFormat="1" applyFont="1" applyFill="1" applyBorder="1" applyAlignment="1">
      <alignment horizontal="center" vertical="top" wrapText="1"/>
    </xf>
    <xf numFmtId="164" fontId="1" fillId="0" borderId="15" xfId="0" applyNumberFormat="1" applyFont="1" applyBorder="1" applyAlignment="1">
      <alignment horizontal="center" vertical="top" wrapText="1"/>
    </xf>
    <xf numFmtId="3" fontId="1" fillId="0" borderId="67" xfId="0" applyNumberFormat="1" applyFont="1" applyFill="1" applyBorder="1" applyAlignment="1">
      <alignment horizontal="center" vertical="top" wrapText="1"/>
    </xf>
    <xf numFmtId="3" fontId="1" fillId="0" borderId="63" xfId="0" applyNumberFormat="1" applyFont="1" applyFill="1" applyBorder="1" applyAlignment="1">
      <alignment horizontal="center" vertical="top" wrapText="1"/>
    </xf>
    <xf numFmtId="3" fontId="1" fillId="5" borderId="58" xfId="0" applyNumberFormat="1" applyFont="1" applyFill="1" applyBorder="1" applyAlignment="1">
      <alignment horizontal="center" vertical="top"/>
    </xf>
    <xf numFmtId="3" fontId="1" fillId="5" borderId="35" xfId="0" applyNumberFormat="1" applyFont="1" applyFill="1" applyBorder="1" applyAlignment="1">
      <alignment horizontal="center" vertical="top"/>
    </xf>
    <xf numFmtId="3" fontId="1" fillId="5" borderId="53" xfId="0" applyNumberFormat="1" applyFont="1" applyFill="1" applyBorder="1" applyAlignment="1">
      <alignment horizontal="center" vertical="top"/>
    </xf>
    <xf numFmtId="164" fontId="1" fillId="0" borderId="68" xfId="0" applyNumberFormat="1" applyFont="1" applyBorder="1" applyAlignment="1">
      <alignment horizontal="center" vertical="top"/>
    </xf>
    <xf numFmtId="3" fontId="1" fillId="0" borderId="35" xfId="0" applyNumberFormat="1" applyFont="1" applyBorder="1" applyAlignment="1">
      <alignment vertical="top"/>
    </xf>
    <xf numFmtId="3" fontId="1" fillId="0" borderId="52" xfId="0" applyNumberFormat="1" applyFont="1" applyBorder="1" applyAlignment="1">
      <alignment vertical="top"/>
    </xf>
    <xf numFmtId="3" fontId="1" fillId="0" borderId="62" xfId="0" applyNumberFormat="1" applyFont="1" applyFill="1" applyBorder="1" applyAlignment="1">
      <alignment horizontal="center" vertical="top" wrapText="1"/>
    </xf>
    <xf numFmtId="164" fontId="1" fillId="0" borderId="17" xfId="0" applyNumberFormat="1" applyFont="1" applyFill="1" applyBorder="1" applyAlignment="1">
      <alignment horizontal="center" vertical="top" wrapText="1"/>
    </xf>
    <xf numFmtId="3" fontId="1" fillId="5" borderId="50" xfId="0" applyNumberFormat="1" applyFont="1" applyFill="1" applyBorder="1" applyAlignment="1">
      <alignment horizontal="center" vertical="top" wrapText="1"/>
    </xf>
    <xf numFmtId="3" fontId="1" fillId="0" borderId="78" xfId="0" applyNumberFormat="1" applyFont="1" applyBorder="1" applyAlignment="1">
      <alignment horizontal="center" vertical="top"/>
    </xf>
    <xf numFmtId="3" fontId="2" fillId="0" borderId="0" xfId="0" applyNumberFormat="1" applyFont="1" applyFill="1" applyBorder="1" applyAlignment="1">
      <alignment vertical="top" textRotation="180" wrapText="1"/>
    </xf>
    <xf numFmtId="164" fontId="1" fillId="0" borderId="63" xfId="0" applyNumberFormat="1" applyFont="1" applyFill="1" applyBorder="1" applyAlignment="1">
      <alignment horizontal="center" vertical="top" wrapText="1"/>
    </xf>
    <xf numFmtId="49" fontId="2" fillId="0" borderId="18" xfId="0" applyNumberFormat="1" applyFont="1" applyBorder="1" applyAlignment="1">
      <alignment horizontal="center" vertical="top"/>
    </xf>
    <xf numFmtId="0" fontId="1" fillId="0" borderId="17" xfId="0" applyFont="1" applyFill="1" applyBorder="1" applyAlignment="1">
      <alignment horizontal="center" vertical="top" wrapText="1"/>
    </xf>
    <xf numFmtId="164" fontId="1" fillId="5" borderId="32" xfId="0" applyNumberFormat="1" applyFont="1" applyFill="1" applyBorder="1" applyAlignment="1">
      <alignment horizontal="center" vertical="top"/>
    </xf>
    <xf numFmtId="164" fontId="1" fillId="5" borderId="8" xfId="0" applyNumberFormat="1" applyFont="1" applyFill="1" applyBorder="1" applyAlignment="1">
      <alignment horizontal="center" vertical="top"/>
    </xf>
    <xf numFmtId="164" fontId="1" fillId="5" borderId="7" xfId="0" applyNumberFormat="1" applyFont="1" applyFill="1" applyBorder="1" applyAlignment="1">
      <alignment horizontal="center" vertical="top"/>
    </xf>
    <xf numFmtId="3" fontId="1" fillId="7" borderId="28" xfId="0" applyNumberFormat="1" applyFont="1" applyFill="1" applyBorder="1" applyAlignment="1">
      <alignment horizontal="center" vertical="top"/>
    </xf>
    <xf numFmtId="0" fontId="1" fillId="0" borderId="63" xfId="0" applyFont="1" applyFill="1" applyBorder="1" applyAlignment="1">
      <alignment horizontal="center" vertical="top" wrapText="1"/>
    </xf>
    <xf numFmtId="164" fontId="1" fillId="0" borderId="54" xfId="0" applyNumberFormat="1" applyFont="1" applyBorder="1" applyAlignment="1">
      <alignment horizontal="center" vertical="top"/>
    </xf>
    <xf numFmtId="164" fontId="1" fillId="0" borderId="5" xfId="0" applyNumberFormat="1" applyFont="1" applyBorder="1" applyAlignment="1">
      <alignment horizontal="center" vertical="top"/>
    </xf>
    <xf numFmtId="164" fontId="1" fillId="0" borderId="15" xfId="0" applyNumberFormat="1" applyFont="1" applyBorder="1" applyAlignment="1">
      <alignment horizontal="center" vertical="top"/>
    </xf>
    <xf numFmtId="0" fontId="1" fillId="0" borderId="37" xfId="0" applyFont="1" applyFill="1" applyBorder="1" applyAlignment="1">
      <alignment vertical="top" wrapText="1"/>
    </xf>
    <xf numFmtId="0" fontId="1" fillId="0" borderId="62" xfId="0" applyFont="1" applyFill="1" applyBorder="1" applyAlignment="1">
      <alignment horizontal="center" vertical="top" wrapText="1"/>
    </xf>
    <xf numFmtId="164" fontId="1" fillId="5" borderId="34" xfId="0" applyNumberFormat="1" applyFont="1" applyFill="1" applyBorder="1" applyAlignment="1">
      <alignment horizontal="center" vertical="top"/>
    </xf>
    <xf numFmtId="164" fontId="1" fillId="5" borderId="6" xfId="0" applyNumberFormat="1" applyFont="1" applyFill="1" applyBorder="1" applyAlignment="1">
      <alignment horizontal="center" vertical="top"/>
    </xf>
    <xf numFmtId="49" fontId="2" fillId="0" borderId="18" xfId="0" applyNumberFormat="1" applyFont="1" applyBorder="1" applyAlignment="1">
      <alignment horizontal="center" vertical="top" wrapText="1"/>
    </xf>
    <xf numFmtId="0" fontId="1" fillId="0" borderId="42" xfId="0" applyFont="1" applyFill="1" applyBorder="1" applyAlignment="1">
      <alignment vertical="top" wrapText="1"/>
    </xf>
    <xf numFmtId="49" fontId="2" fillId="2" borderId="69" xfId="0" applyNumberFormat="1" applyFont="1" applyFill="1" applyBorder="1" applyAlignment="1">
      <alignment horizontal="center" vertical="top"/>
    </xf>
    <xf numFmtId="49" fontId="2" fillId="0" borderId="32" xfId="0" applyNumberFormat="1" applyFont="1" applyBorder="1" applyAlignment="1">
      <alignment horizontal="center" vertical="top" wrapText="1"/>
    </xf>
    <xf numFmtId="3" fontId="2" fillId="0" borderId="44" xfId="0" applyNumberFormat="1" applyFont="1" applyFill="1" applyBorder="1" applyAlignment="1">
      <alignment vertical="top" textRotation="180" wrapText="1"/>
    </xf>
    <xf numFmtId="164" fontId="2" fillId="4" borderId="75" xfId="0" applyNumberFormat="1" applyFont="1" applyFill="1" applyBorder="1" applyAlignment="1">
      <alignment horizontal="center" vertical="top" wrapText="1"/>
    </xf>
    <xf numFmtId="164" fontId="2" fillId="4" borderId="59" xfId="0" applyNumberFormat="1" applyFont="1" applyFill="1" applyBorder="1" applyAlignment="1">
      <alignment horizontal="center" vertical="top" wrapText="1"/>
    </xf>
    <xf numFmtId="164" fontId="2" fillId="4" borderId="36" xfId="0" applyNumberFormat="1" applyFont="1" applyFill="1" applyBorder="1" applyAlignment="1">
      <alignment horizontal="center" vertical="top" wrapText="1"/>
    </xf>
    <xf numFmtId="164" fontId="4" fillId="0" borderId="37" xfId="0" applyNumberFormat="1" applyFont="1" applyFill="1" applyBorder="1" applyAlignment="1">
      <alignment horizontal="center" vertical="top" wrapText="1"/>
    </xf>
    <xf numFmtId="164" fontId="4" fillId="0" borderId="42" xfId="0" applyNumberFormat="1" applyFont="1" applyFill="1" applyBorder="1" applyAlignment="1">
      <alignment horizontal="center" vertical="top" wrapText="1"/>
    </xf>
    <xf numFmtId="164" fontId="4" fillId="0" borderId="38" xfId="0" applyNumberFormat="1" applyFont="1" applyBorder="1" applyAlignment="1">
      <alignment horizontal="center" vertical="top" wrapText="1"/>
    </xf>
    <xf numFmtId="164" fontId="5" fillId="4" borderId="1" xfId="0" applyNumberFormat="1" applyFont="1" applyFill="1" applyBorder="1" applyAlignment="1">
      <alignment horizontal="center" vertical="top" wrapText="1"/>
    </xf>
    <xf numFmtId="164" fontId="4" fillId="0" borderId="49" xfId="0" applyNumberFormat="1" applyFont="1" applyFill="1" applyBorder="1" applyAlignment="1">
      <alignment horizontal="center" vertical="top" wrapText="1"/>
    </xf>
    <xf numFmtId="164" fontId="5" fillId="8" borderId="1" xfId="0" applyNumberFormat="1" applyFont="1" applyFill="1" applyBorder="1" applyAlignment="1">
      <alignment horizontal="center" vertical="top" wrapText="1"/>
    </xf>
    <xf numFmtId="164" fontId="4" fillId="0" borderId="51" xfId="0"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wrapText="1"/>
    </xf>
    <xf numFmtId="0" fontId="14" fillId="7" borderId="34" xfId="0" applyFont="1" applyFill="1" applyBorder="1" applyAlignment="1">
      <alignment horizontal="center" vertical="top" wrapText="1"/>
    </xf>
    <xf numFmtId="3" fontId="1" fillId="7" borderId="59" xfId="0" applyNumberFormat="1" applyFont="1" applyFill="1" applyBorder="1" applyAlignment="1">
      <alignment vertical="top" wrapText="1"/>
    </xf>
    <xf numFmtId="3" fontId="1" fillId="7" borderId="29" xfId="0" applyNumberFormat="1" applyFont="1" applyFill="1" applyBorder="1" applyAlignment="1">
      <alignment horizontal="center" vertical="top"/>
    </xf>
    <xf numFmtId="3" fontId="1" fillId="7" borderId="30" xfId="0" applyNumberFormat="1" applyFont="1" applyFill="1" applyBorder="1" applyAlignment="1">
      <alignment horizontal="center" vertical="top"/>
    </xf>
    <xf numFmtId="0" fontId="1" fillId="7" borderId="34" xfId="0" applyFont="1" applyFill="1" applyBorder="1" applyAlignment="1">
      <alignment vertical="top" wrapText="1"/>
    </xf>
    <xf numFmtId="164" fontId="4" fillId="7" borderId="42" xfId="0" applyNumberFormat="1" applyFont="1" applyFill="1" applyBorder="1" applyAlignment="1">
      <alignment horizontal="center" vertical="top"/>
    </xf>
    <xf numFmtId="164" fontId="4" fillId="7" borderId="65" xfId="0" applyNumberFormat="1" applyFont="1" applyFill="1" applyBorder="1" applyAlignment="1">
      <alignment horizontal="center" vertical="top"/>
    </xf>
    <xf numFmtId="164" fontId="4" fillId="7" borderId="59" xfId="0" applyNumberFormat="1" applyFont="1" applyFill="1" applyBorder="1" applyAlignment="1">
      <alignment horizontal="center" vertical="top"/>
    </xf>
    <xf numFmtId="164" fontId="1" fillId="7" borderId="65" xfId="0" applyNumberFormat="1" applyFont="1" applyFill="1" applyBorder="1" applyAlignment="1">
      <alignment horizontal="center" vertical="top"/>
    </xf>
    <xf numFmtId="3" fontId="1" fillId="0" borderId="34" xfId="0" applyNumberFormat="1" applyFont="1" applyFill="1" applyBorder="1" applyAlignment="1">
      <alignment horizontal="center" vertical="top" wrapText="1"/>
    </xf>
    <xf numFmtId="164" fontId="1" fillId="7" borderId="37" xfId="0" applyNumberFormat="1" applyFont="1" applyFill="1" applyBorder="1" applyAlignment="1">
      <alignment horizontal="center" vertical="top" wrapText="1"/>
    </xf>
    <xf numFmtId="164" fontId="2" fillId="8" borderId="44" xfId="0" applyNumberFormat="1" applyFont="1" applyFill="1" applyBorder="1" applyAlignment="1">
      <alignment horizontal="center" vertical="top"/>
    </xf>
    <xf numFmtId="3" fontId="2" fillId="7" borderId="29" xfId="0" applyNumberFormat="1" applyFont="1" applyFill="1" applyBorder="1" applyAlignment="1">
      <alignment horizontal="left" vertical="top" wrapText="1"/>
    </xf>
    <xf numFmtId="3" fontId="2" fillId="0" borderId="3" xfId="0" applyNumberFormat="1" applyFont="1" applyFill="1" applyBorder="1" applyAlignment="1">
      <alignment horizontal="center" vertical="top" textRotation="90" wrapText="1"/>
    </xf>
    <xf numFmtId="3" fontId="2" fillId="0" borderId="13" xfId="0" applyNumberFormat="1" applyFont="1" applyFill="1" applyBorder="1" applyAlignment="1">
      <alignment horizontal="center" vertical="top"/>
    </xf>
    <xf numFmtId="3" fontId="2" fillId="7" borderId="16" xfId="0" applyNumberFormat="1" applyFont="1" applyFill="1" applyBorder="1" applyAlignment="1">
      <alignment horizontal="center" vertical="top" wrapText="1"/>
    </xf>
    <xf numFmtId="164" fontId="2" fillId="7" borderId="16" xfId="0" applyNumberFormat="1" applyFont="1" applyFill="1" applyBorder="1" applyAlignment="1">
      <alignment horizontal="center" vertical="top" wrapText="1"/>
    </xf>
    <xf numFmtId="164" fontId="2" fillId="7" borderId="3" xfId="0" applyNumberFormat="1" applyFont="1" applyFill="1" applyBorder="1" applyAlignment="1">
      <alignment horizontal="center" vertical="top"/>
    </xf>
    <xf numFmtId="164" fontId="2" fillId="7" borderId="16" xfId="0" applyNumberFormat="1" applyFont="1" applyFill="1" applyBorder="1" applyAlignment="1">
      <alignment horizontal="center" vertical="top"/>
    </xf>
    <xf numFmtId="164" fontId="2" fillId="7" borderId="13" xfId="0" applyNumberFormat="1" applyFont="1" applyFill="1" applyBorder="1" applyAlignment="1">
      <alignment horizontal="center" vertical="top"/>
    </xf>
    <xf numFmtId="164" fontId="2" fillId="7" borderId="66" xfId="0" applyNumberFormat="1" applyFont="1" applyFill="1" applyBorder="1" applyAlignment="1">
      <alignment horizontal="center" vertical="top"/>
    </xf>
    <xf numFmtId="164" fontId="2" fillId="7" borderId="10" xfId="0" applyNumberFormat="1" applyFont="1" applyFill="1" applyBorder="1" applyAlignment="1">
      <alignment horizontal="center" vertical="top"/>
    </xf>
    <xf numFmtId="164" fontId="2" fillId="7" borderId="24" xfId="0" applyNumberFormat="1" applyFont="1" applyFill="1" applyBorder="1" applyAlignment="1">
      <alignment horizontal="center" vertical="top"/>
    </xf>
    <xf numFmtId="164" fontId="2" fillId="7" borderId="39" xfId="0" applyNumberFormat="1" applyFont="1" applyFill="1" applyBorder="1" applyAlignment="1">
      <alignment horizontal="center" vertical="top"/>
    </xf>
    <xf numFmtId="164" fontId="2" fillId="2" borderId="57" xfId="0" applyNumberFormat="1" applyFont="1" applyFill="1" applyBorder="1" applyAlignment="1">
      <alignment horizontal="center" vertical="top"/>
    </xf>
    <xf numFmtId="164" fontId="1" fillId="7" borderId="78" xfId="0" applyNumberFormat="1" applyFont="1" applyFill="1" applyBorder="1" applyAlignment="1">
      <alignment horizontal="center" vertical="top"/>
    </xf>
    <xf numFmtId="164" fontId="1" fillId="7" borderId="30" xfId="0" applyNumberFormat="1" applyFont="1" applyFill="1" applyBorder="1" applyAlignment="1">
      <alignment horizontal="center" vertical="top"/>
    </xf>
    <xf numFmtId="164" fontId="1" fillId="0" borderId="77" xfId="0" applyNumberFormat="1" applyFont="1" applyFill="1" applyBorder="1" applyAlignment="1">
      <alignment horizontal="center" vertical="top"/>
    </xf>
    <xf numFmtId="3" fontId="1" fillId="0" borderId="78" xfId="0" applyNumberFormat="1" applyFont="1" applyFill="1" applyBorder="1" applyAlignment="1">
      <alignment horizontal="center" vertical="top" wrapText="1"/>
    </xf>
    <xf numFmtId="164" fontId="1" fillId="0" borderId="64" xfId="0" applyNumberFormat="1" applyFont="1" applyFill="1" applyBorder="1" applyAlignment="1">
      <alignment horizontal="center" vertical="top"/>
    </xf>
    <xf numFmtId="164" fontId="5" fillId="8" borderId="49" xfId="0" applyNumberFormat="1" applyFont="1" applyFill="1" applyBorder="1" applyAlignment="1">
      <alignment horizontal="center" vertical="top"/>
    </xf>
    <xf numFmtId="164" fontId="1" fillId="0" borderId="75" xfId="0" applyNumberFormat="1" applyFont="1" applyFill="1" applyBorder="1" applyAlignment="1">
      <alignment horizontal="center" vertical="top"/>
    </xf>
    <xf numFmtId="164" fontId="1" fillId="0" borderId="9" xfId="0" applyNumberFormat="1" applyFont="1" applyFill="1" applyBorder="1" applyAlignment="1">
      <alignment horizontal="center" vertical="top"/>
    </xf>
    <xf numFmtId="164" fontId="4" fillId="7" borderId="22" xfId="0" applyNumberFormat="1" applyFont="1" applyFill="1" applyBorder="1" applyAlignment="1">
      <alignment horizontal="center" vertical="top"/>
    </xf>
    <xf numFmtId="164" fontId="4" fillId="7" borderId="74" xfId="0" applyNumberFormat="1" applyFont="1" applyFill="1" applyBorder="1" applyAlignment="1">
      <alignment horizontal="center" vertical="top"/>
    </xf>
    <xf numFmtId="164" fontId="4" fillId="7" borderId="3" xfId="0" applyNumberFormat="1" applyFont="1" applyFill="1" applyBorder="1" applyAlignment="1">
      <alignment horizontal="center" vertical="top"/>
    </xf>
    <xf numFmtId="164" fontId="4" fillId="7" borderId="24" xfId="0" applyNumberFormat="1" applyFont="1" applyFill="1" applyBorder="1" applyAlignment="1">
      <alignment horizontal="center" vertical="top"/>
    </xf>
    <xf numFmtId="164" fontId="4" fillId="0" borderId="2" xfId="0" applyNumberFormat="1" applyFont="1" applyFill="1" applyBorder="1" applyAlignment="1">
      <alignment horizontal="center" vertical="top"/>
    </xf>
    <xf numFmtId="3" fontId="2" fillId="7" borderId="32" xfId="0" applyNumberFormat="1" applyFont="1" applyFill="1" applyBorder="1" applyAlignment="1">
      <alignment horizontal="center" vertical="top" wrapText="1"/>
    </xf>
    <xf numFmtId="3" fontId="4" fillId="7" borderId="62" xfId="0" applyNumberFormat="1" applyFont="1" applyFill="1" applyBorder="1" applyAlignment="1">
      <alignment horizontal="center" vertical="top" wrapText="1"/>
    </xf>
    <xf numFmtId="164" fontId="5" fillId="7" borderId="62" xfId="0" applyNumberFormat="1" applyFont="1" applyFill="1" applyBorder="1" applyAlignment="1">
      <alignment horizontal="center" vertical="top" wrapText="1"/>
    </xf>
    <xf numFmtId="164" fontId="5" fillId="7" borderId="40" xfId="0" applyNumberFormat="1" applyFont="1" applyFill="1" applyBorder="1" applyAlignment="1">
      <alignment horizontal="center" vertical="top"/>
    </xf>
    <xf numFmtId="164" fontId="1" fillId="7" borderId="34" xfId="0" applyNumberFormat="1" applyFont="1" applyFill="1" applyBorder="1" applyAlignment="1">
      <alignment horizontal="center" vertical="top" wrapText="1"/>
    </xf>
    <xf numFmtId="164" fontId="4" fillId="7" borderId="6" xfId="0" applyNumberFormat="1" applyFont="1" applyFill="1" applyBorder="1" applyAlignment="1">
      <alignment horizontal="center" vertical="top" wrapText="1"/>
    </xf>
    <xf numFmtId="164" fontId="3" fillId="7" borderId="28" xfId="0" applyNumberFormat="1" applyFont="1" applyFill="1" applyBorder="1" applyAlignment="1">
      <alignment horizontal="center" vertical="top" wrapText="1"/>
    </xf>
    <xf numFmtId="3" fontId="4" fillId="7" borderId="62" xfId="0" applyNumberFormat="1" applyFont="1" applyFill="1" applyBorder="1" applyAlignment="1">
      <alignment horizontal="left" vertical="top" wrapText="1"/>
    </xf>
    <xf numFmtId="164" fontId="4" fillId="7" borderId="5" xfId="0" applyNumberFormat="1" applyFont="1" applyFill="1" applyBorder="1" applyAlignment="1">
      <alignment horizontal="center" vertical="top" wrapText="1"/>
    </xf>
    <xf numFmtId="164" fontId="3" fillId="7" borderId="58" xfId="0" applyNumberFormat="1" applyFont="1" applyFill="1" applyBorder="1" applyAlignment="1">
      <alignment horizontal="center" vertical="top" wrapText="1"/>
    </xf>
    <xf numFmtId="164" fontId="1" fillId="0" borderId="57" xfId="0" applyNumberFormat="1" applyFont="1" applyBorder="1" applyAlignment="1">
      <alignment horizontal="center" vertical="top"/>
    </xf>
    <xf numFmtId="164" fontId="1" fillId="7" borderId="21" xfId="0" applyNumberFormat="1" applyFont="1" applyFill="1" applyBorder="1" applyAlignment="1">
      <alignment horizontal="center" vertical="top"/>
    </xf>
    <xf numFmtId="3" fontId="1" fillId="5" borderId="43" xfId="0" applyNumberFormat="1" applyFont="1" applyFill="1" applyBorder="1" applyAlignment="1">
      <alignment horizontal="center" vertical="top" wrapText="1"/>
    </xf>
    <xf numFmtId="164" fontId="4" fillId="7" borderId="69" xfId="0" applyNumberFormat="1" applyFont="1" applyFill="1" applyBorder="1" applyAlignment="1">
      <alignment horizontal="center" vertical="top" wrapText="1"/>
    </xf>
    <xf numFmtId="164" fontId="5" fillId="7" borderId="42" xfId="0" applyNumberFormat="1" applyFont="1" applyFill="1" applyBorder="1" applyAlignment="1">
      <alignment horizontal="center" vertical="top" wrapText="1"/>
    </xf>
    <xf numFmtId="164" fontId="5" fillId="7" borderId="7" xfId="0" applyNumberFormat="1" applyFont="1" applyFill="1" applyBorder="1" applyAlignment="1">
      <alignment horizontal="center" vertical="top"/>
    </xf>
    <xf numFmtId="164" fontId="3" fillId="7" borderId="5" xfId="0" applyNumberFormat="1" applyFont="1" applyFill="1" applyBorder="1" applyAlignment="1">
      <alignment horizontal="center" vertical="top" wrapText="1"/>
    </xf>
    <xf numFmtId="0" fontId="1" fillId="7" borderId="18" xfId="0" applyFont="1" applyFill="1" applyBorder="1" applyAlignment="1">
      <alignment vertical="top" wrapText="1"/>
    </xf>
    <xf numFmtId="49" fontId="2" fillId="5" borderId="19" xfId="0" applyNumberFormat="1" applyFont="1" applyFill="1" applyBorder="1" applyAlignment="1">
      <alignment vertical="top"/>
    </xf>
    <xf numFmtId="164" fontId="1" fillId="7" borderId="64" xfId="0" applyNumberFormat="1" applyFont="1" applyFill="1" applyBorder="1" applyAlignment="1">
      <alignment horizontal="center" vertical="top"/>
    </xf>
    <xf numFmtId="3" fontId="1" fillId="7" borderId="67" xfId="0" applyNumberFormat="1" applyFont="1" applyFill="1" applyBorder="1" applyAlignment="1">
      <alignment horizontal="center" vertical="top" wrapText="1"/>
    </xf>
    <xf numFmtId="49" fontId="1" fillId="7" borderId="43" xfId="0" applyNumberFormat="1" applyFont="1" applyFill="1" applyBorder="1" applyAlignment="1">
      <alignment horizontal="center" vertical="center" wrapText="1"/>
    </xf>
    <xf numFmtId="49" fontId="1" fillId="7" borderId="61" xfId="0" applyNumberFormat="1" applyFont="1" applyFill="1" applyBorder="1" applyAlignment="1">
      <alignment horizontal="center" vertical="top" wrapText="1"/>
    </xf>
    <xf numFmtId="49" fontId="1" fillId="0" borderId="69" xfId="0" applyNumberFormat="1" applyFont="1" applyBorder="1" applyAlignment="1">
      <alignment vertical="top"/>
    </xf>
    <xf numFmtId="49" fontId="2" fillId="5" borderId="69" xfId="0" applyNumberFormat="1" applyFont="1" applyFill="1" applyBorder="1" applyAlignment="1">
      <alignment horizontal="center" vertical="top"/>
    </xf>
    <xf numFmtId="49" fontId="2" fillId="5" borderId="66" xfId="0" applyNumberFormat="1" applyFont="1" applyFill="1" applyBorder="1" applyAlignment="1">
      <alignment horizontal="center" vertical="top"/>
    </xf>
    <xf numFmtId="49" fontId="2" fillId="5" borderId="70"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3" borderId="63"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3" fontId="2" fillId="5" borderId="39" xfId="0" applyNumberFormat="1" applyFont="1" applyFill="1" applyBorder="1" applyAlignment="1">
      <alignment horizontal="center" vertical="top"/>
    </xf>
    <xf numFmtId="3" fontId="2" fillId="5" borderId="31" xfId="0" applyNumberFormat="1" applyFont="1" applyFill="1" applyBorder="1" applyAlignment="1">
      <alignment horizontal="center" vertical="top"/>
    </xf>
    <xf numFmtId="3" fontId="1" fillId="0" borderId="5" xfId="0" applyNumberFormat="1" applyFont="1" applyFill="1" applyBorder="1" applyAlignment="1">
      <alignment horizontal="center" vertical="top" wrapText="1"/>
    </xf>
    <xf numFmtId="49" fontId="5" fillId="3" borderId="16"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3" fontId="1" fillId="7" borderId="68" xfId="0" applyNumberFormat="1" applyFont="1" applyFill="1" applyBorder="1" applyAlignment="1">
      <alignment horizontal="left" vertical="top" wrapText="1"/>
    </xf>
    <xf numFmtId="3" fontId="4" fillId="0" borderId="13" xfId="0" applyNumberFormat="1" applyFont="1" applyBorder="1" applyAlignment="1">
      <alignment horizontal="center" vertical="top"/>
    </xf>
    <xf numFmtId="3" fontId="4" fillId="0" borderId="18" xfId="0" applyNumberFormat="1" applyFont="1" applyBorder="1" applyAlignment="1">
      <alignment horizontal="center" vertical="top"/>
    </xf>
    <xf numFmtId="3" fontId="4" fillId="0" borderId="39"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0" borderId="62" xfId="0" applyNumberFormat="1" applyFont="1" applyBorder="1" applyAlignment="1">
      <alignment horizontal="left" vertical="top" wrapText="1"/>
    </xf>
    <xf numFmtId="3" fontId="4" fillId="0" borderId="17" xfId="0" applyNumberFormat="1" applyFont="1" applyBorder="1" applyAlignment="1">
      <alignment horizontal="left" vertical="top" wrapText="1"/>
    </xf>
    <xf numFmtId="3" fontId="4" fillId="5" borderId="0"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xf>
    <xf numFmtId="3" fontId="1" fillId="0" borderId="48" xfId="0" applyNumberFormat="1" applyFont="1" applyFill="1" applyBorder="1" applyAlignment="1">
      <alignment horizontal="left" vertical="top" wrapText="1"/>
    </xf>
    <xf numFmtId="3" fontId="4" fillId="5" borderId="0" xfId="0" applyNumberFormat="1" applyFont="1" applyFill="1" applyBorder="1" applyAlignment="1">
      <alignment horizontal="center" vertical="top"/>
    </xf>
    <xf numFmtId="3" fontId="1" fillId="0" borderId="50" xfId="0" applyNumberFormat="1" applyFont="1" applyBorder="1" applyAlignment="1">
      <alignment horizontal="center" vertical="top" wrapText="1"/>
    </xf>
    <xf numFmtId="3" fontId="1" fillId="0" borderId="42" xfId="0" applyNumberFormat="1" applyFont="1" applyBorder="1" applyAlignment="1">
      <alignment horizontal="left" vertical="top" wrapText="1"/>
    </xf>
    <xf numFmtId="3" fontId="1" fillId="0" borderId="6" xfId="0" applyNumberFormat="1" applyFont="1" applyBorder="1" applyAlignment="1">
      <alignment horizontal="center" vertical="top" wrapText="1"/>
    </xf>
    <xf numFmtId="3" fontId="4" fillId="7" borderId="0" xfId="0" applyNumberFormat="1" applyFont="1" applyFill="1" applyBorder="1" applyAlignment="1">
      <alignment vertical="top"/>
    </xf>
    <xf numFmtId="3" fontId="4" fillId="0" borderId="18" xfId="0" applyNumberFormat="1" applyFont="1" applyFill="1" applyBorder="1" applyAlignment="1">
      <alignment horizontal="center" vertical="top"/>
    </xf>
    <xf numFmtId="3" fontId="1" fillId="0" borderId="63" xfId="0" applyNumberFormat="1" applyFont="1" applyFill="1" applyBorder="1" applyAlignment="1">
      <alignment horizontal="left" vertical="top" wrapText="1"/>
    </xf>
    <xf numFmtId="3" fontId="1" fillId="0" borderId="60" xfId="0" applyNumberFormat="1" applyFont="1" applyBorder="1" applyAlignment="1">
      <alignment horizontal="center" vertical="top" wrapText="1"/>
    </xf>
    <xf numFmtId="3" fontId="1" fillId="0" borderId="43" xfId="0" applyNumberFormat="1" applyFont="1" applyBorder="1" applyAlignment="1">
      <alignment horizontal="center" vertical="top" wrapText="1"/>
    </xf>
    <xf numFmtId="3" fontId="2" fillId="0" borderId="69" xfId="0" applyNumberFormat="1" applyFont="1" applyFill="1" applyBorder="1" applyAlignment="1">
      <alignment horizontal="center" vertical="top" textRotation="90" wrapText="1"/>
    </xf>
    <xf numFmtId="3" fontId="2" fillId="0" borderId="32" xfId="0" applyNumberFormat="1" applyFont="1" applyBorder="1" applyAlignment="1">
      <alignment horizontal="center" vertical="top"/>
    </xf>
    <xf numFmtId="3" fontId="2" fillId="0" borderId="43" xfId="0" applyNumberFormat="1" applyFont="1" applyFill="1" applyBorder="1" applyAlignment="1">
      <alignment horizontal="center" vertical="top" textRotation="90" wrapText="1"/>
    </xf>
    <xf numFmtId="3" fontId="1" fillId="7" borderId="17" xfId="0" applyNumberFormat="1" applyFont="1" applyFill="1" applyBorder="1" applyAlignment="1">
      <alignment horizontal="center" vertical="top" wrapText="1"/>
    </xf>
    <xf numFmtId="3" fontId="1" fillId="0" borderId="54" xfId="0" applyNumberFormat="1" applyFont="1" applyBorder="1" applyAlignment="1">
      <alignment horizontal="center" vertical="top" wrapText="1"/>
    </xf>
    <xf numFmtId="3" fontId="1" fillId="0" borderId="34" xfId="0" applyNumberFormat="1" applyFont="1" applyBorder="1" applyAlignment="1">
      <alignment horizontal="center" vertical="top" wrapText="1"/>
    </xf>
    <xf numFmtId="3" fontId="1" fillId="7" borderId="62" xfId="0" applyNumberFormat="1" applyFont="1" applyFill="1" applyBorder="1" applyAlignment="1">
      <alignment horizontal="left" vertical="top" wrapText="1"/>
    </xf>
    <xf numFmtId="3" fontId="1" fillId="0" borderId="0" xfId="0" applyNumberFormat="1" applyFont="1" applyFill="1" applyBorder="1" applyAlignment="1">
      <alignment horizontal="left" vertical="center" wrapText="1"/>
    </xf>
    <xf numFmtId="3" fontId="1" fillId="7" borderId="41" xfId="0" applyNumberFormat="1" applyFont="1" applyFill="1" applyBorder="1" applyAlignment="1">
      <alignment horizontal="left" vertical="top" wrapText="1"/>
    </xf>
    <xf numFmtId="3" fontId="1" fillId="5" borderId="61" xfId="0" applyNumberFormat="1" applyFont="1" applyFill="1" applyBorder="1" applyAlignment="1">
      <alignment horizontal="center" vertical="top" wrapText="1"/>
    </xf>
    <xf numFmtId="164" fontId="1" fillId="7" borderId="41" xfId="0" applyNumberFormat="1" applyFont="1" applyFill="1" applyBorder="1" applyAlignment="1">
      <alignment horizontal="center" vertical="top" wrapText="1"/>
    </xf>
    <xf numFmtId="164" fontId="1" fillId="7" borderId="69" xfId="0" applyNumberFormat="1" applyFont="1" applyFill="1" applyBorder="1" applyAlignment="1">
      <alignment horizontal="center" vertical="top"/>
    </xf>
    <xf numFmtId="49" fontId="1" fillId="7" borderId="7" xfId="0" applyNumberFormat="1" applyFont="1" applyFill="1" applyBorder="1" applyAlignment="1">
      <alignment horizontal="center" vertical="top"/>
    </xf>
    <xf numFmtId="0" fontId="14" fillId="7" borderId="43" xfId="0" applyFont="1" applyFill="1" applyBorder="1" applyAlignment="1">
      <alignment horizontal="center" vertical="top" wrapText="1"/>
    </xf>
    <xf numFmtId="0" fontId="4" fillId="7" borderId="43" xfId="0" applyFont="1" applyFill="1" applyBorder="1" applyAlignment="1">
      <alignment vertical="top" wrapText="1"/>
    </xf>
    <xf numFmtId="49" fontId="2" fillId="7" borderId="32" xfId="0" applyNumberFormat="1" applyFont="1" applyFill="1" applyBorder="1" applyAlignment="1">
      <alignment horizontal="center" vertical="top"/>
    </xf>
    <xf numFmtId="49" fontId="2" fillId="7" borderId="18" xfId="0" applyNumberFormat="1" applyFont="1" applyFill="1" applyBorder="1" applyAlignment="1">
      <alignment horizontal="center" vertical="top"/>
    </xf>
    <xf numFmtId="3" fontId="1" fillId="0" borderId="0" xfId="0" applyNumberFormat="1" applyFont="1" applyFill="1" applyBorder="1" applyAlignment="1">
      <alignment horizontal="center" vertical="center" wrapText="1"/>
    </xf>
    <xf numFmtId="164" fontId="5" fillId="7" borderId="63" xfId="0" applyNumberFormat="1" applyFont="1" applyFill="1" applyBorder="1" applyAlignment="1">
      <alignment horizontal="center" vertical="top" wrapText="1"/>
    </xf>
    <xf numFmtId="164" fontId="5" fillId="7" borderId="61" xfId="0" applyNumberFormat="1" applyFont="1" applyFill="1" applyBorder="1" applyAlignment="1">
      <alignment horizontal="center" vertical="top"/>
    </xf>
    <xf numFmtId="3" fontId="4" fillId="7" borderId="67" xfId="0" applyNumberFormat="1" applyFont="1" applyFill="1" applyBorder="1" applyAlignment="1">
      <alignment horizontal="left" vertical="top" wrapText="1"/>
    </xf>
    <xf numFmtId="0" fontId="1" fillId="7" borderId="52" xfId="0" applyFont="1" applyFill="1" applyBorder="1" applyAlignment="1">
      <alignment vertical="top" wrapText="1"/>
    </xf>
    <xf numFmtId="0" fontId="1" fillId="7" borderId="43" xfId="0" applyFont="1" applyFill="1" applyBorder="1" applyAlignment="1">
      <alignment vertical="top" wrapText="1"/>
    </xf>
    <xf numFmtId="164" fontId="1" fillId="7" borderId="42" xfId="0" applyNumberFormat="1" applyFont="1" applyFill="1" applyBorder="1" applyAlignment="1">
      <alignment horizontal="center" vertical="top"/>
    </xf>
    <xf numFmtId="164" fontId="4" fillId="7" borderId="64" xfId="0" applyNumberFormat="1" applyFont="1" applyFill="1" applyBorder="1" applyAlignment="1">
      <alignment horizontal="center" vertical="top"/>
    </xf>
    <xf numFmtId="164" fontId="4" fillId="7" borderId="36" xfId="0" applyNumberFormat="1" applyFont="1" applyFill="1" applyBorder="1" applyAlignment="1">
      <alignment horizontal="center" vertical="top"/>
    </xf>
    <xf numFmtId="164" fontId="1" fillId="7" borderId="11" xfId="0" applyNumberFormat="1" applyFont="1" applyFill="1" applyBorder="1" applyAlignment="1">
      <alignment horizontal="center" vertical="top"/>
    </xf>
    <xf numFmtId="3" fontId="1" fillId="5" borderId="41" xfId="0" applyNumberFormat="1" applyFont="1" applyFill="1" applyBorder="1" applyAlignment="1">
      <alignment vertical="top" wrapText="1"/>
    </xf>
    <xf numFmtId="3" fontId="1" fillId="7" borderId="17" xfId="0" applyNumberFormat="1" applyFont="1" applyFill="1" applyBorder="1" applyAlignment="1">
      <alignment vertical="top"/>
    </xf>
    <xf numFmtId="0" fontId="12" fillId="0" borderId="4" xfId="0" applyFont="1" applyBorder="1" applyAlignment="1">
      <alignment horizontal="center" vertical="top"/>
    </xf>
    <xf numFmtId="0" fontId="12" fillId="0" borderId="45" xfId="0" applyFont="1" applyBorder="1" applyAlignment="1">
      <alignment horizontal="center" vertical="top"/>
    </xf>
    <xf numFmtId="3" fontId="4" fillId="7" borderId="42" xfId="0" applyNumberFormat="1" applyFont="1" applyFill="1" applyBorder="1" applyAlignment="1">
      <alignment vertical="top" wrapText="1"/>
    </xf>
    <xf numFmtId="3" fontId="4" fillId="0" borderId="54" xfId="0" applyNumberFormat="1" applyFont="1" applyFill="1" applyBorder="1" applyAlignment="1">
      <alignment horizontal="center" vertical="top" wrapText="1"/>
    </xf>
    <xf numFmtId="3" fontId="4" fillId="0" borderId="61" xfId="0" applyNumberFormat="1" applyFont="1" applyFill="1" applyBorder="1" applyAlignment="1">
      <alignment horizontal="center" vertical="top" wrapText="1"/>
    </xf>
    <xf numFmtId="3" fontId="4" fillId="5" borderId="62" xfId="0" applyNumberFormat="1" applyFont="1" applyFill="1" applyBorder="1" applyAlignment="1">
      <alignment horizontal="center" vertical="top"/>
    </xf>
    <xf numFmtId="3" fontId="1" fillId="0" borderId="19" xfId="0" applyNumberFormat="1" applyFont="1" applyFill="1" applyBorder="1" applyAlignment="1">
      <alignment horizontal="left" vertical="top" wrapText="1"/>
    </xf>
    <xf numFmtId="3" fontId="2" fillId="0" borderId="39"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1" fillId="7" borderId="19"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2" fillId="0" borderId="31"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90" wrapText="1"/>
    </xf>
    <xf numFmtId="3" fontId="2" fillId="0" borderId="18" xfId="0" applyNumberFormat="1" applyFont="1" applyFill="1" applyBorder="1" applyAlignment="1">
      <alignment horizontal="center" vertical="top" textRotation="90" wrapText="1"/>
    </xf>
    <xf numFmtId="3" fontId="1" fillId="7" borderId="60" xfId="0" applyNumberFormat="1" applyFont="1" applyFill="1" applyBorder="1" applyAlignment="1">
      <alignment horizontal="left" vertical="top" wrapText="1"/>
    </xf>
    <xf numFmtId="3" fontId="2" fillId="0" borderId="19" xfId="0" applyNumberFormat="1" applyFont="1" applyFill="1" applyBorder="1" applyAlignment="1">
      <alignment horizontal="center" vertical="top" textRotation="90" wrapText="1"/>
    </xf>
    <xf numFmtId="3" fontId="1" fillId="0" borderId="60" xfId="0" applyNumberFormat="1" applyFont="1" applyFill="1" applyBorder="1" applyAlignment="1">
      <alignment horizontal="left" vertical="top" wrapText="1"/>
    </xf>
    <xf numFmtId="3" fontId="4" fillId="0" borderId="60" xfId="0" applyNumberFormat="1" applyFont="1" applyBorder="1" applyAlignment="1">
      <alignment horizontal="center" vertical="top" wrapText="1"/>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5" fillId="0" borderId="32" xfId="0" applyNumberFormat="1" applyFont="1" applyBorder="1" applyAlignment="1">
      <alignment horizontal="center" vertical="top"/>
    </xf>
    <xf numFmtId="3" fontId="4" fillId="7" borderId="0" xfId="0" applyNumberFormat="1" applyFont="1" applyFill="1" applyBorder="1" applyAlignment="1">
      <alignment horizontal="center" vertical="top" wrapText="1"/>
    </xf>
    <xf numFmtId="3" fontId="2" fillId="0" borderId="31" xfId="0" applyNumberFormat="1" applyFont="1" applyBorder="1" applyAlignment="1">
      <alignment horizontal="center" vertical="top"/>
    </xf>
    <xf numFmtId="49" fontId="5" fillId="2" borderId="18"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1" fillId="0" borderId="0"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2" fillId="2" borderId="12" xfId="0" applyNumberFormat="1" applyFont="1" applyFill="1" applyBorder="1" applyAlignment="1">
      <alignment horizontal="center" vertical="top"/>
    </xf>
    <xf numFmtId="3" fontId="1" fillId="5" borderId="42" xfId="0" applyNumberFormat="1" applyFont="1" applyFill="1" applyBorder="1" applyAlignment="1">
      <alignment horizontal="left" vertical="top" wrapText="1"/>
    </xf>
    <xf numFmtId="3" fontId="1" fillId="7" borderId="16" xfId="0" applyNumberFormat="1" applyFont="1" applyFill="1" applyBorder="1" applyAlignment="1">
      <alignment horizontal="left" vertical="top" wrapText="1"/>
    </xf>
    <xf numFmtId="3" fontId="1" fillId="7" borderId="43" xfId="0" applyNumberFormat="1" applyFont="1" applyFill="1" applyBorder="1" applyAlignment="1">
      <alignment horizontal="center" vertical="top"/>
    </xf>
    <xf numFmtId="3" fontId="1" fillId="5" borderId="37" xfId="0" applyNumberFormat="1" applyFont="1" applyFill="1" applyBorder="1" applyAlignment="1">
      <alignment horizontal="left" vertical="top" wrapText="1"/>
    </xf>
    <xf numFmtId="3" fontId="1" fillId="7" borderId="61"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49" fontId="2" fillId="3" borderId="16"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3" fontId="4" fillId="0" borderId="17" xfId="0" applyNumberFormat="1" applyFont="1" applyBorder="1" applyAlignment="1">
      <alignment horizontal="center" vertical="top"/>
    </xf>
    <xf numFmtId="3" fontId="4" fillId="0" borderId="17" xfId="0" applyNumberFormat="1" applyFont="1" applyFill="1" applyBorder="1" applyAlignment="1">
      <alignment horizontal="center" vertical="top"/>
    </xf>
    <xf numFmtId="3" fontId="1" fillId="0" borderId="16" xfId="0" applyNumberFormat="1" applyFont="1" applyBorder="1" applyAlignment="1">
      <alignment horizontal="center" vertical="top"/>
    </xf>
    <xf numFmtId="3" fontId="1" fillId="0" borderId="17" xfId="0" applyNumberFormat="1" applyFont="1" applyBorder="1" applyAlignment="1">
      <alignment horizontal="center" vertical="top"/>
    </xf>
    <xf numFmtId="3" fontId="1" fillId="7" borderId="16" xfId="0" applyNumberFormat="1" applyFont="1" applyFill="1" applyBorder="1" applyAlignment="1">
      <alignment horizontal="center" vertical="top"/>
    </xf>
    <xf numFmtId="3" fontId="2" fillId="8" borderId="46" xfId="0" applyNumberFormat="1" applyFont="1" applyFill="1" applyBorder="1" applyAlignment="1">
      <alignment horizontal="center" vertical="top" wrapText="1"/>
    </xf>
    <xf numFmtId="164" fontId="2" fillId="2" borderId="76" xfId="0" applyNumberFormat="1" applyFont="1" applyFill="1" applyBorder="1" applyAlignment="1">
      <alignment horizontal="center" vertical="top"/>
    </xf>
    <xf numFmtId="164" fontId="2" fillId="3" borderId="76" xfId="0" applyNumberFormat="1" applyFont="1" applyFill="1" applyBorder="1" applyAlignment="1">
      <alignment horizontal="center" vertical="top"/>
    </xf>
    <xf numFmtId="164" fontId="1" fillId="0" borderId="8" xfId="0" applyNumberFormat="1" applyFont="1" applyBorder="1" applyAlignment="1">
      <alignment horizontal="center" vertical="top"/>
    </xf>
    <xf numFmtId="3" fontId="4" fillId="0" borderId="78" xfId="0" applyNumberFormat="1" applyFont="1" applyFill="1" applyBorder="1" applyAlignment="1">
      <alignment horizontal="center" vertical="top" wrapText="1"/>
    </xf>
    <xf numFmtId="3" fontId="1" fillId="7" borderId="62"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2" fillId="8" borderId="67" xfId="0" applyNumberFormat="1" applyFont="1" applyFill="1" applyBorder="1" applyAlignment="1">
      <alignment horizontal="center" vertical="top" wrapText="1"/>
    </xf>
    <xf numFmtId="3" fontId="1" fillId="7" borderId="63" xfId="0" applyNumberFormat="1" applyFont="1" applyFill="1" applyBorder="1" applyAlignment="1">
      <alignment horizontal="center" vertical="top" wrapText="1"/>
    </xf>
    <xf numFmtId="164" fontId="5" fillId="8" borderId="46" xfId="0" applyNumberFormat="1" applyFont="1" applyFill="1" applyBorder="1" applyAlignment="1">
      <alignment horizontal="center" vertical="top" wrapText="1"/>
    </xf>
    <xf numFmtId="164" fontId="4" fillId="0" borderId="77" xfId="0" applyNumberFormat="1" applyFont="1" applyFill="1" applyBorder="1" applyAlignment="1">
      <alignment horizontal="center" vertical="top"/>
    </xf>
    <xf numFmtId="164" fontId="4" fillId="7" borderId="8" xfId="0" applyNumberFormat="1" applyFont="1" applyFill="1" applyBorder="1" applyAlignment="1">
      <alignment horizontal="center" vertical="top" wrapText="1"/>
    </xf>
    <xf numFmtId="164" fontId="5" fillId="8" borderId="56" xfId="0" applyNumberFormat="1" applyFont="1" applyFill="1" applyBorder="1" applyAlignment="1">
      <alignment horizontal="center" vertical="top" wrapText="1"/>
    </xf>
    <xf numFmtId="164" fontId="1" fillId="7" borderId="5" xfId="0" applyNumberFormat="1" applyFont="1" applyFill="1" applyBorder="1" applyAlignment="1">
      <alignment horizontal="center" vertical="top" wrapText="1"/>
    </xf>
    <xf numFmtId="164" fontId="2" fillId="2" borderId="50" xfId="0" applyNumberFormat="1" applyFont="1" applyFill="1" applyBorder="1" applyAlignment="1">
      <alignment horizontal="center" vertical="top"/>
    </xf>
    <xf numFmtId="164" fontId="2" fillId="3" borderId="80" xfId="0" applyNumberFormat="1" applyFont="1" applyFill="1" applyBorder="1" applyAlignment="1">
      <alignment horizontal="center" vertical="top"/>
    </xf>
    <xf numFmtId="164" fontId="1" fillId="7" borderId="6" xfId="0" applyNumberFormat="1" applyFont="1" applyFill="1" applyBorder="1" applyAlignment="1">
      <alignment horizontal="center" vertical="top" wrapText="1"/>
    </xf>
    <xf numFmtId="164" fontId="2" fillId="3" borderId="50" xfId="0" applyNumberFormat="1" applyFont="1" applyFill="1" applyBorder="1" applyAlignment="1">
      <alignment horizontal="center" vertical="top"/>
    </xf>
    <xf numFmtId="164" fontId="2" fillId="4" borderId="50" xfId="0" applyNumberFormat="1" applyFont="1" applyFill="1" applyBorder="1" applyAlignment="1">
      <alignment horizontal="center" vertical="top"/>
    </xf>
    <xf numFmtId="3" fontId="4" fillId="7" borderId="48" xfId="0" applyNumberFormat="1" applyFont="1" applyFill="1" applyBorder="1" applyAlignment="1">
      <alignment horizontal="left" vertical="top" wrapText="1"/>
    </xf>
    <xf numFmtId="3" fontId="4" fillId="7" borderId="4"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49" fontId="2" fillId="5" borderId="18"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2" fillId="3" borderId="17"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164" fontId="4" fillId="0" borderId="12"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4" fillId="0" borderId="67" xfId="0" applyNumberFormat="1" applyFont="1" applyFill="1" applyBorder="1" applyAlignment="1">
      <alignment horizontal="center" vertical="top" wrapText="1"/>
    </xf>
    <xf numFmtId="164" fontId="4" fillId="0" borderId="63" xfId="0" applyNumberFormat="1" applyFont="1" applyFill="1" applyBorder="1" applyAlignment="1">
      <alignment horizontal="center" vertical="top" wrapText="1"/>
    </xf>
    <xf numFmtId="164" fontId="4" fillId="0" borderId="62" xfId="0" applyNumberFormat="1" applyFont="1" applyBorder="1" applyAlignment="1">
      <alignment horizontal="center" vertical="top" wrapText="1"/>
    </xf>
    <xf numFmtId="164" fontId="5" fillId="4" borderId="12" xfId="0" applyNumberFormat="1" applyFont="1" applyFill="1" applyBorder="1" applyAlignment="1">
      <alignment horizontal="center" vertical="top" wrapText="1"/>
    </xf>
    <xf numFmtId="164" fontId="4" fillId="0" borderId="48" xfId="0" applyNumberFormat="1" applyFont="1" applyFill="1" applyBorder="1" applyAlignment="1">
      <alignment horizontal="center" vertical="top" wrapText="1"/>
    </xf>
    <xf numFmtId="164" fontId="5" fillId="8" borderId="12" xfId="0" applyNumberFormat="1" applyFont="1" applyFill="1" applyBorder="1" applyAlignment="1">
      <alignment horizontal="center" vertical="top" wrapText="1"/>
    </xf>
    <xf numFmtId="3" fontId="1" fillId="7" borderId="43" xfId="0" applyNumberFormat="1" applyFont="1" applyFill="1" applyBorder="1" applyAlignment="1">
      <alignment horizontal="center" vertical="top"/>
    </xf>
    <xf numFmtId="3" fontId="1" fillId="7" borderId="54"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4" fillId="0" borderId="18" xfId="0" applyNumberFormat="1" applyFont="1" applyBorder="1" applyAlignment="1">
      <alignment horizontal="center" vertical="top" wrapText="1"/>
    </xf>
    <xf numFmtId="3" fontId="4" fillId="0" borderId="31" xfId="0" applyNumberFormat="1" applyFont="1" applyBorder="1" applyAlignment="1">
      <alignment horizontal="center" vertical="top" wrapText="1"/>
    </xf>
    <xf numFmtId="3" fontId="5" fillId="0" borderId="32" xfId="0" applyNumberFormat="1" applyFont="1" applyBorder="1" applyAlignment="1">
      <alignment horizontal="center" vertical="top"/>
    </xf>
    <xf numFmtId="3" fontId="4" fillId="5" borderId="38" xfId="0" applyNumberFormat="1" applyFont="1" applyFill="1" applyBorder="1" applyAlignment="1">
      <alignment horizontal="left" vertical="top" wrapText="1"/>
    </xf>
    <xf numFmtId="3" fontId="4" fillId="0" borderId="18" xfId="0" applyNumberFormat="1" applyFont="1" applyFill="1" applyBorder="1" applyAlignment="1">
      <alignment horizontal="center" vertical="top" wrapText="1"/>
    </xf>
    <xf numFmtId="3" fontId="4" fillId="0" borderId="60" xfId="0" applyNumberFormat="1" applyFont="1" applyFill="1" applyBorder="1" applyAlignment="1">
      <alignment horizontal="center" vertical="top" wrapText="1"/>
    </xf>
    <xf numFmtId="3" fontId="4" fillId="0" borderId="38" xfId="0" applyNumberFormat="1" applyFont="1" applyBorder="1" applyAlignment="1">
      <alignment horizontal="left" vertical="top" wrapText="1"/>
    </xf>
    <xf numFmtId="49" fontId="5" fillId="5" borderId="18" xfId="0" applyNumberFormat="1" applyFont="1" applyFill="1" applyBorder="1" applyAlignment="1">
      <alignment horizontal="center" vertical="top"/>
    </xf>
    <xf numFmtId="164" fontId="4" fillId="0" borderId="0" xfId="0" applyNumberFormat="1" applyFont="1" applyBorder="1" applyAlignment="1">
      <alignment vertical="top"/>
    </xf>
    <xf numFmtId="3" fontId="6" fillId="0" borderId="18" xfId="0" applyNumberFormat="1" applyFont="1" applyFill="1" applyBorder="1" applyAlignment="1">
      <alignment horizontal="left" vertical="top" wrapText="1"/>
    </xf>
    <xf numFmtId="3" fontId="4" fillId="0" borderId="8" xfId="0" applyNumberFormat="1" applyFont="1" applyBorder="1" applyAlignment="1">
      <alignment vertical="top"/>
    </xf>
    <xf numFmtId="164" fontId="4" fillId="0" borderId="35" xfId="0" applyNumberFormat="1" applyFont="1" applyBorder="1" applyAlignment="1">
      <alignment horizontal="center" vertical="top"/>
    </xf>
    <xf numFmtId="164" fontId="4" fillId="0" borderId="9" xfId="0" applyNumberFormat="1" applyFont="1" applyBorder="1" applyAlignment="1">
      <alignment horizontal="center" vertical="top"/>
    </xf>
    <xf numFmtId="164" fontId="15" fillId="7" borderId="8" xfId="0" applyNumberFormat="1" applyFont="1" applyFill="1" applyBorder="1" applyAlignment="1">
      <alignment horizontal="center" vertical="top"/>
    </xf>
    <xf numFmtId="3" fontId="4" fillId="7" borderId="17" xfId="0" applyNumberFormat="1" applyFont="1" applyFill="1" applyBorder="1" applyAlignment="1">
      <alignment horizontal="center" vertical="top"/>
    </xf>
    <xf numFmtId="3" fontId="5" fillId="7" borderId="17" xfId="0" applyNumberFormat="1" applyFont="1" applyFill="1" applyBorder="1" applyAlignment="1">
      <alignment horizontal="center" vertical="top"/>
    </xf>
    <xf numFmtId="164" fontId="5" fillId="7" borderId="8" xfId="0" applyNumberFormat="1" applyFont="1" applyFill="1" applyBorder="1" applyAlignment="1">
      <alignment horizontal="center" vertical="top"/>
    </xf>
    <xf numFmtId="164" fontId="5" fillId="7" borderId="0" xfId="0" applyNumberFormat="1" applyFont="1" applyFill="1" applyBorder="1" applyAlignment="1">
      <alignment horizontal="center" vertical="top"/>
    </xf>
    <xf numFmtId="164" fontId="5" fillId="7" borderId="31" xfId="0" applyNumberFormat="1" applyFont="1" applyFill="1" applyBorder="1" applyAlignment="1">
      <alignment horizontal="center" vertical="top"/>
    </xf>
    <xf numFmtId="3" fontId="4" fillId="7" borderId="17" xfId="0" applyNumberFormat="1" applyFont="1" applyFill="1" applyBorder="1" applyAlignment="1">
      <alignment horizontal="center" vertical="top" wrapText="1"/>
    </xf>
    <xf numFmtId="3" fontId="4" fillId="0" borderId="42" xfId="0" applyNumberFormat="1" applyFont="1" applyBorder="1" applyAlignment="1">
      <alignment vertical="top"/>
    </xf>
    <xf numFmtId="3" fontId="4" fillId="7" borderId="52" xfId="0" applyNumberFormat="1" applyFont="1" applyFill="1" applyBorder="1" applyAlignment="1">
      <alignment horizontal="center" vertical="top"/>
    </xf>
    <xf numFmtId="3" fontId="4" fillId="0" borderId="42" xfId="0" applyNumberFormat="1" applyFont="1" applyFill="1" applyBorder="1" applyAlignment="1">
      <alignment vertical="top" wrapText="1"/>
    </xf>
    <xf numFmtId="3" fontId="4" fillId="0" borderId="17" xfId="0" applyNumberFormat="1" applyFont="1" applyBorder="1" applyAlignment="1">
      <alignment vertical="top" wrapText="1"/>
    </xf>
    <xf numFmtId="3" fontId="4" fillId="5" borderId="62" xfId="0" applyNumberFormat="1" applyFont="1" applyFill="1" applyBorder="1" applyAlignment="1">
      <alignment horizontal="left" vertical="top"/>
    </xf>
    <xf numFmtId="3" fontId="4" fillId="5" borderId="63" xfId="0" applyNumberFormat="1" applyFont="1" applyFill="1" applyBorder="1" applyAlignment="1">
      <alignment horizontal="center" vertical="top"/>
    </xf>
    <xf numFmtId="3" fontId="4" fillId="5" borderId="54" xfId="0" applyNumberFormat="1" applyFont="1" applyFill="1" applyBorder="1" applyAlignment="1">
      <alignment horizontal="center" vertical="top"/>
    </xf>
    <xf numFmtId="3" fontId="1" fillId="7" borderId="58" xfId="0" applyNumberFormat="1" applyFont="1" applyFill="1" applyBorder="1" applyAlignment="1">
      <alignment vertical="top" wrapText="1"/>
    </xf>
    <xf numFmtId="3" fontId="4" fillId="0" borderId="37" xfId="0" applyNumberFormat="1" applyFont="1" applyBorder="1" applyAlignment="1">
      <alignment horizontal="left" vertical="top" wrapText="1"/>
    </xf>
    <xf numFmtId="3" fontId="4" fillId="5" borderId="17" xfId="0" applyNumberFormat="1" applyFont="1" applyFill="1" applyBorder="1" applyAlignment="1">
      <alignment vertical="top" wrapText="1"/>
    </xf>
    <xf numFmtId="3" fontId="4" fillId="0" borderId="62" xfId="0" applyNumberFormat="1" applyFont="1" applyBorder="1" applyAlignment="1">
      <alignment vertical="top" wrapText="1"/>
    </xf>
    <xf numFmtId="0" fontId="1" fillId="0" borderId="68" xfId="0" applyFont="1" applyBorder="1" applyAlignment="1">
      <alignment horizontal="center" vertical="top"/>
    </xf>
    <xf numFmtId="0" fontId="1" fillId="0" borderId="53" xfId="0" applyFont="1" applyBorder="1" applyAlignment="1">
      <alignment horizontal="center" vertical="top"/>
    </xf>
    <xf numFmtId="0" fontId="12" fillId="0" borderId="68" xfId="0" applyFont="1" applyBorder="1" applyAlignment="1">
      <alignment horizontal="center" vertical="top"/>
    </xf>
    <xf numFmtId="0" fontId="12" fillId="0" borderId="53" xfId="0" applyFont="1" applyBorder="1" applyAlignment="1">
      <alignment horizontal="center" vertical="top"/>
    </xf>
    <xf numFmtId="3" fontId="4" fillId="0" borderId="56" xfId="0" applyNumberFormat="1" applyFont="1" applyBorder="1" applyAlignment="1">
      <alignment horizontal="center" vertical="top"/>
    </xf>
    <xf numFmtId="164" fontId="4" fillId="0" borderId="48" xfId="0" applyNumberFormat="1" applyFont="1" applyBorder="1" applyAlignment="1">
      <alignment horizontal="center" vertical="top"/>
    </xf>
    <xf numFmtId="164" fontId="4" fillId="0" borderId="45" xfId="0" applyNumberFormat="1" applyFont="1" applyBorder="1" applyAlignment="1">
      <alignment horizontal="center" vertical="top"/>
    </xf>
    <xf numFmtId="164" fontId="4" fillId="0" borderId="49" xfId="0" applyNumberFormat="1" applyFont="1" applyBorder="1" applyAlignment="1">
      <alignment horizontal="center" vertical="top"/>
    </xf>
    <xf numFmtId="164" fontId="4" fillId="0" borderId="4" xfId="0" applyNumberFormat="1" applyFont="1" applyBorder="1" applyAlignment="1">
      <alignment horizontal="center" vertical="top"/>
    </xf>
    <xf numFmtId="164" fontId="4" fillId="0" borderId="46" xfId="0" applyNumberFormat="1" applyFont="1" applyBorder="1" applyAlignment="1">
      <alignment horizontal="center" vertical="top"/>
    </xf>
    <xf numFmtId="164" fontId="4" fillId="0" borderId="56" xfId="0" applyNumberFormat="1" applyFont="1" applyBorder="1" applyAlignment="1">
      <alignment horizontal="center" vertical="top"/>
    </xf>
    <xf numFmtId="164" fontId="4" fillId="0" borderId="51" xfId="0" applyNumberFormat="1" applyFont="1" applyBorder="1" applyAlignment="1">
      <alignment horizontal="center" vertical="top"/>
    </xf>
    <xf numFmtId="3" fontId="1" fillId="0" borderId="56" xfId="0" applyNumberFormat="1" applyFont="1" applyBorder="1" applyAlignment="1">
      <alignment horizontal="center" vertical="top"/>
    </xf>
    <xf numFmtId="164" fontId="1" fillId="7" borderId="48" xfId="0" applyNumberFormat="1" applyFont="1" applyFill="1" applyBorder="1" applyAlignment="1">
      <alignment horizontal="center" vertical="top"/>
    </xf>
    <xf numFmtId="164" fontId="1" fillId="7" borderId="45" xfId="0" applyNumberFormat="1" applyFont="1" applyFill="1" applyBorder="1" applyAlignment="1">
      <alignment horizontal="center" vertical="top"/>
    </xf>
    <xf numFmtId="164" fontId="1" fillId="0" borderId="48"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46" xfId="0" applyNumberFormat="1" applyFont="1" applyFill="1" applyBorder="1" applyAlignment="1">
      <alignment horizontal="center" vertical="top"/>
    </xf>
    <xf numFmtId="164" fontId="1" fillId="0" borderId="47" xfId="0" applyNumberFormat="1" applyFont="1" applyFill="1" applyBorder="1" applyAlignment="1">
      <alignment horizontal="center" vertical="top"/>
    </xf>
    <xf numFmtId="164" fontId="1" fillId="0" borderId="56" xfId="0" applyNumberFormat="1" applyFont="1" applyFill="1" applyBorder="1" applyAlignment="1">
      <alignment horizontal="center" vertical="top"/>
    </xf>
    <xf numFmtId="164" fontId="1" fillId="0" borderId="51" xfId="0" applyNumberFormat="1" applyFont="1" applyFill="1" applyBorder="1" applyAlignment="1">
      <alignment horizontal="center" vertical="top"/>
    </xf>
    <xf numFmtId="3" fontId="1" fillId="7" borderId="32" xfId="0" applyNumberFormat="1" applyFont="1" applyFill="1" applyBorder="1" applyAlignment="1">
      <alignment horizontal="left" vertical="top" wrapText="1"/>
    </xf>
    <xf numFmtId="164" fontId="1" fillId="7" borderId="22" xfId="0" applyNumberFormat="1" applyFont="1" applyFill="1" applyBorder="1" applyAlignment="1">
      <alignment horizontal="center" vertical="top"/>
    </xf>
    <xf numFmtId="164" fontId="1" fillId="7" borderId="74" xfId="0" applyNumberFormat="1" applyFont="1" applyFill="1" applyBorder="1" applyAlignment="1">
      <alignment horizontal="center" vertical="top"/>
    </xf>
    <xf numFmtId="164" fontId="1" fillId="7" borderId="49" xfId="0" applyNumberFormat="1" applyFont="1" applyFill="1" applyBorder="1" applyAlignment="1">
      <alignment horizontal="center" vertical="top"/>
    </xf>
    <xf numFmtId="164" fontId="1" fillId="7" borderId="73" xfId="0" applyNumberFormat="1" applyFont="1" applyFill="1" applyBorder="1" applyAlignment="1">
      <alignment horizontal="center" vertical="top"/>
    </xf>
    <xf numFmtId="164" fontId="1" fillId="7" borderId="46" xfId="0" applyNumberFormat="1" applyFont="1" applyFill="1" applyBorder="1" applyAlignment="1">
      <alignment horizontal="center" vertical="top"/>
    </xf>
    <xf numFmtId="164" fontId="1" fillId="7" borderId="47" xfId="0" applyNumberFormat="1" applyFont="1" applyFill="1" applyBorder="1" applyAlignment="1">
      <alignment horizontal="center" vertical="top"/>
    </xf>
    <xf numFmtId="164" fontId="1" fillId="7" borderId="56" xfId="0" applyNumberFormat="1" applyFont="1" applyFill="1" applyBorder="1" applyAlignment="1">
      <alignment horizontal="center" vertical="top"/>
    </xf>
    <xf numFmtId="164" fontId="1" fillId="7" borderId="51" xfId="0" applyNumberFormat="1" applyFont="1" applyFill="1" applyBorder="1" applyAlignment="1">
      <alignment horizontal="center" vertical="top"/>
    </xf>
    <xf numFmtId="164" fontId="4" fillId="7" borderId="45" xfId="0" applyNumberFormat="1" applyFont="1" applyFill="1" applyBorder="1" applyAlignment="1">
      <alignment horizontal="center" vertical="top"/>
    </xf>
    <xf numFmtId="164" fontId="1" fillId="7" borderId="4" xfId="0" applyNumberFormat="1" applyFont="1" applyFill="1" applyBorder="1" applyAlignment="1">
      <alignment horizontal="center" vertical="top"/>
    </xf>
    <xf numFmtId="164" fontId="4" fillId="0" borderId="17" xfId="0" applyNumberFormat="1" applyFont="1" applyFill="1" applyBorder="1" applyAlignment="1">
      <alignment horizontal="center" vertical="top" wrapText="1"/>
    </xf>
    <xf numFmtId="164" fontId="4" fillId="0" borderId="53" xfId="0" applyNumberFormat="1" applyFont="1" applyFill="1" applyBorder="1" applyAlignment="1">
      <alignment horizontal="center" vertical="top" wrapText="1"/>
    </xf>
    <xf numFmtId="164" fontId="5" fillId="4" borderId="79" xfId="0" applyNumberFormat="1" applyFont="1" applyFill="1" applyBorder="1" applyAlignment="1">
      <alignment horizontal="center" vertical="top" wrapText="1"/>
    </xf>
    <xf numFmtId="164" fontId="2" fillId="8" borderId="47" xfId="0" applyNumberFormat="1" applyFont="1" applyFill="1" applyBorder="1" applyAlignment="1">
      <alignment horizontal="center" vertical="top" wrapText="1"/>
    </xf>
    <xf numFmtId="3" fontId="5" fillId="0" borderId="31" xfId="0" applyNumberFormat="1" applyFont="1" applyBorder="1" applyAlignment="1">
      <alignment vertical="top"/>
    </xf>
    <xf numFmtId="3" fontId="5" fillId="0" borderId="32" xfId="0" applyNumberFormat="1" applyFont="1" applyBorder="1" applyAlignment="1">
      <alignment vertical="top"/>
    </xf>
    <xf numFmtId="3" fontId="5" fillId="0" borderId="54" xfId="0" applyNumberFormat="1" applyFont="1" applyBorder="1" applyAlignment="1">
      <alignment vertical="top"/>
    </xf>
    <xf numFmtId="3" fontId="5" fillId="0" borderId="39" xfId="0" applyNumberFormat="1" applyFont="1" applyBorder="1" applyAlignment="1">
      <alignment horizontal="center" vertical="top"/>
    </xf>
    <xf numFmtId="3" fontId="5" fillId="0" borderId="61" xfId="0" applyNumberFormat="1" applyFont="1" applyFill="1" applyBorder="1" applyAlignment="1">
      <alignment horizontal="center" vertical="top"/>
    </xf>
    <xf numFmtId="3" fontId="5" fillId="0" borderId="21" xfId="0" applyNumberFormat="1" applyFont="1" applyBorder="1" applyAlignment="1">
      <alignment horizontal="center" vertical="top"/>
    </xf>
    <xf numFmtId="3" fontId="5" fillId="7" borderId="32" xfId="0" applyNumberFormat="1" applyFont="1" applyFill="1" applyBorder="1" applyAlignment="1">
      <alignment horizontal="center" vertical="top"/>
    </xf>
    <xf numFmtId="3" fontId="5" fillId="0" borderId="54" xfId="0" applyNumberFormat="1" applyFont="1" applyFill="1" applyBorder="1" applyAlignment="1">
      <alignment horizontal="center" vertical="top" wrapText="1"/>
    </xf>
    <xf numFmtId="3" fontId="5" fillId="5" borderId="34" xfId="0" applyNumberFormat="1" applyFont="1" applyFill="1" applyBorder="1" applyAlignment="1">
      <alignment horizontal="center" vertical="top"/>
    </xf>
    <xf numFmtId="3" fontId="5" fillId="0" borderId="32" xfId="0" applyNumberFormat="1" applyFont="1" applyFill="1" applyBorder="1" applyAlignment="1">
      <alignment vertical="top"/>
    </xf>
    <xf numFmtId="3" fontId="5" fillId="5" borderId="39" xfId="0" applyNumberFormat="1" applyFont="1" applyFill="1" applyBorder="1" applyAlignment="1">
      <alignment horizontal="center" vertical="top"/>
    </xf>
    <xf numFmtId="3" fontId="5" fillId="5" borderId="31" xfId="0" applyNumberFormat="1" applyFont="1" applyFill="1" applyBorder="1" applyAlignment="1">
      <alignment horizontal="center" vertical="top"/>
    </xf>
    <xf numFmtId="3" fontId="5" fillId="5" borderId="21" xfId="0" applyNumberFormat="1" applyFont="1" applyFill="1" applyBorder="1" applyAlignment="1">
      <alignment horizontal="center" vertical="top"/>
    </xf>
    <xf numFmtId="3" fontId="5" fillId="0" borderId="66" xfId="0" applyNumberFormat="1" applyFont="1" applyBorder="1" applyAlignment="1">
      <alignment horizontal="center" vertical="top"/>
    </xf>
    <xf numFmtId="3" fontId="5" fillId="7" borderId="32" xfId="0" applyNumberFormat="1" applyFont="1" applyFill="1" applyBorder="1" applyAlignment="1">
      <alignment horizontal="center" vertical="top" wrapText="1"/>
    </xf>
    <xf numFmtId="3" fontId="5" fillId="5" borderId="44" xfId="0" applyNumberFormat="1" applyFont="1" applyFill="1" applyBorder="1" applyAlignment="1">
      <alignment horizontal="center" vertical="top"/>
    </xf>
    <xf numFmtId="3" fontId="5" fillId="0" borderId="0" xfId="0" applyNumberFormat="1" applyFont="1" applyAlignment="1">
      <alignment horizontal="center" vertical="top"/>
    </xf>
    <xf numFmtId="49" fontId="2" fillId="3" borderId="57"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5" fillId="5" borderId="13"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7" borderId="43"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7" borderId="54"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1" fillId="0" borderId="17" xfId="0" applyNumberFormat="1" applyFont="1" applyBorder="1" applyAlignment="1">
      <alignment horizontal="left" vertical="top" wrapText="1"/>
    </xf>
    <xf numFmtId="49" fontId="2" fillId="5" borderId="32" xfId="0" applyNumberFormat="1" applyFont="1" applyFill="1" applyBorder="1" applyAlignment="1">
      <alignment horizontal="center" vertical="top"/>
    </xf>
    <xf numFmtId="3" fontId="5" fillId="8" borderId="62" xfId="0" applyNumberFormat="1" applyFont="1" applyFill="1" applyBorder="1" applyAlignment="1">
      <alignment horizontal="center" vertical="top" wrapText="1"/>
    </xf>
    <xf numFmtId="3" fontId="2" fillId="0" borderId="11" xfId="0" applyNumberFormat="1" applyFont="1" applyFill="1" applyBorder="1" applyAlignment="1">
      <alignment vertical="top" textRotation="90" wrapText="1"/>
    </xf>
    <xf numFmtId="3" fontId="1" fillId="5" borderId="76" xfId="0" applyNumberFormat="1" applyFont="1" applyFill="1" applyBorder="1" applyAlignment="1">
      <alignment horizontal="center" vertical="top" wrapText="1"/>
    </xf>
    <xf numFmtId="164" fontId="1" fillId="0" borderId="23" xfId="0" applyNumberFormat="1" applyFont="1" applyFill="1" applyBorder="1" applyAlignment="1">
      <alignment horizontal="center" vertical="top"/>
    </xf>
    <xf numFmtId="164" fontId="1" fillId="0" borderId="76" xfId="0" applyNumberFormat="1" applyFont="1" applyFill="1" applyBorder="1" applyAlignment="1">
      <alignment horizontal="center" vertical="top"/>
    </xf>
    <xf numFmtId="3" fontId="1" fillId="5" borderId="12" xfId="0" applyNumberFormat="1" applyFont="1" applyFill="1" applyBorder="1" applyAlignment="1">
      <alignment vertical="top" wrapText="1"/>
    </xf>
    <xf numFmtId="3" fontId="1" fillId="0" borderId="11" xfId="0" applyNumberFormat="1" applyFont="1" applyFill="1" applyBorder="1" applyAlignment="1">
      <alignment horizontal="center" vertical="top"/>
    </xf>
    <xf numFmtId="3" fontId="1" fillId="0" borderId="14" xfId="0" applyNumberFormat="1" applyFont="1" applyBorder="1" applyAlignment="1">
      <alignment horizontal="center" vertical="top"/>
    </xf>
    <xf numFmtId="3" fontId="1" fillId="0" borderId="79" xfId="0" applyNumberFormat="1" applyFont="1" applyBorder="1" applyAlignment="1">
      <alignment horizontal="center" vertical="top"/>
    </xf>
    <xf numFmtId="49" fontId="2" fillId="2" borderId="18" xfId="0" applyNumberFormat="1" applyFont="1" applyFill="1" applyBorder="1" applyAlignment="1">
      <alignment horizontal="center" vertical="top"/>
    </xf>
    <xf numFmtId="3" fontId="1" fillId="5" borderId="43"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7" borderId="54"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1" fillId="7" borderId="17"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7" borderId="38" xfId="0" applyNumberFormat="1" applyFont="1" applyFill="1" applyBorder="1" applyAlignment="1">
      <alignment horizontal="left" vertical="top" wrapText="1"/>
    </xf>
    <xf numFmtId="3" fontId="1" fillId="7" borderId="42"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49" fontId="2" fillId="5" borderId="18" xfId="0" applyNumberFormat="1" applyFont="1" applyFill="1" applyBorder="1" applyAlignment="1">
      <alignment horizontal="center" vertical="top"/>
    </xf>
    <xf numFmtId="3" fontId="5" fillId="0" borderId="18" xfId="0" applyNumberFormat="1" applyFont="1" applyBorder="1" applyAlignment="1">
      <alignment vertical="top"/>
    </xf>
    <xf numFmtId="49" fontId="1" fillId="7" borderId="60" xfId="0" applyNumberFormat="1" applyFont="1" applyFill="1" applyBorder="1" applyAlignment="1">
      <alignment horizontal="center" vertical="top"/>
    </xf>
    <xf numFmtId="49" fontId="1" fillId="7" borderId="28" xfId="0" applyNumberFormat="1" applyFont="1" applyFill="1" applyBorder="1" applyAlignment="1">
      <alignment horizontal="center" vertical="top"/>
    </xf>
    <xf numFmtId="3" fontId="1" fillId="7" borderId="40" xfId="0" applyNumberFormat="1" applyFont="1" applyFill="1" applyBorder="1" applyAlignment="1">
      <alignment horizontal="center" vertical="top"/>
    </xf>
    <xf numFmtId="3" fontId="4" fillId="0" borderId="16"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164" fontId="2" fillId="7" borderId="8" xfId="0" applyNumberFormat="1" applyFont="1" applyFill="1" applyBorder="1" applyAlignment="1">
      <alignment horizontal="center" vertical="top" wrapText="1"/>
    </xf>
    <xf numFmtId="164" fontId="2" fillId="7" borderId="7" xfId="0" applyNumberFormat="1" applyFont="1" applyFill="1" applyBorder="1" applyAlignment="1">
      <alignment horizontal="center" vertical="top" wrapText="1"/>
    </xf>
    <xf numFmtId="3" fontId="2" fillId="7" borderId="17" xfId="0" applyNumberFormat="1" applyFont="1" applyFill="1" applyBorder="1" applyAlignment="1">
      <alignment horizontal="center" vertical="top" wrapText="1"/>
    </xf>
    <xf numFmtId="164" fontId="2" fillId="7" borderId="8" xfId="0" applyNumberFormat="1" applyFont="1" applyFill="1" applyBorder="1" applyAlignment="1">
      <alignment horizontal="center" vertical="top"/>
    </xf>
    <xf numFmtId="164" fontId="2" fillId="7" borderId="7" xfId="0" applyNumberFormat="1" applyFont="1" applyFill="1" applyBorder="1" applyAlignment="1">
      <alignment horizontal="center" vertical="top"/>
    </xf>
    <xf numFmtId="3" fontId="1" fillId="0" borderId="0" xfId="0" applyNumberFormat="1" applyFont="1" applyFill="1" applyBorder="1" applyAlignment="1">
      <alignment vertical="top" wrapText="1"/>
    </xf>
    <xf numFmtId="164" fontId="1" fillId="0" borderId="17" xfId="0" applyNumberFormat="1" applyFont="1" applyBorder="1" applyAlignment="1">
      <alignment vertical="top"/>
    </xf>
    <xf numFmtId="164" fontId="1" fillId="7" borderId="16" xfId="0" applyNumberFormat="1" applyFont="1" applyFill="1" applyBorder="1" applyAlignment="1">
      <alignment horizontal="center" vertical="top" wrapText="1"/>
    </xf>
    <xf numFmtId="164" fontId="1" fillId="0" borderId="10"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164" fontId="4" fillId="7" borderId="7" xfId="0" applyNumberFormat="1" applyFont="1" applyFill="1" applyBorder="1" applyAlignment="1">
      <alignment horizontal="center" vertical="top" wrapText="1"/>
    </xf>
    <xf numFmtId="164" fontId="3" fillId="7" borderId="7" xfId="0" applyNumberFormat="1" applyFont="1" applyFill="1" applyBorder="1" applyAlignment="1">
      <alignment horizontal="center" vertical="top" wrapText="1"/>
    </xf>
    <xf numFmtId="3" fontId="4" fillId="7" borderId="16" xfId="0" applyNumberFormat="1" applyFont="1" applyFill="1" applyBorder="1" applyAlignment="1">
      <alignment horizontal="center" vertical="top" wrapText="1"/>
    </xf>
    <xf numFmtId="164" fontId="4" fillId="7" borderId="10" xfId="0" applyNumberFormat="1" applyFont="1" applyFill="1" applyBorder="1" applyAlignment="1">
      <alignment horizontal="center" vertical="top"/>
    </xf>
    <xf numFmtId="3" fontId="2" fillId="0" borderId="0" xfId="0" applyNumberFormat="1" applyFont="1" applyFill="1" applyBorder="1" applyAlignment="1">
      <alignment horizontal="center" vertical="top" textRotation="90" wrapText="1"/>
    </xf>
    <xf numFmtId="3" fontId="4" fillId="5" borderId="68" xfId="0" applyNumberFormat="1" applyFont="1" applyFill="1" applyBorder="1" applyAlignment="1">
      <alignment vertical="top" wrapText="1"/>
    </xf>
    <xf numFmtId="164" fontId="1" fillId="0" borderId="7" xfId="0" applyNumberFormat="1" applyFont="1" applyBorder="1" applyAlignment="1">
      <alignment horizontal="center" vertical="top"/>
    </xf>
    <xf numFmtId="3" fontId="2" fillId="7" borderId="17" xfId="0" applyNumberFormat="1" applyFont="1" applyFill="1" applyBorder="1" applyAlignment="1">
      <alignment horizontal="center" vertical="top"/>
    </xf>
    <xf numFmtId="164" fontId="5" fillId="8" borderId="38" xfId="0" applyNumberFormat="1" applyFont="1" applyFill="1" applyBorder="1" applyAlignment="1">
      <alignment horizontal="center" vertical="top"/>
    </xf>
    <xf numFmtId="49" fontId="2" fillId="5" borderId="11" xfId="0" applyNumberFormat="1" applyFont="1" applyFill="1" applyBorder="1" applyAlignment="1">
      <alignment vertical="top"/>
    </xf>
    <xf numFmtId="3" fontId="5" fillId="5" borderId="79" xfId="0" applyNumberFormat="1" applyFont="1" applyFill="1" applyBorder="1" applyAlignment="1">
      <alignment horizontal="center" vertical="top"/>
    </xf>
    <xf numFmtId="3" fontId="1" fillId="0" borderId="23" xfId="0" applyNumberFormat="1" applyFont="1" applyFill="1" applyBorder="1" applyAlignment="1">
      <alignment horizontal="center" vertical="top" wrapText="1"/>
    </xf>
    <xf numFmtId="164" fontId="1" fillId="0" borderId="12" xfId="0" applyNumberFormat="1" applyFont="1" applyBorder="1" applyAlignment="1">
      <alignment horizontal="center" vertical="top"/>
    </xf>
    <xf numFmtId="164" fontId="1" fillId="0" borderId="79" xfId="0" applyNumberFormat="1" applyFont="1" applyBorder="1" applyAlignment="1">
      <alignment horizontal="center" vertical="top"/>
    </xf>
    <xf numFmtId="164" fontId="1" fillId="0" borderId="1"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164" fontId="1" fillId="0" borderId="79" xfId="0" applyNumberFormat="1" applyFont="1" applyFill="1" applyBorder="1" applyAlignment="1">
      <alignment horizontal="center" vertical="top"/>
    </xf>
    <xf numFmtId="3" fontId="5" fillId="8" borderId="56" xfId="0" applyNumberFormat="1" applyFont="1" applyFill="1" applyBorder="1" applyAlignment="1">
      <alignment horizontal="center" vertical="top" wrapText="1"/>
    </xf>
    <xf numFmtId="3" fontId="4" fillId="7" borderId="43" xfId="0" applyNumberFormat="1" applyFont="1" applyFill="1" applyBorder="1" applyAlignment="1">
      <alignment horizontal="center" vertical="top"/>
    </xf>
    <xf numFmtId="164" fontId="4" fillId="7" borderId="58" xfId="0" applyNumberFormat="1" applyFont="1" applyFill="1" applyBorder="1" applyAlignment="1">
      <alignment horizontal="center" vertical="top" wrapText="1"/>
    </xf>
    <xf numFmtId="49" fontId="2" fillId="3" borderId="36" xfId="0" applyNumberFormat="1" applyFont="1" applyFill="1" applyBorder="1" applyAlignment="1">
      <alignment horizontal="center" vertical="top"/>
    </xf>
    <xf numFmtId="3" fontId="2" fillId="5" borderId="29" xfId="0" applyNumberFormat="1" applyFont="1" applyFill="1" applyBorder="1" applyAlignment="1">
      <alignment vertical="top" wrapText="1"/>
    </xf>
    <xf numFmtId="3" fontId="2" fillId="0" borderId="29" xfId="0" applyNumberFormat="1" applyFont="1" applyFill="1" applyBorder="1" applyAlignment="1">
      <alignment horizontal="center" vertical="top" textRotation="180" wrapText="1"/>
    </xf>
    <xf numFmtId="3" fontId="5" fillId="0" borderId="59" xfId="0" applyNumberFormat="1" applyFont="1" applyBorder="1" applyAlignment="1">
      <alignment horizontal="center" vertical="top"/>
    </xf>
    <xf numFmtId="3" fontId="1" fillId="0" borderId="9" xfId="0" applyNumberFormat="1" applyFont="1" applyBorder="1" applyAlignment="1">
      <alignment horizontal="center" vertical="top" wrapText="1"/>
    </xf>
    <xf numFmtId="3" fontId="1" fillId="0" borderId="59" xfId="0" applyNumberFormat="1" applyFont="1" applyFill="1" applyBorder="1" applyAlignment="1">
      <alignment horizontal="center" vertical="top" wrapText="1"/>
    </xf>
    <xf numFmtId="164" fontId="1" fillId="0" borderId="36" xfId="0" applyNumberFormat="1" applyFont="1" applyFill="1" applyBorder="1" applyAlignment="1">
      <alignment horizontal="center" vertical="top" wrapText="1"/>
    </xf>
    <xf numFmtId="164" fontId="1" fillId="5" borderId="77" xfId="0" applyNumberFormat="1" applyFont="1" applyFill="1" applyBorder="1" applyAlignment="1">
      <alignment horizontal="center" vertical="top"/>
    </xf>
    <xf numFmtId="3" fontId="1" fillId="0" borderId="78" xfId="0" applyNumberFormat="1" applyFont="1" applyFill="1" applyBorder="1" applyAlignment="1">
      <alignment horizontal="center" vertical="top"/>
    </xf>
    <xf numFmtId="3" fontId="1" fillId="0" borderId="29" xfId="0" applyNumberFormat="1" applyFont="1" applyFill="1" applyBorder="1" applyAlignment="1">
      <alignment horizontal="center" vertical="top"/>
    </xf>
    <xf numFmtId="3" fontId="1" fillId="0" borderId="59" xfId="0" applyNumberFormat="1" applyFont="1" applyFill="1" applyBorder="1" applyAlignment="1">
      <alignment horizontal="center" vertical="top"/>
    </xf>
    <xf numFmtId="49" fontId="2" fillId="3" borderId="42" xfId="0" applyNumberFormat="1" applyFont="1" applyFill="1" applyBorder="1" applyAlignment="1">
      <alignment horizontal="center" vertical="top"/>
    </xf>
    <xf numFmtId="164" fontId="1" fillId="7" borderId="7" xfId="0" applyNumberFormat="1" applyFont="1" applyFill="1" applyBorder="1" applyAlignment="1">
      <alignment horizontal="center" vertical="center"/>
    </xf>
    <xf numFmtId="3" fontId="1" fillId="0" borderId="18" xfId="0" applyNumberFormat="1" applyFont="1" applyFill="1" applyBorder="1" applyAlignment="1">
      <alignment horizontal="center" vertical="top" wrapText="1"/>
    </xf>
    <xf numFmtId="3" fontId="2" fillId="7" borderId="43" xfId="0" applyNumberFormat="1" applyFont="1" applyFill="1" applyBorder="1" applyAlignment="1">
      <alignment horizontal="left" vertical="top" wrapText="1"/>
    </xf>
    <xf numFmtId="3" fontId="5" fillId="5" borderId="61" xfId="0" applyNumberFormat="1" applyFont="1" applyFill="1" applyBorder="1" applyAlignment="1">
      <alignment horizontal="center" vertical="top"/>
    </xf>
    <xf numFmtId="3" fontId="1" fillId="5" borderId="15" xfId="0" applyNumberFormat="1" applyFont="1" applyFill="1" applyBorder="1" applyAlignment="1">
      <alignment horizontal="center" vertical="top" wrapText="1"/>
    </xf>
    <xf numFmtId="49" fontId="2" fillId="2" borderId="43" xfId="0" applyNumberFormat="1" applyFont="1" applyFill="1" applyBorder="1" applyAlignment="1">
      <alignment vertical="top"/>
    </xf>
    <xf numFmtId="49" fontId="2" fillId="0" borderId="43" xfId="0" applyNumberFormat="1" applyFont="1" applyBorder="1" applyAlignment="1">
      <alignment horizontal="center" vertical="top" wrapText="1"/>
    </xf>
    <xf numFmtId="3" fontId="2" fillId="0" borderId="58" xfId="0" applyNumberFormat="1" applyFont="1" applyFill="1" applyBorder="1" applyAlignment="1">
      <alignment vertical="top" textRotation="180" wrapText="1"/>
    </xf>
    <xf numFmtId="3" fontId="2" fillId="0" borderId="43" xfId="0" applyNumberFormat="1" applyFont="1" applyFill="1" applyBorder="1" applyAlignment="1">
      <alignment horizontal="center" vertical="top" textRotation="180" wrapText="1"/>
    </xf>
    <xf numFmtId="3" fontId="1" fillId="0" borderId="63" xfId="0" applyNumberFormat="1" applyFont="1" applyFill="1" applyBorder="1" applyAlignment="1">
      <alignment horizontal="center" vertical="top"/>
    </xf>
    <xf numFmtId="3" fontId="4" fillId="7" borderId="41" xfId="0" applyNumberFormat="1" applyFont="1" applyFill="1" applyBorder="1" applyAlignment="1">
      <alignment vertical="top" wrapText="1"/>
    </xf>
    <xf numFmtId="3" fontId="4" fillId="5" borderId="40" xfId="0" applyNumberFormat="1" applyFont="1" applyFill="1" applyBorder="1" applyAlignment="1">
      <alignment horizontal="center" vertical="top"/>
    </xf>
    <xf numFmtId="3" fontId="1" fillId="7" borderId="63" xfId="0" applyNumberFormat="1" applyFont="1" applyFill="1" applyBorder="1" applyAlignment="1">
      <alignment horizontal="left" vertical="top" wrapText="1"/>
    </xf>
    <xf numFmtId="3" fontId="1" fillId="7" borderId="7" xfId="0" applyNumberFormat="1" applyFont="1" applyFill="1" applyBorder="1" applyAlignment="1">
      <alignment horizontal="center" vertical="top"/>
    </xf>
    <xf numFmtId="3" fontId="2" fillId="5" borderId="43" xfId="0" applyNumberFormat="1" applyFont="1" applyFill="1" applyBorder="1" applyAlignment="1">
      <alignment horizontal="center" vertical="top" wrapText="1"/>
    </xf>
    <xf numFmtId="3" fontId="4" fillId="0" borderId="67" xfId="0" applyNumberFormat="1" applyFont="1" applyFill="1" applyBorder="1" applyAlignment="1">
      <alignment horizontal="center" vertical="top" wrapText="1"/>
    </xf>
    <xf numFmtId="3" fontId="1" fillId="0" borderId="63" xfId="0" applyNumberFormat="1" applyFont="1" applyBorder="1" applyAlignment="1">
      <alignment horizontal="left" vertical="top" wrapText="1"/>
    </xf>
    <xf numFmtId="49" fontId="2" fillId="2"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1" fillId="0" borderId="19" xfId="0" applyNumberFormat="1" applyFont="1" applyFill="1" applyBorder="1" applyAlignment="1">
      <alignment horizontal="left" vertical="top" wrapText="1"/>
    </xf>
    <xf numFmtId="3" fontId="2" fillId="0" borderId="19" xfId="0" applyNumberFormat="1" applyFont="1" applyFill="1" applyBorder="1" applyAlignment="1">
      <alignment horizontal="center" vertical="top" textRotation="90" wrapText="1"/>
    </xf>
    <xf numFmtId="3" fontId="1" fillId="7" borderId="40"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1" fillId="0" borderId="60"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164" fontId="5" fillId="8" borderId="45" xfId="0" applyNumberFormat="1" applyFont="1" applyFill="1" applyBorder="1" applyAlignment="1">
      <alignment horizontal="center" vertical="top" wrapText="1"/>
    </xf>
    <xf numFmtId="164" fontId="5" fillId="8" borderId="73" xfId="0" applyNumberFormat="1" applyFont="1" applyFill="1" applyBorder="1" applyAlignment="1">
      <alignment horizontal="center" vertical="top" wrapText="1"/>
    </xf>
    <xf numFmtId="164" fontId="5" fillId="8" borderId="4" xfId="0" applyNumberFormat="1" applyFont="1" applyFill="1" applyBorder="1" applyAlignment="1">
      <alignment horizontal="center" vertical="top" wrapText="1"/>
    </xf>
    <xf numFmtId="49" fontId="2" fillId="2" borderId="13"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3" fontId="1" fillId="7" borderId="11" xfId="0" applyNumberFormat="1" applyFont="1" applyFill="1" applyBorder="1" applyAlignment="1">
      <alignment vertical="top" wrapText="1"/>
    </xf>
    <xf numFmtId="3" fontId="1" fillId="7" borderId="13" xfId="0" applyNumberFormat="1" applyFont="1" applyFill="1" applyBorder="1" applyAlignment="1">
      <alignment vertical="top" wrapText="1"/>
    </xf>
    <xf numFmtId="3" fontId="1" fillId="5" borderId="16" xfId="0" applyNumberFormat="1" applyFont="1" applyFill="1" applyBorder="1" applyAlignment="1">
      <alignment vertical="top" wrapText="1"/>
    </xf>
    <xf numFmtId="164" fontId="4" fillId="0" borderId="38" xfId="0" applyNumberFormat="1" applyFont="1" applyBorder="1" applyAlignment="1">
      <alignment horizontal="center" vertical="top"/>
    </xf>
    <xf numFmtId="164" fontId="4" fillId="0" borderId="67" xfId="0" applyNumberFormat="1" applyFont="1" applyBorder="1" applyAlignment="1">
      <alignment horizontal="center" vertical="top"/>
    </xf>
    <xf numFmtId="3" fontId="4" fillId="0" borderId="62" xfId="0" applyNumberFormat="1" applyFont="1" applyBorder="1" applyAlignment="1">
      <alignment horizontal="center" vertical="top"/>
    </xf>
    <xf numFmtId="3" fontId="1" fillId="5" borderId="8" xfId="0" applyNumberFormat="1" applyFont="1" applyFill="1" applyBorder="1" applyAlignment="1">
      <alignment horizontal="center" vertical="top" wrapText="1"/>
    </xf>
    <xf numFmtId="3" fontId="1" fillId="0" borderId="5" xfId="0" applyNumberFormat="1" applyFont="1" applyBorder="1" applyAlignment="1">
      <alignment horizontal="center" vertical="top" wrapText="1"/>
    </xf>
    <xf numFmtId="3" fontId="1" fillId="7" borderId="40" xfId="0" applyNumberFormat="1" applyFont="1" applyFill="1" applyBorder="1" applyAlignment="1">
      <alignment horizontal="center" vertical="top"/>
    </xf>
    <xf numFmtId="164" fontId="1" fillId="7" borderId="15" xfId="0" applyNumberFormat="1" applyFont="1" applyFill="1" applyBorder="1" applyAlignment="1">
      <alignment horizontal="center" vertical="top" wrapText="1"/>
    </xf>
    <xf numFmtId="164" fontId="1" fillId="7" borderId="28" xfId="0" applyNumberFormat="1" applyFont="1" applyFill="1" applyBorder="1" applyAlignment="1">
      <alignment horizontal="center" vertical="top" wrapText="1"/>
    </xf>
    <xf numFmtId="164" fontId="2" fillId="2" borderId="44"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164" fontId="2" fillId="8" borderId="52" xfId="0" applyNumberFormat="1" applyFont="1" applyFill="1" applyBorder="1" applyAlignment="1">
      <alignment horizontal="center" vertical="top"/>
    </xf>
    <xf numFmtId="164" fontId="2" fillId="3" borderId="70" xfId="0" applyNumberFormat="1" applyFont="1" applyFill="1" applyBorder="1" applyAlignment="1">
      <alignment horizontal="center" vertical="top"/>
    </xf>
    <xf numFmtId="164" fontId="2" fillId="4" borderId="70" xfId="0" applyNumberFormat="1" applyFont="1" applyFill="1" applyBorder="1" applyAlignment="1">
      <alignment horizontal="center" vertical="top"/>
    </xf>
    <xf numFmtId="164" fontId="2" fillId="3" borderId="20" xfId="0" applyNumberFormat="1" applyFont="1" applyFill="1" applyBorder="1" applyAlignment="1">
      <alignment horizontal="center" vertical="top"/>
    </xf>
    <xf numFmtId="164" fontId="2" fillId="3" borderId="21" xfId="0" applyNumberFormat="1" applyFont="1" applyFill="1" applyBorder="1" applyAlignment="1">
      <alignment horizontal="center" vertical="top"/>
    </xf>
    <xf numFmtId="164" fontId="2" fillId="4" borderId="71" xfId="0" applyNumberFormat="1" applyFont="1" applyFill="1" applyBorder="1" applyAlignment="1">
      <alignment horizontal="center" vertical="top"/>
    </xf>
    <xf numFmtId="164" fontId="2" fillId="3" borderId="44" xfId="0" applyNumberFormat="1" applyFont="1" applyFill="1" applyBorder="1" applyAlignment="1">
      <alignment horizontal="center" vertical="top"/>
    </xf>
    <xf numFmtId="164" fontId="2" fillId="4" borderId="44"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6" xfId="0" applyNumberFormat="1" applyFont="1" applyFill="1" applyBorder="1" applyAlignment="1">
      <alignment horizontal="center" vertical="top" wrapText="1"/>
    </xf>
    <xf numFmtId="3" fontId="4" fillId="7" borderId="41" xfId="0" applyNumberFormat="1" applyFont="1" applyFill="1" applyBorder="1" applyAlignment="1">
      <alignment horizontal="left" vertical="top" wrapText="1"/>
    </xf>
    <xf numFmtId="3" fontId="4" fillId="7" borderId="42" xfId="0" applyNumberFormat="1" applyFont="1" applyFill="1" applyBorder="1" applyAlignment="1">
      <alignment horizontal="left" vertical="top" wrapText="1"/>
    </xf>
    <xf numFmtId="49" fontId="2" fillId="5" borderId="1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2" fillId="3" borderId="17" xfId="0" applyNumberFormat="1" applyFont="1" applyFill="1" applyBorder="1" applyAlignment="1">
      <alignment horizontal="center" vertical="top"/>
    </xf>
    <xf numFmtId="3" fontId="5" fillId="0" borderId="32" xfId="0" applyNumberFormat="1" applyFont="1" applyBorder="1" applyAlignment="1">
      <alignment horizontal="center" vertical="top"/>
    </xf>
    <xf numFmtId="49" fontId="5" fillId="5" borderId="18"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3" fontId="4" fillId="7" borderId="38" xfId="0" applyNumberFormat="1" applyFont="1" applyFill="1" applyBorder="1" applyAlignment="1">
      <alignment horizontal="left" vertical="top" wrapText="1"/>
    </xf>
    <xf numFmtId="3" fontId="4" fillId="7" borderId="8" xfId="0" applyNumberFormat="1" applyFont="1" applyFill="1" applyBorder="1" applyAlignment="1">
      <alignment horizontal="center" vertical="top" wrapText="1"/>
    </xf>
    <xf numFmtId="3" fontId="5" fillId="7" borderId="60" xfId="0" applyNumberFormat="1" applyFont="1" applyFill="1" applyBorder="1" applyAlignment="1">
      <alignment horizontal="left" vertical="top" wrapText="1"/>
    </xf>
    <xf numFmtId="3" fontId="1" fillId="5" borderId="37" xfId="0" applyNumberFormat="1" applyFont="1" applyFill="1" applyBorder="1" applyAlignment="1">
      <alignment horizontal="left" vertical="top" wrapText="1"/>
    </xf>
    <xf numFmtId="3" fontId="4" fillId="5" borderId="10" xfId="0" applyNumberFormat="1" applyFont="1" applyFill="1" applyBorder="1" applyAlignment="1">
      <alignment horizontal="center" vertical="top"/>
    </xf>
    <xf numFmtId="3" fontId="4" fillId="5" borderId="2" xfId="0" applyNumberFormat="1" applyFont="1" applyFill="1" applyBorder="1" applyAlignment="1">
      <alignment horizontal="center" vertical="top"/>
    </xf>
    <xf numFmtId="3" fontId="4" fillId="5" borderId="8" xfId="0" applyNumberFormat="1" applyFont="1" applyFill="1" applyBorder="1" applyAlignment="1">
      <alignment horizontal="center" vertical="top"/>
    </xf>
    <xf numFmtId="3" fontId="4" fillId="7" borderId="8" xfId="0" applyNumberFormat="1" applyFont="1" applyFill="1" applyBorder="1" applyAlignment="1">
      <alignment horizontal="center" vertical="top"/>
    </xf>
    <xf numFmtId="3" fontId="5" fillId="7" borderId="8" xfId="0" applyNumberFormat="1" applyFont="1" applyFill="1" applyBorder="1" applyAlignment="1">
      <alignment horizontal="center" vertical="top" wrapText="1"/>
    </xf>
    <xf numFmtId="3" fontId="4" fillId="7" borderId="2" xfId="0" applyNumberFormat="1" applyFont="1" applyFill="1" applyBorder="1" applyAlignment="1">
      <alignment horizontal="center" vertical="top" wrapText="1"/>
    </xf>
    <xf numFmtId="3" fontId="2" fillId="0" borderId="54" xfId="0" applyNumberFormat="1" applyFont="1" applyBorder="1" applyAlignment="1">
      <alignment horizontal="center" vertical="top"/>
    </xf>
    <xf numFmtId="49" fontId="5" fillId="5" borderId="70" xfId="0" applyNumberFormat="1" applyFont="1" applyFill="1" applyBorder="1" applyAlignment="1">
      <alignment horizontal="center" vertical="top"/>
    </xf>
    <xf numFmtId="3" fontId="1" fillId="7" borderId="60" xfId="0" applyNumberFormat="1" applyFont="1" applyFill="1" applyBorder="1" applyAlignment="1">
      <alignment horizontal="left" vertical="top" wrapText="1"/>
    </xf>
    <xf numFmtId="49" fontId="1" fillId="7" borderId="62" xfId="0" applyNumberFormat="1" applyFont="1" applyFill="1" applyBorder="1" applyAlignment="1">
      <alignment horizontal="left" vertical="top" wrapText="1"/>
    </xf>
    <xf numFmtId="49" fontId="2" fillId="3" borderId="63" xfId="0" applyNumberFormat="1" applyFont="1" applyFill="1" applyBorder="1" applyAlignment="1">
      <alignment horizontal="center" vertical="top"/>
    </xf>
    <xf numFmtId="49" fontId="2" fillId="2" borderId="43"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4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0" borderId="42" xfId="0" applyNumberFormat="1" applyFont="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1" fillId="7" borderId="43" xfId="0" applyNumberFormat="1" applyFont="1" applyFill="1" applyBorder="1" applyAlignment="1">
      <alignment horizontal="center" vertical="top"/>
    </xf>
    <xf numFmtId="3" fontId="1" fillId="7" borderId="54"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1" fillId="5" borderId="37" xfId="0" applyNumberFormat="1" applyFont="1" applyFill="1" applyBorder="1" applyAlignment="1">
      <alignment horizontal="left" vertical="top" wrapText="1"/>
    </xf>
    <xf numFmtId="3" fontId="2" fillId="0" borderId="60" xfId="0" applyNumberFormat="1" applyFont="1" applyFill="1" applyBorder="1" applyAlignment="1">
      <alignment horizontal="center" vertical="top" textRotation="90" wrapText="1"/>
    </xf>
    <xf numFmtId="164" fontId="3" fillId="7" borderId="26" xfId="0" applyNumberFormat="1" applyFont="1" applyFill="1" applyBorder="1" applyAlignment="1">
      <alignment horizontal="center" vertical="top" wrapText="1"/>
    </xf>
    <xf numFmtId="164" fontId="3" fillId="7" borderId="35" xfId="0" applyNumberFormat="1" applyFont="1" applyFill="1" applyBorder="1" applyAlignment="1">
      <alignment horizontal="center" vertical="top" wrapText="1"/>
    </xf>
    <xf numFmtId="3" fontId="4" fillId="0" borderId="60" xfId="0" applyNumberFormat="1" applyFont="1" applyFill="1" applyBorder="1" applyAlignment="1">
      <alignment horizontal="center" vertical="top"/>
    </xf>
    <xf numFmtId="0" fontId="1" fillId="7" borderId="60" xfId="0" applyFont="1" applyFill="1" applyBorder="1" applyAlignment="1">
      <alignment vertical="top" wrapText="1"/>
    </xf>
    <xf numFmtId="49" fontId="2" fillId="3" borderId="62" xfId="0" applyNumberFormat="1" applyFont="1" applyFill="1" applyBorder="1" applyAlignment="1">
      <alignment horizontal="center" vertical="top"/>
    </xf>
    <xf numFmtId="49" fontId="2" fillId="2" borderId="60" xfId="0" applyNumberFormat="1" applyFont="1" applyFill="1" applyBorder="1" applyAlignment="1">
      <alignment horizontal="center" vertical="top"/>
    </xf>
    <xf numFmtId="49" fontId="2" fillId="5" borderId="60" xfId="0" applyNumberFormat="1" applyFont="1" applyFill="1" applyBorder="1" applyAlignment="1">
      <alignment horizontal="center" vertical="top"/>
    </xf>
    <xf numFmtId="3" fontId="2" fillId="0" borderId="34" xfId="0" applyNumberFormat="1" applyFont="1" applyBorder="1" applyAlignment="1">
      <alignment horizontal="center" vertical="top"/>
    </xf>
    <xf numFmtId="3" fontId="1" fillId="5" borderId="52" xfId="0" applyNumberFormat="1" applyFont="1" applyFill="1" applyBorder="1" applyAlignment="1">
      <alignment horizontal="center" vertical="top"/>
    </xf>
    <xf numFmtId="3" fontId="2" fillId="0" borderId="32" xfId="0" applyNumberFormat="1" applyFont="1" applyFill="1" applyBorder="1" applyAlignment="1">
      <alignment vertical="top" textRotation="180" wrapText="1"/>
    </xf>
    <xf numFmtId="3" fontId="5" fillId="0" borderId="31" xfId="0" applyNumberFormat="1" applyFont="1" applyFill="1" applyBorder="1" applyAlignment="1">
      <alignment vertical="top"/>
    </xf>
    <xf numFmtId="49" fontId="2" fillId="3" borderId="38" xfId="0" applyNumberFormat="1" applyFont="1" applyFill="1" applyBorder="1" applyAlignment="1">
      <alignment horizontal="center" vertical="top"/>
    </xf>
    <xf numFmtId="49" fontId="2" fillId="5" borderId="34" xfId="0" applyNumberFormat="1" applyFont="1" applyFill="1" applyBorder="1" applyAlignment="1">
      <alignment horizontal="center" vertical="top"/>
    </xf>
    <xf numFmtId="3" fontId="1" fillId="5" borderId="60" xfId="0" applyNumberFormat="1" applyFont="1" applyFill="1" applyBorder="1" applyAlignment="1">
      <alignment vertical="top" wrapText="1"/>
    </xf>
    <xf numFmtId="3" fontId="5" fillId="5" borderId="54" xfId="0" applyNumberFormat="1" applyFont="1" applyFill="1" applyBorder="1" applyAlignment="1">
      <alignment horizontal="center" vertical="top"/>
    </xf>
    <xf numFmtId="3" fontId="1" fillId="5" borderId="5" xfId="0" applyNumberFormat="1" applyFont="1" applyFill="1" applyBorder="1" applyAlignment="1">
      <alignment horizontal="center" vertical="top" wrapText="1"/>
    </xf>
    <xf numFmtId="3" fontId="1" fillId="0" borderId="63" xfId="0" applyNumberFormat="1" applyFont="1" applyBorder="1" applyAlignment="1">
      <alignment vertical="top"/>
    </xf>
    <xf numFmtId="164" fontId="1" fillId="7" borderId="62" xfId="0" applyNumberFormat="1" applyFont="1" applyFill="1" applyBorder="1" applyAlignment="1">
      <alignment horizontal="center" vertical="top" wrapText="1"/>
    </xf>
    <xf numFmtId="0" fontId="1" fillId="0" borderId="18" xfId="0" applyFont="1" applyBorder="1" applyAlignment="1">
      <alignment horizontal="center" vertical="top"/>
    </xf>
    <xf numFmtId="3" fontId="4" fillId="0" borderId="38" xfId="0" applyNumberFormat="1" applyFont="1" applyBorder="1" applyAlignment="1">
      <alignment horizontal="left" vertical="top" wrapText="1"/>
    </xf>
    <xf numFmtId="49" fontId="5" fillId="3" borderId="41"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5" fillId="0" borderId="43" xfId="0" applyNumberFormat="1" applyFont="1" applyFill="1" applyBorder="1" applyAlignment="1">
      <alignment horizontal="center" vertical="top" wrapText="1"/>
    </xf>
    <xf numFmtId="3" fontId="5" fillId="0" borderId="54" xfId="0" applyNumberFormat="1" applyFont="1" applyBorder="1" applyAlignment="1">
      <alignment horizontal="center" vertical="top"/>
    </xf>
    <xf numFmtId="3" fontId="5" fillId="0" borderId="34" xfId="0" applyNumberFormat="1" applyFont="1" applyBorder="1" applyAlignment="1">
      <alignment horizontal="center" vertical="top"/>
    </xf>
    <xf numFmtId="3" fontId="4" fillId="5" borderId="38" xfId="0" applyNumberFormat="1" applyFont="1" applyFill="1" applyBorder="1" applyAlignment="1">
      <alignment horizontal="left" vertical="top" wrapText="1"/>
    </xf>
    <xf numFmtId="49" fontId="5" fillId="5" borderId="13" xfId="0" applyNumberFormat="1" applyFont="1" applyFill="1" applyBorder="1" applyAlignment="1">
      <alignment horizontal="center" vertical="top"/>
    </xf>
    <xf numFmtId="3" fontId="4" fillId="7" borderId="0" xfId="0" applyNumberFormat="1" applyFont="1" applyFill="1" applyBorder="1" applyAlignment="1">
      <alignment horizontal="center" vertical="top" wrapText="1"/>
    </xf>
    <xf numFmtId="49" fontId="5" fillId="2" borderId="18" xfId="0" applyNumberFormat="1" applyFont="1" applyFill="1" applyBorder="1" applyAlignment="1">
      <alignment horizontal="center" vertical="top"/>
    </xf>
    <xf numFmtId="3" fontId="5" fillId="0" borderId="32" xfId="0" applyNumberFormat="1" applyFont="1" applyBorder="1" applyAlignment="1">
      <alignment horizontal="center" vertical="top"/>
    </xf>
    <xf numFmtId="3" fontId="4" fillId="0" borderId="41" xfId="0" applyNumberFormat="1" applyFont="1" applyFill="1" applyBorder="1" applyAlignment="1">
      <alignment horizontal="left" vertical="top" wrapText="1"/>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5" fillId="0" borderId="54" xfId="0" applyNumberFormat="1" applyFont="1" applyFill="1" applyBorder="1" applyAlignment="1">
      <alignment horizontal="center" vertical="top"/>
    </xf>
    <xf numFmtId="3" fontId="4" fillId="0" borderId="18" xfId="0" applyNumberFormat="1" applyFont="1" applyFill="1" applyBorder="1" applyAlignment="1">
      <alignment horizontal="center" vertical="top" wrapText="1"/>
    </xf>
    <xf numFmtId="3" fontId="5" fillId="0" borderId="32" xfId="0" applyNumberFormat="1" applyFont="1" applyFill="1" applyBorder="1" applyAlignment="1">
      <alignment horizontal="center" vertical="top"/>
    </xf>
    <xf numFmtId="49" fontId="2" fillId="3" borderId="63"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43"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4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7" borderId="60"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4" fillId="0" borderId="60" xfId="0" applyNumberFormat="1" applyFont="1" applyBorder="1" applyAlignment="1">
      <alignment horizontal="center" vertical="top" wrapText="1"/>
    </xf>
    <xf numFmtId="3" fontId="1" fillId="0" borderId="38" xfId="0" applyNumberFormat="1" applyFont="1" applyBorder="1" applyAlignment="1">
      <alignment horizontal="left" vertical="top" wrapText="1"/>
    </xf>
    <xf numFmtId="3" fontId="1" fillId="0" borderId="42" xfId="0" applyNumberFormat="1" applyFont="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4" fillId="7" borderId="41" xfId="0" applyNumberFormat="1" applyFont="1" applyFill="1" applyBorder="1" applyAlignment="1">
      <alignment horizontal="left" vertical="top" wrapText="1"/>
    </xf>
    <xf numFmtId="3" fontId="4" fillId="7" borderId="42" xfId="0" applyNumberFormat="1" applyFont="1" applyFill="1" applyBorder="1" applyAlignment="1">
      <alignment horizontal="left" vertical="top" wrapText="1"/>
    </xf>
    <xf numFmtId="3" fontId="4" fillId="7" borderId="18" xfId="0" applyNumberFormat="1" applyFont="1" applyFill="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5" fillId="7" borderId="54" xfId="0" applyNumberFormat="1" applyFont="1" applyFill="1" applyBorder="1" applyAlignment="1">
      <alignment horizontal="center" vertical="top"/>
    </xf>
    <xf numFmtId="3" fontId="1" fillId="7" borderId="18" xfId="0" applyNumberFormat="1" applyFont="1" applyFill="1" applyBorder="1" applyAlignment="1">
      <alignment horizontal="left" vertical="top" wrapText="1"/>
    </xf>
    <xf numFmtId="3" fontId="1" fillId="5" borderId="42"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7" borderId="41" xfId="0" applyNumberFormat="1" applyFont="1" applyFill="1" applyBorder="1" applyAlignment="1">
      <alignment horizontal="left" vertical="top" wrapText="1"/>
    </xf>
    <xf numFmtId="3" fontId="2" fillId="0" borderId="18" xfId="0" applyNumberFormat="1" applyFont="1" applyBorder="1" applyAlignment="1">
      <alignment horizontal="center" vertical="top"/>
    </xf>
    <xf numFmtId="3" fontId="2" fillId="0" borderId="43" xfId="0" applyNumberFormat="1" applyFont="1" applyBorder="1" applyAlignment="1">
      <alignment horizontal="center" vertical="top"/>
    </xf>
    <xf numFmtId="3" fontId="2" fillId="2" borderId="12" xfId="0" applyNumberFormat="1" applyFont="1" applyFill="1" applyBorder="1" applyAlignment="1">
      <alignment horizontal="center" vertical="top"/>
    </xf>
    <xf numFmtId="3" fontId="1" fillId="0" borderId="37" xfId="0" applyNumberFormat="1" applyFont="1" applyBorder="1" applyAlignment="1">
      <alignment horizontal="left" vertical="top" wrapText="1"/>
    </xf>
    <xf numFmtId="49" fontId="2" fillId="3" borderId="16"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49" fontId="2" fillId="2" borderId="29" xfId="0" applyNumberFormat="1" applyFont="1" applyFill="1" applyBorder="1" applyAlignment="1">
      <alignment horizontal="center" vertical="top"/>
    </xf>
    <xf numFmtId="3" fontId="5" fillId="0" borderId="13"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7" borderId="54"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3" fontId="1" fillId="7" borderId="16" xfId="0" applyNumberFormat="1" applyFont="1" applyFill="1" applyBorder="1" applyAlignment="1">
      <alignment horizontal="left" vertical="top" wrapText="1"/>
    </xf>
    <xf numFmtId="3" fontId="1" fillId="0" borderId="10" xfId="0" applyNumberFormat="1" applyFont="1" applyFill="1" applyBorder="1" applyAlignment="1">
      <alignment horizontal="center" vertical="top" wrapText="1"/>
    </xf>
    <xf numFmtId="3" fontId="1" fillId="0" borderId="50"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1" fillId="0" borderId="8" xfId="0" applyNumberFormat="1" applyFont="1" applyBorder="1" applyAlignment="1">
      <alignment horizontal="center" vertical="top" wrapText="1"/>
    </xf>
    <xf numFmtId="3" fontId="2" fillId="0" borderId="43" xfId="0" applyNumberFormat="1" applyFont="1" applyFill="1" applyBorder="1" applyAlignment="1">
      <alignment horizontal="center" vertical="top" textRotation="90" wrapText="1"/>
    </xf>
    <xf numFmtId="3" fontId="1" fillId="5" borderId="37" xfId="0" applyNumberFormat="1" applyFont="1" applyFill="1" applyBorder="1" applyAlignment="1">
      <alignment horizontal="left" vertical="top" wrapText="1"/>
    </xf>
    <xf numFmtId="3" fontId="1" fillId="5" borderId="68" xfId="0" applyNumberFormat="1" applyFont="1" applyFill="1" applyBorder="1" applyAlignment="1">
      <alignment horizontal="left" vertical="top" wrapText="1"/>
    </xf>
    <xf numFmtId="0" fontId="1" fillId="0" borderId="60" xfId="0" applyFont="1" applyBorder="1" applyAlignment="1">
      <alignment horizontal="center" vertical="top"/>
    </xf>
    <xf numFmtId="0" fontId="1" fillId="0" borderId="43" xfId="0" applyFont="1" applyBorder="1" applyAlignment="1">
      <alignment horizontal="center" vertical="top"/>
    </xf>
    <xf numFmtId="3" fontId="1" fillId="0" borderId="0" xfId="0" applyNumberFormat="1" applyFont="1" applyFill="1" applyBorder="1" applyAlignment="1">
      <alignment horizontal="left" vertical="top" wrapText="1"/>
    </xf>
    <xf numFmtId="3" fontId="1" fillId="7" borderId="8" xfId="0" applyNumberFormat="1" applyFont="1" applyFill="1" applyBorder="1" applyAlignment="1">
      <alignment horizontal="center" vertical="top" wrapText="1"/>
    </xf>
    <xf numFmtId="3" fontId="4" fillId="0" borderId="6" xfId="0" applyNumberFormat="1" applyFont="1" applyBorder="1" applyAlignment="1">
      <alignment horizontal="center" vertical="top" wrapText="1"/>
    </xf>
    <xf numFmtId="3" fontId="4" fillId="0" borderId="8" xfId="0" applyNumberFormat="1" applyFont="1" applyBorder="1" applyAlignment="1">
      <alignment horizontal="center" vertical="top" wrapText="1"/>
    </xf>
    <xf numFmtId="3" fontId="4" fillId="0" borderId="5" xfId="0" applyNumberFormat="1" applyFont="1" applyBorder="1" applyAlignment="1">
      <alignment horizontal="center" vertical="top" wrapText="1"/>
    </xf>
    <xf numFmtId="3" fontId="4" fillId="7" borderId="17" xfId="0" applyNumberFormat="1" applyFont="1" applyFill="1" applyBorder="1" applyAlignment="1">
      <alignment horizontal="left" vertical="top" wrapText="1"/>
    </xf>
    <xf numFmtId="3" fontId="4" fillId="0" borderId="5"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2" fillId="0" borderId="60" xfId="0" applyNumberFormat="1" applyFont="1" applyFill="1" applyBorder="1" applyAlignment="1">
      <alignment horizontal="center" vertical="top" textRotation="90" wrapText="1"/>
    </xf>
    <xf numFmtId="164" fontId="4" fillId="7" borderId="0" xfId="0" applyNumberFormat="1" applyFont="1" applyFill="1" applyBorder="1" applyAlignment="1">
      <alignment horizontal="center" vertical="top" wrapText="1"/>
    </xf>
    <xf numFmtId="3" fontId="4" fillId="0" borderId="10" xfId="0" applyNumberFormat="1" applyFont="1" applyBorder="1" applyAlignment="1">
      <alignment horizontal="center" vertical="top" wrapText="1"/>
    </xf>
    <xf numFmtId="3" fontId="5" fillId="0" borderId="31" xfId="0" applyNumberFormat="1" applyFont="1" applyBorder="1" applyAlignment="1">
      <alignment horizontal="center" vertical="top"/>
    </xf>
    <xf numFmtId="49" fontId="5" fillId="5" borderId="43" xfId="0" applyNumberFormat="1" applyFont="1" applyFill="1" applyBorder="1" applyAlignment="1">
      <alignment horizontal="center" vertical="top"/>
    </xf>
    <xf numFmtId="3" fontId="4" fillId="0" borderId="60" xfId="0" applyNumberFormat="1" applyFont="1" applyFill="1" applyBorder="1" applyAlignment="1">
      <alignment horizontal="center" vertical="top" wrapText="1"/>
    </xf>
    <xf numFmtId="3" fontId="4" fillId="7" borderId="8" xfId="0" applyNumberFormat="1" applyFont="1" applyFill="1" applyBorder="1" applyAlignment="1">
      <alignment horizontal="center" vertical="top" wrapText="1"/>
    </xf>
    <xf numFmtId="3" fontId="4" fillId="5" borderId="6" xfId="0" applyNumberFormat="1" applyFont="1" applyFill="1" applyBorder="1" applyAlignment="1">
      <alignment horizontal="center" vertical="top" wrapText="1"/>
    </xf>
    <xf numFmtId="3" fontId="5" fillId="0" borderId="39" xfId="0" applyNumberFormat="1" applyFont="1" applyFill="1" applyBorder="1" applyAlignment="1">
      <alignment horizontal="center" vertical="top"/>
    </xf>
    <xf numFmtId="3" fontId="5" fillId="0" borderId="21" xfId="0" applyNumberFormat="1" applyFont="1" applyFill="1" applyBorder="1" applyAlignment="1">
      <alignment horizontal="center" vertical="top"/>
    </xf>
    <xf numFmtId="3" fontId="1" fillId="0" borderId="41" xfId="0" applyNumberFormat="1" applyFont="1" applyFill="1" applyBorder="1" applyAlignment="1">
      <alignment horizontal="left" vertical="top" wrapText="1"/>
    </xf>
    <xf numFmtId="3" fontId="5" fillId="0" borderId="31"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3" fontId="5" fillId="7" borderId="68" xfId="0" applyNumberFormat="1" applyFont="1" applyFill="1" applyBorder="1" applyAlignment="1">
      <alignment vertical="top" wrapText="1"/>
    </xf>
    <xf numFmtId="164" fontId="1" fillId="0" borderId="53" xfId="0" applyNumberFormat="1" applyFont="1" applyFill="1" applyBorder="1" applyAlignment="1">
      <alignment horizontal="center" vertical="top"/>
    </xf>
    <xf numFmtId="49" fontId="2" fillId="2" borderId="80" xfId="0" applyNumberFormat="1" applyFont="1" applyFill="1" applyBorder="1" applyAlignment="1">
      <alignment horizontal="center" vertical="top"/>
    </xf>
    <xf numFmtId="3" fontId="2" fillId="5" borderId="66" xfId="0" applyNumberFormat="1" applyFont="1" applyFill="1" applyBorder="1" applyAlignment="1">
      <alignment vertical="top" wrapText="1"/>
    </xf>
    <xf numFmtId="3" fontId="2" fillId="5" borderId="32" xfId="0" applyNumberFormat="1" applyFont="1" applyFill="1" applyBorder="1" applyAlignment="1">
      <alignment vertical="top" wrapText="1"/>
    </xf>
    <xf numFmtId="3" fontId="2" fillId="5" borderId="39" xfId="0" applyNumberFormat="1" applyFont="1" applyFill="1" applyBorder="1" applyAlignment="1">
      <alignment vertical="top" wrapText="1"/>
    </xf>
    <xf numFmtId="3" fontId="2" fillId="5" borderId="31" xfId="0" applyNumberFormat="1" applyFont="1" applyFill="1" applyBorder="1" applyAlignment="1">
      <alignment vertical="top" wrapText="1"/>
    </xf>
    <xf numFmtId="3" fontId="2" fillId="5" borderId="54" xfId="0" applyNumberFormat="1" applyFont="1" applyFill="1" applyBorder="1" applyAlignment="1">
      <alignment vertical="top" wrapText="1"/>
    </xf>
    <xf numFmtId="3" fontId="2" fillId="5" borderId="61" xfId="0" applyNumberFormat="1" applyFont="1" applyFill="1" applyBorder="1" applyAlignment="1">
      <alignment vertical="top" wrapText="1"/>
    </xf>
    <xf numFmtId="3" fontId="4" fillId="0" borderId="17" xfId="0" applyNumberFormat="1" applyFont="1" applyFill="1" applyBorder="1" applyAlignment="1">
      <alignment horizontal="center" vertical="top" wrapText="1"/>
    </xf>
    <xf numFmtId="3" fontId="2" fillId="5" borderId="61" xfId="0" applyNumberFormat="1" applyFont="1" applyFill="1" applyBorder="1" applyAlignment="1">
      <alignment horizontal="center" vertical="top"/>
    </xf>
    <xf numFmtId="164" fontId="1" fillId="5" borderId="15" xfId="0" applyNumberFormat="1" applyFont="1" applyFill="1" applyBorder="1" applyAlignment="1">
      <alignment horizontal="center" vertical="top"/>
    </xf>
    <xf numFmtId="3" fontId="1" fillId="7" borderId="15" xfId="0" applyNumberFormat="1" applyFont="1" applyFill="1" applyBorder="1" applyAlignment="1">
      <alignment horizontal="center" vertical="top"/>
    </xf>
    <xf numFmtId="49" fontId="2" fillId="2" borderId="60" xfId="0" applyNumberFormat="1" applyFont="1" applyFill="1" applyBorder="1" applyAlignment="1">
      <alignment vertical="top"/>
    </xf>
    <xf numFmtId="49" fontId="2" fillId="0" borderId="60" xfId="0" applyNumberFormat="1" applyFont="1" applyBorder="1" applyAlignment="1">
      <alignment horizontal="center" vertical="top" wrapText="1"/>
    </xf>
    <xf numFmtId="0" fontId="1" fillId="7" borderId="68" xfId="0" applyFont="1" applyFill="1" applyBorder="1" applyAlignment="1">
      <alignment vertical="top" wrapText="1"/>
    </xf>
    <xf numFmtId="3" fontId="2" fillId="0" borderId="34" xfId="0" applyNumberFormat="1" applyFont="1" applyFill="1" applyBorder="1" applyAlignment="1">
      <alignment vertical="top" textRotation="180" wrapText="1"/>
    </xf>
    <xf numFmtId="3" fontId="2" fillId="5" borderId="40" xfId="0" applyNumberFormat="1" applyFont="1" applyFill="1" applyBorder="1" applyAlignment="1">
      <alignment horizontal="center" vertical="top"/>
    </xf>
    <xf numFmtId="0" fontId="1" fillId="0" borderId="67" xfId="0" applyFont="1" applyFill="1" applyBorder="1" applyAlignment="1">
      <alignment horizontal="center" vertical="top" wrapText="1"/>
    </xf>
    <xf numFmtId="164" fontId="1" fillId="7" borderId="2" xfId="0" applyNumberFormat="1" applyFont="1" applyFill="1" applyBorder="1" applyAlignment="1">
      <alignment horizontal="center" vertical="top" wrapText="1"/>
    </xf>
    <xf numFmtId="164" fontId="1" fillId="0" borderId="26" xfId="0" applyNumberFormat="1" applyFont="1" applyBorder="1" applyAlignment="1">
      <alignment horizontal="center" vertical="top"/>
    </xf>
    <xf numFmtId="0" fontId="14" fillId="7" borderId="32" xfId="0" applyFont="1" applyFill="1" applyBorder="1" applyAlignment="1">
      <alignment horizontal="center" vertical="top" wrapText="1"/>
    </xf>
    <xf numFmtId="0" fontId="4" fillId="7" borderId="18" xfId="0" applyFont="1" applyFill="1" applyBorder="1" applyAlignment="1">
      <alignment horizontal="center" vertical="top" wrapText="1"/>
    </xf>
    <xf numFmtId="49" fontId="5" fillId="5" borderId="54" xfId="0" applyNumberFormat="1" applyFont="1" applyFill="1" applyBorder="1" applyAlignment="1">
      <alignment horizontal="center" vertical="top"/>
    </xf>
    <xf numFmtId="3" fontId="4" fillId="7" borderId="37" xfId="0" applyNumberFormat="1" applyFont="1" applyFill="1" applyBorder="1" applyAlignment="1">
      <alignment horizontal="left" vertical="top" wrapText="1"/>
    </xf>
    <xf numFmtId="49" fontId="2" fillId="5" borderId="75" xfId="0" applyNumberFormat="1" applyFont="1" applyFill="1" applyBorder="1" applyAlignment="1">
      <alignment horizontal="center" vertical="top"/>
    </xf>
    <xf numFmtId="3" fontId="2" fillId="5" borderId="29" xfId="0" applyNumberFormat="1" applyFont="1" applyFill="1" applyBorder="1" applyAlignment="1">
      <alignment horizontal="center" vertical="top" wrapText="1"/>
    </xf>
    <xf numFmtId="3" fontId="4" fillId="0" borderId="9" xfId="0" applyNumberFormat="1" applyFont="1" applyBorder="1" applyAlignment="1">
      <alignment horizontal="center" vertical="top" wrapText="1"/>
    </xf>
    <xf numFmtId="3" fontId="1" fillId="0" borderId="78" xfId="0" applyNumberFormat="1" applyFont="1" applyBorder="1" applyAlignment="1">
      <alignment horizontal="left" vertical="top" wrapText="1"/>
    </xf>
    <xf numFmtId="49" fontId="2" fillId="0" borderId="70" xfId="0" applyNumberFormat="1" applyFont="1" applyBorder="1" applyAlignment="1">
      <alignment horizontal="center" vertical="top" wrapText="1"/>
    </xf>
    <xf numFmtId="3" fontId="1" fillId="0" borderId="71"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2" fillId="3" borderId="12" xfId="0" applyNumberFormat="1" applyFont="1" applyFill="1" applyBorder="1" applyAlignment="1">
      <alignment horizontal="center" vertical="top"/>
    </xf>
    <xf numFmtId="3" fontId="2" fillId="3" borderId="55" xfId="0" applyNumberFormat="1" applyFont="1" applyFill="1" applyBorder="1" applyAlignment="1">
      <alignment horizontal="center" vertical="top"/>
    </xf>
    <xf numFmtId="3" fontId="2" fillId="3" borderId="76" xfId="0" applyNumberFormat="1" applyFont="1" applyFill="1" applyBorder="1" applyAlignment="1">
      <alignment horizontal="center" vertical="top"/>
    </xf>
    <xf numFmtId="3" fontId="2" fillId="4" borderId="55" xfId="0" applyNumberFormat="1" applyFont="1" applyFill="1" applyBorder="1" applyAlignment="1">
      <alignment horizontal="right" vertical="top"/>
    </xf>
    <xf numFmtId="3" fontId="2" fillId="4" borderId="57" xfId="0" applyNumberFormat="1" applyFont="1" applyFill="1" applyBorder="1" applyAlignment="1">
      <alignment horizontal="center" vertical="top"/>
    </xf>
    <xf numFmtId="3" fontId="2" fillId="4" borderId="44" xfId="0" applyNumberFormat="1" applyFont="1" applyFill="1" applyBorder="1" applyAlignment="1">
      <alignment horizontal="center" vertical="top"/>
    </xf>
    <xf numFmtId="3" fontId="2" fillId="4" borderId="71"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5" borderId="13" xfId="0" applyNumberFormat="1" applyFont="1" applyFill="1" applyBorder="1" applyAlignment="1">
      <alignment horizontal="left" vertical="top" wrapText="1"/>
    </xf>
    <xf numFmtId="3" fontId="2" fillId="5" borderId="43"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7" borderId="54"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3" fontId="1" fillId="0" borderId="57" xfId="0" applyNumberFormat="1" applyFont="1" applyBorder="1" applyAlignment="1">
      <alignment horizontal="left" vertical="top" wrapText="1"/>
    </xf>
    <xf numFmtId="0" fontId="1" fillId="7" borderId="17" xfId="0" applyFont="1" applyFill="1" applyBorder="1" applyAlignment="1">
      <alignment horizontal="left" vertical="top" wrapText="1"/>
    </xf>
    <xf numFmtId="0" fontId="1" fillId="7" borderId="57" xfId="0" applyFont="1" applyFill="1" applyBorder="1" applyAlignment="1">
      <alignment horizontal="left" vertical="top" wrapText="1"/>
    </xf>
    <xf numFmtId="3" fontId="1" fillId="5" borderId="60" xfId="0" applyNumberFormat="1" applyFont="1" applyFill="1" applyBorder="1" applyAlignment="1">
      <alignment horizontal="left" vertical="top" wrapText="1"/>
    </xf>
    <xf numFmtId="3" fontId="1" fillId="5" borderId="18"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8" xfId="0" applyNumberFormat="1" applyFont="1" applyFill="1" applyBorder="1" applyAlignment="1">
      <alignment horizontal="center" vertical="top" textRotation="90" wrapText="1"/>
    </xf>
    <xf numFmtId="3" fontId="1" fillId="5" borderId="19" xfId="0" applyNumberFormat="1" applyFont="1" applyFill="1" applyBorder="1" applyAlignment="1">
      <alignment horizontal="left" vertical="top" wrapText="1"/>
    </xf>
    <xf numFmtId="3" fontId="2" fillId="8" borderId="47" xfId="0" applyNumberFormat="1" applyFont="1" applyFill="1" applyBorder="1" applyAlignment="1">
      <alignment horizontal="right" vertical="top" wrapText="1"/>
    </xf>
    <xf numFmtId="3" fontId="2" fillId="8" borderId="46" xfId="0" applyNumberFormat="1" applyFont="1" applyFill="1" applyBorder="1" applyAlignment="1">
      <alignment horizontal="right" vertical="top" wrapText="1"/>
    </xf>
    <xf numFmtId="3" fontId="1" fillId="7" borderId="60" xfId="0" applyNumberFormat="1" applyFont="1" applyFill="1" applyBorder="1" applyAlignment="1">
      <alignment horizontal="left" vertical="top" wrapText="1"/>
    </xf>
    <xf numFmtId="3" fontId="1" fillId="7" borderId="18" xfId="0" applyNumberFormat="1" applyFont="1" applyFill="1" applyBorder="1" applyAlignment="1">
      <alignment horizontal="left" vertical="top" wrapText="1"/>
    </xf>
    <xf numFmtId="3" fontId="2" fillId="0" borderId="72" xfId="0" applyNumberFormat="1" applyFont="1" applyFill="1" applyBorder="1" applyAlignment="1">
      <alignment horizontal="center" vertical="top" textRotation="90" wrapText="1"/>
    </xf>
    <xf numFmtId="3" fontId="2" fillId="0" borderId="65" xfId="0" applyNumberFormat="1" applyFont="1" applyFill="1" applyBorder="1" applyAlignment="1">
      <alignment horizontal="center" vertical="top" textRotation="90" wrapText="1"/>
    </xf>
    <xf numFmtId="3" fontId="2" fillId="2" borderId="70" xfId="0" applyNumberFormat="1" applyFont="1" applyFill="1" applyBorder="1" applyAlignment="1">
      <alignment horizontal="right" vertical="top"/>
    </xf>
    <xf numFmtId="3" fontId="2" fillId="2" borderId="44" xfId="0" applyNumberFormat="1" applyFont="1" applyFill="1" applyBorder="1" applyAlignment="1">
      <alignment horizontal="right" vertical="top"/>
    </xf>
    <xf numFmtId="3" fontId="2" fillId="2" borderId="12" xfId="0" applyNumberFormat="1" applyFont="1" applyFill="1" applyBorder="1" applyAlignment="1">
      <alignment horizontal="center" vertical="top"/>
    </xf>
    <xf numFmtId="3" fontId="2" fillId="2" borderId="55" xfId="0" applyNumberFormat="1" applyFont="1" applyFill="1" applyBorder="1" applyAlignment="1">
      <alignment horizontal="center" vertical="top"/>
    </xf>
    <xf numFmtId="3" fontId="2" fillId="2" borderId="76" xfId="0" applyNumberFormat="1" applyFont="1" applyFill="1" applyBorder="1" applyAlignment="1">
      <alignment horizontal="center" vertical="top"/>
    </xf>
    <xf numFmtId="3" fontId="1" fillId="5" borderId="13" xfId="0" applyNumberFormat="1" applyFont="1" applyFill="1" applyBorder="1" applyAlignment="1">
      <alignment horizontal="left" vertical="top" wrapText="1"/>
    </xf>
    <xf numFmtId="3" fontId="2" fillId="0" borderId="19" xfId="0" applyNumberFormat="1" applyFont="1" applyFill="1" applyBorder="1" applyAlignment="1">
      <alignment horizontal="center" vertical="top" textRotation="90" wrapText="1"/>
    </xf>
    <xf numFmtId="3" fontId="4" fillId="7" borderId="60" xfId="0" applyNumberFormat="1" applyFont="1" applyFill="1" applyBorder="1" applyAlignment="1">
      <alignment horizontal="left" vertical="top" wrapText="1"/>
    </xf>
    <xf numFmtId="3" fontId="4" fillId="7" borderId="19" xfId="0" applyNumberFormat="1" applyFont="1" applyFill="1" applyBorder="1" applyAlignment="1">
      <alignment horizontal="left" vertical="top" wrapText="1"/>
    </xf>
    <xf numFmtId="3" fontId="2" fillId="2" borderId="55" xfId="0" applyNumberFormat="1" applyFont="1" applyFill="1" applyBorder="1" applyAlignment="1">
      <alignment horizontal="left" vertical="top" wrapText="1"/>
    </xf>
    <xf numFmtId="3" fontId="2" fillId="2" borderId="76" xfId="0" applyNumberFormat="1" applyFont="1" applyFill="1" applyBorder="1" applyAlignment="1">
      <alignment horizontal="left" vertical="top" wrapText="1"/>
    </xf>
    <xf numFmtId="3" fontId="1" fillId="5" borderId="43" xfId="0" applyNumberFormat="1" applyFont="1" applyFill="1" applyBorder="1" applyAlignment="1">
      <alignment horizontal="left" vertical="top" wrapText="1"/>
    </xf>
    <xf numFmtId="3" fontId="1" fillId="5" borderId="48" xfId="0" applyNumberFormat="1" applyFont="1" applyFill="1" applyBorder="1" applyAlignment="1">
      <alignment horizontal="left" vertical="top" wrapText="1"/>
    </xf>
    <xf numFmtId="3" fontId="1" fillId="5" borderId="46" xfId="0" applyNumberFormat="1" applyFont="1" applyFill="1" applyBorder="1" applyAlignment="1">
      <alignment horizontal="left" vertical="top" wrapText="1"/>
    </xf>
    <xf numFmtId="3" fontId="2" fillId="8" borderId="12" xfId="0" applyNumberFormat="1" applyFont="1" applyFill="1" applyBorder="1" applyAlignment="1">
      <alignment horizontal="right" vertical="top" wrapText="1"/>
    </xf>
    <xf numFmtId="3" fontId="2" fillId="8" borderId="55" xfId="0" applyNumberFormat="1" applyFont="1" applyFill="1" applyBorder="1" applyAlignment="1">
      <alignment horizontal="right" vertical="top" wrapText="1"/>
    </xf>
    <xf numFmtId="164" fontId="4" fillId="0" borderId="10" xfId="0" applyNumberFormat="1" applyFont="1" applyBorder="1" applyAlignment="1">
      <alignment horizontal="center" vertical="center" textRotation="90" wrapText="1"/>
    </xf>
    <xf numFmtId="164" fontId="4" fillId="0" borderId="8" xfId="0" applyNumberFormat="1" applyFont="1" applyBorder="1" applyAlignment="1">
      <alignment horizontal="center" vertical="center" textRotation="90" wrapText="1"/>
    </xf>
    <xf numFmtId="164" fontId="4" fillId="0" borderId="50" xfId="0" applyNumberFormat="1" applyFont="1" applyBorder="1" applyAlignment="1">
      <alignment horizontal="center" vertical="center" textRotation="90" wrapText="1"/>
    </xf>
    <xf numFmtId="3" fontId="1" fillId="0" borderId="37" xfId="0" applyNumberFormat="1" applyFont="1" applyBorder="1" applyAlignment="1">
      <alignment horizontal="left" vertical="top" wrapText="1"/>
    </xf>
    <xf numFmtId="3" fontId="1" fillId="0" borderId="68" xfId="0" applyNumberFormat="1" applyFont="1" applyBorder="1" applyAlignment="1">
      <alignment horizontal="left" vertical="top" wrapText="1"/>
    </xf>
    <xf numFmtId="3" fontId="1" fillId="0" borderId="52" xfId="0" applyNumberFormat="1" applyFont="1" applyBorder="1" applyAlignment="1">
      <alignment horizontal="left" vertical="top" wrapText="1"/>
    </xf>
    <xf numFmtId="3" fontId="1" fillId="5" borderId="38" xfId="0" applyNumberFormat="1" applyFont="1" applyFill="1" applyBorder="1" applyAlignment="1">
      <alignment horizontal="left" vertical="top" wrapText="1"/>
    </xf>
    <xf numFmtId="3" fontId="1" fillId="5" borderId="34" xfId="0" applyNumberFormat="1" applyFont="1" applyFill="1" applyBorder="1" applyAlignment="1">
      <alignment horizontal="left" vertical="top" wrapText="1"/>
    </xf>
    <xf numFmtId="3" fontId="2" fillId="4" borderId="12" xfId="0" applyNumberFormat="1" applyFont="1" applyFill="1" applyBorder="1" applyAlignment="1">
      <alignment horizontal="right" vertical="top" wrapText="1"/>
    </xf>
    <xf numFmtId="3" fontId="2" fillId="4" borderId="55" xfId="0" applyNumberFormat="1" applyFont="1" applyFill="1" applyBorder="1" applyAlignment="1">
      <alignment horizontal="right" vertical="top" wrapText="1"/>
    </xf>
    <xf numFmtId="3" fontId="2" fillId="0" borderId="44" xfId="0" applyNumberFormat="1" applyFont="1" applyFill="1" applyBorder="1" applyAlignment="1">
      <alignment horizontal="center" wrapText="1"/>
    </xf>
    <xf numFmtId="3" fontId="2" fillId="0" borderId="12" xfId="0" applyNumberFormat="1" applyFont="1" applyBorder="1" applyAlignment="1">
      <alignment horizontal="center" vertical="center" wrapText="1"/>
    </xf>
    <xf numFmtId="3" fontId="2" fillId="0" borderId="55" xfId="0" applyNumberFormat="1" applyFont="1" applyBorder="1" applyAlignment="1">
      <alignment horizontal="center" vertical="center" wrapText="1"/>
    </xf>
    <xf numFmtId="3" fontId="2" fillId="4" borderId="78" xfId="0" applyNumberFormat="1" applyFont="1" applyFill="1" applyBorder="1" applyAlignment="1">
      <alignment horizontal="right" vertical="top" wrapText="1"/>
    </xf>
    <xf numFmtId="3" fontId="2" fillId="4" borderId="59" xfId="0" applyNumberFormat="1" applyFont="1" applyFill="1" applyBorder="1" applyAlignment="1">
      <alignment horizontal="right" vertical="top" wrapText="1"/>
    </xf>
    <xf numFmtId="3" fontId="2" fillId="2" borderId="14" xfId="0" applyNumberFormat="1" applyFont="1" applyFill="1" applyBorder="1" applyAlignment="1">
      <alignment horizontal="right" vertical="top"/>
    </xf>
    <xf numFmtId="3" fontId="2" fillId="2" borderId="55" xfId="0" applyNumberFormat="1" applyFont="1" applyFill="1" applyBorder="1" applyAlignment="1">
      <alignment horizontal="right" vertical="top"/>
    </xf>
    <xf numFmtId="0" fontId="1" fillId="7" borderId="60" xfId="0" applyFont="1" applyFill="1" applyBorder="1" applyAlignment="1">
      <alignment horizontal="left" vertical="top" wrapText="1"/>
    </xf>
    <xf numFmtId="0" fontId="1" fillId="7" borderId="43" xfId="0" applyFont="1" applyFill="1" applyBorder="1" applyAlignment="1">
      <alignment horizontal="left" vertical="top" wrapText="1"/>
    </xf>
    <xf numFmtId="0" fontId="1" fillId="7" borderId="18" xfId="0" applyFont="1" applyFill="1" applyBorder="1" applyAlignment="1">
      <alignment horizontal="left" vertical="top" wrapText="1"/>
    </xf>
    <xf numFmtId="0" fontId="1" fillId="7" borderId="19" xfId="0" applyFont="1" applyFill="1" applyBorder="1" applyAlignment="1">
      <alignment horizontal="left" vertical="top" wrapText="1"/>
    </xf>
    <xf numFmtId="49" fontId="2" fillId="3" borderId="16"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49" fontId="2" fillId="2" borderId="29"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3" fontId="1" fillId="0" borderId="13"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3" fontId="2" fillId="0" borderId="3" xfId="0" applyNumberFormat="1" applyFont="1" applyFill="1" applyBorder="1" applyAlignment="1">
      <alignment horizontal="center" vertical="top"/>
    </xf>
    <xf numFmtId="3" fontId="2" fillId="0" borderId="44" xfId="0" applyNumberFormat="1" applyFont="1" applyFill="1" applyBorder="1" applyAlignment="1">
      <alignment horizontal="center" vertical="top"/>
    </xf>
    <xf numFmtId="3" fontId="5" fillId="0" borderId="13" xfId="0" applyNumberFormat="1" applyFont="1" applyFill="1" applyBorder="1" applyAlignment="1">
      <alignment horizontal="left" vertical="top" wrapText="1"/>
    </xf>
    <xf numFmtId="3" fontId="5" fillId="0" borderId="18" xfId="0" applyNumberFormat="1" applyFont="1" applyFill="1" applyBorder="1" applyAlignment="1">
      <alignment horizontal="left" vertical="top" wrapText="1"/>
    </xf>
    <xf numFmtId="3" fontId="2" fillId="2" borderId="14" xfId="0" applyNumberFormat="1" applyFont="1" applyFill="1" applyBorder="1" applyAlignment="1">
      <alignment horizontal="left" vertical="top"/>
    </xf>
    <xf numFmtId="3" fontId="2" fillId="2" borderId="55" xfId="0" applyNumberFormat="1" applyFont="1" applyFill="1" applyBorder="1" applyAlignment="1">
      <alignment horizontal="left" vertical="top"/>
    </xf>
    <xf numFmtId="3" fontId="2" fillId="2" borderId="76" xfId="0" applyNumberFormat="1" applyFont="1" applyFill="1" applyBorder="1" applyAlignment="1">
      <alignment horizontal="left" vertical="top"/>
    </xf>
    <xf numFmtId="3" fontId="2" fillId="3" borderId="55" xfId="0" applyNumberFormat="1" applyFont="1" applyFill="1" applyBorder="1" applyAlignment="1">
      <alignment horizontal="right" vertical="top"/>
    </xf>
    <xf numFmtId="3" fontId="1" fillId="5" borderId="42"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7" borderId="41" xfId="0" applyNumberFormat="1" applyFont="1" applyFill="1" applyBorder="1" applyAlignment="1">
      <alignment horizontal="left" vertical="top" wrapText="1"/>
    </xf>
    <xf numFmtId="3" fontId="1" fillId="7" borderId="42" xfId="0" applyNumberFormat="1" applyFont="1" applyFill="1" applyBorder="1" applyAlignment="1">
      <alignment horizontal="left" vertical="top" wrapText="1"/>
    </xf>
    <xf numFmtId="3" fontId="2" fillId="0" borderId="18" xfId="0" applyNumberFormat="1" applyFont="1" applyBorder="1" applyAlignment="1">
      <alignment horizontal="center" vertical="top"/>
    </xf>
    <xf numFmtId="3" fontId="2" fillId="0" borderId="43"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0" borderId="61" xfId="0" applyNumberFormat="1" applyFont="1" applyBorder="1" applyAlignment="1">
      <alignment horizontal="center" vertical="top"/>
    </xf>
    <xf numFmtId="3" fontId="2" fillId="8" borderId="47" xfId="0" applyNumberFormat="1" applyFont="1" applyFill="1" applyBorder="1" applyAlignment="1">
      <alignment horizontal="center" vertical="top" wrapText="1"/>
    </xf>
    <xf numFmtId="3" fontId="2" fillId="8" borderId="46" xfId="0" applyNumberFormat="1" applyFont="1" applyFill="1" applyBorder="1" applyAlignment="1">
      <alignment horizontal="center" vertical="top" wrapText="1"/>
    </xf>
    <xf numFmtId="3" fontId="2" fillId="8" borderId="51" xfId="0" applyNumberFormat="1" applyFont="1" applyFill="1" applyBorder="1" applyAlignment="1">
      <alignment horizontal="center" vertical="top" wrapText="1"/>
    </xf>
    <xf numFmtId="0" fontId="4" fillId="7" borderId="38" xfId="0" applyFont="1" applyFill="1" applyBorder="1" applyAlignment="1">
      <alignment horizontal="left" vertical="top" wrapText="1"/>
    </xf>
    <xf numFmtId="0" fontId="4" fillId="7" borderId="42" xfId="0" applyFont="1" applyFill="1" applyBorder="1" applyAlignment="1">
      <alignment horizontal="left" vertical="top" wrapText="1"/>
    </xf>
    <xf numFmtId="3" fontId="5" fillId="7" borderId="34" xfId="0" applyNumberFormat="1" applyFont="1" applyFill="1" applyBorder="1" applyAlignment="1">
      <alignment horizontal="center" vertical="top"/>
    </xf>
    <xf numFmtId="3" fontId="5" fillId="7" borderId="54" xfId="0" applyNumberFormat="1" applyFont="1" applyFill="1" applyBorder="1" applyAlignment="1">
      <alignment horizontal="center" vertical="top"/>
    </xf>
    <xf numFmtId="3" fontId="4" fillId="0" borderId="38" xfId="0" applyNumberFormat="1" applyFont="1" applyFill="1" applyBorder="1" applyAlignment="1">
      <alignment horizontal="left" vertical="top" wrapText="1"/>
    </xf>
    <xf numFmtId="3" fontId="4" fillId="0" borderId="20" xfId="0" applyNumberFormat="1" applyFont="1" applyFill="1" applyBorder="1" applyAlignment="1">
      <alignment horizontal="left" vertical="top" wrapText="1"/>
    </xf>
    <xf numFmtId="3" fontId="5" fillId="7" borderId="13" xfId="0" applyNumberFormat="1" applyFont="1" applyFill="1" applyBorder="1" applyAlignment="1">
      <alignment horizontal="left" vertical="top" wrapText="1"/>
    </xf>
    <xf numFmtId="3" fontId="5" fillId="7" borderId="43" xfId="0" applyNumberFormat="1" applyFont="1" applyFill="1" applyBorder="1" applyAlignment="1">
      <alignment horizontal="left" vertical="top" wrapText="1"/>
    </xf>
    <xf numFmtId="3" fontId="4" fillId="0" borderId="60" xfId="0" applyNumberFormat="1" applyFont="1" applyFill="1" applyBorder="1" applyAlignment="1">
      <alignment horizontal="left" vertical="top" wrapText="1"/>
    </xf>
    <xf numFmtId="3" fontId="4" fillId="0" borderId="43" xfId="0" applyNumberFormat="1" applyFont="1" applyFill="1" applyBorder="1" applyAlignment="1">
      <alignment horizontal="left" vertical="top" wrapText="1"/>
    </xf>
    <xf numFmtId="3" fontId="5" fillId="8" borderId="47" xfId="0" applyNumberFormat="1" applyFont="1" applyFill="1" applyBorder="1" applyAlignment="1">
      <alignment horizontal="right" vertical="top" wrapText="1"/>
    </xf>
    <xf numFmtId="3" fontId="5" fillId="8" borderId="46" xfId="0" applyNumberFormat="1" applyFont="1" applyFill="1" applyBorder="1" applyAlignment="1">
      <alignment horizontal="right" vertical="top" wrapText="1"/>
    </xf>
    <xf numFmtId="3" fontId="5" fillId="8" borderId="44" xfId="0" applyNumberFormat="1" applyFont="1" applyFill="1" applyBorder="1" applyAlignment="1">
      <alignment horizontal="right" vertical="top" wrapText="1"/>
    </xf>
    <xf numFmtId="3" fontId="1" fillId="7" borderId="43" xfId="0" applyNumberFormat="1" applyFont="1" applyFill="1" applyBorder="1" applyAlignment="1">
      <alignment horizontal="left" vertical="top" wrapText="1"/>
    </xf>
    <xf numFmtId="3" fontId="1" fillId="0" borderId="18" xfId="0" applyNumberFormat="1" applyFont="1" applyFill="1" applyBorder="1" applyAlignment="1">
      <alignment horizontal="center" vertical="top" textRotation="90" wrapText="1"/>
    </xf>
    <xf numFmtId="3" fontId="1" fillId="0" borderId="43" xfId="0" applyNumberFormat="1" applyFont="1" applyFill="1" applyBorder="1" applyAlignment="1">
      <alignment horizontal="center" vertical="top" textRotation="90" wrapText="1"/>
    </xf>
    <xf numFmtId="3" fontId="4" fillId="5" borderId="60" xfId="0" applyNumberFormat="1" applyFont="1" applyFill="1" applyBorder="1" applyAlignment="1">
      <alignment horizontal="left" vertical="top" wrapText="1"/>
    </xf>
    <xf numFmtId="3" fontId="4" fillId="5" borderId="43" xfId="0" applyNumberFormat="1" applyFont="1" applyFill="1" applyBorder="1" applyAlignment="1">
      <alignment horizontal="left" vertical="top" wrapText="1"/>
    </xf>
    <xf numFmtId="3" fontId="4" fillId="5" borderId="18"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4" fillId="7" borderId="42" xfId="0" applyNumberFormat="1" applyFont="1" applyFill="1" applyBorder="1" applyAlignment="1">
      <alignment horizontal="left" vertical="top" wrapText="1"/>
    </xf>
    <xf numFmtId="3" fontId="10" fillId="7" borderId="60" xfId="0" applyNumberFormat="1" applyFont="1" applyFill="1" applyBorder="1" applyAlignment="1">
      <alignment horizontal="left" vertical="top" wrapText="1"/>
    </xf>
    <xf numFmtId="3" fontId="10" fillId="7" borderId="18" xfId="0" applyNumberFormat="1" applyFont="1" applyFill="1" applyBorder="1" applyAlignment="1">
      <alignment horizontal="left" vertical="top" wrapText="1"/>
    </xf>
    <xf numFmtId="3" fontId="10" fillId="7" borderId="43" xfId="0" applyNumberFormat="1" applyFont="1" applyFill="1" applyBorder="1" applyAlignment="1">
      <alignment horizontal="left" vertical="top" wrapText="1"/>
    </xf>
    <xf numFmtId="3" fontId="4" fillId="7" borderId="18" xfId="0" applyNumberFormat="1" applyFont="1" applyFill="1" applyBorder="1" applyAlignment="1">
      <alignment horizontal="left" vertical="top" wrapText="1"/>
    </xf>
    <xf numFmtId="3" fontId="4" fillId="7" borderId="43" xfId="0" applyNumberFormat="1" applyFont="1" applyFill="1" applyBorder="1" applyAlignment="1">
      <alignment horizontal="left" vertical="top" wrapText="1"/>
    </xf>
    <xf numFmtId="49" fontId="5" fillId="3" borderId="22"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49" fontId="2" fillId="5" borderId="19" xfId="0" applyNumberFormat="1" applyFont="1" applyFill="1" applyBorder="1" applyAlignment="1">
      <alignment horizontal="center" vertical="top"/>
    </xf>
    <xf numFmtId="3" fontId="1" fillId="0" borderId="18" xfId="0" applyNumberFormat="1" applyFont="1" applyFill="1" applyBorder="1" applyAlignment="1">
      <alignment horizontal="left" vertical="top" wrapText="1"/>
    </xf>
    <xf numFmtId="3" fontId="2" fillId="0" borderId="39"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1" fillId="5" borderId="20" xfId="0" applyNumberFormat="1" applyFont="1" applyFill="1" applyBorder="1" applyAlignment="1">
      <alignment horizontal="left" vertical="top" wrapText="1"/>
    </xf>
    <xf numFmtId="3" fontId="2" fillId="3" borderId="14" xfId="0" applyNumberFormat="1" applyFont="1" applyFill="1" applyBorder="1" applyAlignment="1">
      <alignment horizontal="right" vertical="top"/>
    </xf>
    <xf numFmtId="3" fontId="2" fillId="3" borderId="14" xfId="0" applyNumberFormat="1" applyFont="1" applyFill="1" applyBorder="1" applyAlignment="1">
      <alignment horizontal="left" vertical="top" wrapText="1"/>
    </xf>
    <xf numFmtId="3" fontId="2" fillId="3" borderId="55" xfId="0" applyNumberFormat="1" applyFont="1" applyFill="1" applyBorder="1" applyAlignment="1">
      <alignment horizontal="left" vertical="top" wrapText="1"/>
    </xf>
    <xf numFmtId="3" fontId="2" fillId="3" borderId="76" xfId="0" applyNumberFormat="1" applyFont="1" applyFill="1" applyBorder="1" applyAlignment="1">
      <alignment horizontal="left" vertical="top" wrapText="1"/>
    </xf>
    <xf numFmtId="3" fontId="1" fillId="0" borderId="60" xfId="0" applyNumberFormat="1" applyFont="1" applyFill="1" applyBorder="1" applyAlignment="1">
      <alignment horizontal="left" vertical="top" wrapText="1"/>
    </xf>
    <xf numFmtId="3" fontId="2" fillId="2" borderId="12" xfId="0" applyNumberFormat="1" applyFont="1" applyFill="1" applyBorder="1" applyAlignment="1">
      <alignment horizontal="left" vertical="top" wrapText="1"/>
    </xf>
    <xf numFmtId="3" fontId="1" fillId="0" borderId="38" xfId="0" applyNumberFormat="1" applyFont="1" applyBorder="1" applyAlignment="1">
      <alignment horizontal="left" vertical="top" wrapText="1"/>
    </xf>
    <xf numFmtId="3" fontId="1" fillId="0" borderId="20" xfId="0" applyNumberFormat="1" applyFont="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1" fillId="7" borderId="19" xfId="0" applyNumberFormat="1" applyFont="1" applyFill="1" applyBorder="1" applyAlignment="1">
      <alignment horizontal="left" vertical="top" wrapText="1"/>
    </xf>
    <xf numFmtId="3" fontId="13" fillId="8" borderId="47" xfId="0" applyNumberFormat="1" applyFont="1" applyFill="1" applyBorder="1" applyAlignment="1">
      <alignment horizontal="right" vertical="top" wrapText="1"/>
    </xf>
    <xf numFmtId="3" fontId="13" fillId="8" borderId="46" xfId="0" applyNumberFormat="1" applyFont="1" applyFill="1" applyBorder="1" applyAlignment="1">
      <alignment horizontal="right" vertical="top" wrapText="1"/>
    </xf>
    <xf numFmtId="3" fontId="2" fillId="0" borderId="13" xfId="0" applyNumberFormat="1" applyFont="1" applyFill="1" applyBorder="1" applyAlignment="1">
      <alignment horizontal="left" vertical="top" wrapText="1"/>
    </xf>
    <xf numFmtId="3" fontId="2" fillId="0" borderId="18"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4" fillId="0" borderId="60" xfId="0" applyNumberFormat="1" applyFont="1" applyBorder="1" applyAlignment="1">
      <alignment horizontal="center" vertical="top" wrapText="1"/>
    </xf>
    <xf numFmtId="3" fontId="4" fillId="0" borderId="18" xfId="0" applyNumberFormat="1" applyFont="1" applyBorder="1" applyAlignment="1">
      <alignment horizontal="center" vertical="top" wrapText="1"/>
    </xf>
    <xf numFmtId="3" fontId="4" fillId="0" borderId="34" xfId="0" applyNumberFormat="1" applyFont="1" applyBorder="1" applyAlignment="1">
      <alignment horizontal="center" vertical="top" wrapText="1"/>
    </xf>
    <xf numFmtId="3" fontId="4" fillId="0" borderId="32" xfId="0" applyNumberFormat="1" applyFont="1" applyBorder="1" applyAlignment="1">
      <alignment horizontal="center" vertical="top" wrapText="1"/>
    </xf>
    <xf numFmtId="3" fontId="1" fillId="0" borderId="42" xfId="0" applyNumberFormat="1" applyFont="1" applyBorder="1" applyAlignment="1">
      <alignment horizontal="left" vertical="top" wrapText="1"/>
    </xf>
    <xf numFmtId="3" fontId="4" fillId="0" borderId="32"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5" fillId="0" borderId="52" xfId="0" applyNumberFormat="1" applyFont="1" applyFill="1" applyBorder="1" applyAlignment="1">
      <alignment horizontal="left" vertical="top" wrapText="1"/>
    </xf>
    <xf numFmtId="3" fontId="5" fillId="0" borderId="54" xfId="0" applyNumberFormat="1" applyFont="1" applyFill="1" applyBorder="1" applyAlignment="1">
      <alignment horizontal="left" vertical="top" wrapText="1"/>
    </xf>
    <xf numFmtId="3" fontId="5" fillId="0" borderId="32" xfId="0" applyNumberFormat="1" applyFont="1" applyFill="1" applyBorder="1" applyAlignment="1">
      <alignment horizontal="left" vertical="top" wrapText="1"/>
    </xf>
    <xf numFmtId="3" fontId="4" fillId="0" borderId="43"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wrapText="1"/>
    </xf>
    <xf numFmtId="3" fontId="5" fillId="0" borderId="54" xfId="0" applyNumberFormat="1" applyFont="1" applyFill="1" applyBorder="1" applyAlignment="1">
      <alignment horizontal="center" vertical="top"/>
    </xf>
    <xf numFmtId="3" fontId="5" fillId="0" borderId="32" xfId="0" applyNumberFormat="1" applyFont="1" applyFill="1" applyBorder="1" applyAlignment="1">
      <alignment horizontal="center" vertical="top"/>
    </xf>
    <xf numFmtId="3" fontId="4" fillId="0" borderId="38" xfId="0" applyNumberFormat="1" applyFont="1" applyBorder="1" applyAlignment="1">
      <alignment horizontal="left" vertical="top" wrapText="1"/>
    </xf>
    <xf numFmtId="3" fontId="4" fillId="0" borderId="42" xfId="0" applyNumberFormat="1" applyFont="1" applyBorder="1" applyAlignment="1">
      <alignment horizontal="left" vertical="top" wrapText="1"/>
    </xf>
    <xf numFmtId="3" fontId="4" fillId="7" borderId="0" xfId="0" applyNumberFormat="1" applyFont="1" applyFill="1" applyBorder="1" applyAlignment="1">
      <alignment horizontal="center" vertical="top" wrapText="1"/>
    </xf>
    <xf numFmtId="3" fontId="4" fillId="0" borderId="40" xfId="0" applyNumberFormat="1" applyFont="1" applyBorder="1" applyAlignment="1">
      <alignment horizontal="center" vertical="top" wrapText="1"/>
    </xf>
    <xf numFmtId="3" fontId="4" fillId="0" borderId="31" xfId="0" applyNumberFormat="1" applyFont="1" applyBorder="1" applyAlignment="1">
      <alignment horizontal="center" vertical="top" wrapText="1"/>
    </xf>
    <xf numFmtId="49" fontId="2" fillId="3" borderId="63"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43" xfId="0" applyNumberFormat="1" applyFont="1" applyFill="1" applyBorder="1" applyAlignment="1">
      <alignment horizontal="center" vertical="top"/>
    </xf>
    <xf numFmtId="49" fontId="2" fillId="5" borderId="43" xfId="0" applyNumberFormat="1" applyFont="1" applyFill="1" applyBorder="1" applyAlignment="1">
      <alignment horizontal="center" vertical="top"/>
    </xf>
    <xf numFmtId="3" fontId="4" fillId="0" borderId="54" xfId="0" applyNumberFormat="1" applyFont="1" applyFill="1" applyBorder="1" applyAlignment="1">
      <alignment horizontal="left" vertical="top" wrapText="1"/>
    </xf>
    <xf numFmtId="3" fontId="4" fillId="0" borderId="32" xfId="0" applyNumberFormat="1" applyFont="1" applyFill="1" applyBorder="1" applyAlignment="1">
      <alignment horizontal="left" vertical="top" wrapText="1"/>
    </xf>
    <xf numFmtId="3" fontId="5" fillId="0" borderId="43" xfId="0" applyNumberFormat="1" applyFont="1" applyFill="1" applyBorder="1" applyAlignment="1">
      <alignment horizontal="center" vertical="top" textRotation="90" wrapText="1"/>
    </xf>
    <xf numFmtId="3" fontId="5" fillId="0" borderId="18" xfId="0" applyNumberFormat="1" applyFont="1" applyFill="1" applyBorder="1" applyAlignment="1">
      <alignment horizontal="center" vertical="top" textRotation="90" wrapText="1"/>
    </xf>
    <xf numFmtId="3" fontId="5" fillId="0" borderId="54" xfId="0" applyNumberFormat="1" applyFont="1" applyBorder="1" applyAlignment="1">
      <alignment horizontal="center" vertical="top"/>
    </xf>
    <xf numFmtId="3" fontId="5" fillId="0" borderId="32" xfId="0" applyNumberFormat="1" applyFont="1" applyBorder="1" applyAlignment="1">
      <alignment horizontal="center" vertical="top"/>
    </xf>
    <xf numFmtId="3" fontId="5" fillId="0" borderId="60" xfId="0" applyNumberFormat="1" applyFont="1" applyFill="1" applyBorder="1" applyAlignment="1">
      <alignment horizontal="left" vertical="top" wrapText="1"/>
    </xf>
    <xf numFmtId="3" fontId="5" fillId="0" borderId="43" xfId="0" applyNumberFormat="1" applyFont="1" applyFill="1" applyBorder="1" applyAlignment="1">
      <alignment horizontal="left" vertical="top" wrapText="1"/>
    </xf>
    <xf numFmtId="3" fontId="5" fillId="0" borderId="60" xfId="0" applyNumberFormat="1" applyFont="1" applyFill="1" applyBorder="1" applyAlignment="1">
      <alignment horizontal="center" vertical="top" textRotation="90" wrapText="1"/>
    </xf>
    <xf numFmtId="3" fontId="5" fillId="0" borderId="34" xfId="0" applyNumberFormat="1" applyFont="1" applyBorder="1" applyAlignment="1">
      <alignment horizontal="center" vertical="top"/>
    </xf>
    <xf numFmtId="3" fontId="4" fillId="5" borderId="17" xfId="0" applyNumberFormat="1" applyFont="1" applyFill="1" applyBorder="1" applyAlignment="1">
      <alignment horizontal="left" vertical="top" wrapText="1"/>
    </xf>
    <xf numFmtId="3" fontId="4" fillId="0" borderId="18" xfId="0" applyNumberFormat="1" applyFont="1" applyFill="1" applyBorder="1" applyAlignment="1">
      <alignment horizontal="left" vertical="top" wrapText="1"/>
    </xf>
    <xf numFmtId="3" fontId="4" fillId="5" borderId="38" xfId="0" applyNumberFormat="1" applyFont="1" applyFill="1" applyBorder="1" applyAlignment="1">
      <alignment horizontal="left" vertical="top" wrapText="1"/>
    </xf>
    <xf numFmtId="3" fontId="4" fillId="5" borderId="41" xfId="0" applyNumberFormat="1" applyFont="1" applyFill="1" applyBorder="1" applyAlignment="1">
      <alignment horizontal="left" vertical="top" wrapText="1"/>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4" fillId="0" borderId="41" xfId="0" applyNumberFormat="1" applyFont="1" applyFill="1" applyBorder="1" applyAlignment="1">
      <alignment horizontal="left" vertical="top" wrapText="1"/>
    </xf>
    <xf numFmtId="3" fontId="5" fillId="0" borderId="18" xfId="0" applyNumberFormat="1" applyFont="1" applyFill="1" applyBorder="1" applyAlignment="1">
      <alignment horizontal="center" vertical="top" textRotation="180" wrapText="1"/>
    </xf>
    <xf numFmtId="3" fontId="4" fillId="0" borderId="17" xfId="0" applyNumberFormat="1" applyFont="1" applyFill="1" applyBorder="1" applyAlignment="1">
      <alignment horizontal="left" vertical="top" wrapText="1"/>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5" fillId="0" borderId="43" xfId="0" applyNumberFormat="1" applyFont="1" applyFill="1" applyBorder="1" applyAlignment="1">
      <alignment horizontal="center" vertical="top" wrapText="1"/>
    </xf>
    <xf numFmtId="3" fontId="5" fillId="0" borderId="68" xfId="0" applyNumberFormat="1" applyFont="1" applyFill="1" applyBorder="1" applyAlignment="1">
      <alignment horizontal="center" vertical="top" wrapText="1"/>
    </xf>
    <xf numFmtId="3" fontId="5" fillId="0" borderId="60" xfId="0" applyNumberFormat="1" applyFont="1" applyFill="1" applyBorder="1" applyAlignment="1">
      <alignment horizontal="center" vertical="top" wrapText="1"/>
    </xf>
    <xf numFmtId="3" fontId="5" fillId="0" borderId="52" xfId="0" applyNumberFormat="1" applyFont="1" applyFill="1" applyBorder="1" applyAlignment="1">
      <alignment horizontal="center" vertical="top"/>
    </xf>
    <xf numFmtId="3" fontId="5" fillId="0" borderId="34" xfId="0" applyNumberFormat="1" applyFont="1" applyFill="1" applyBorder="1" applyAlignment="1">
      <alignment horizontal="center" vertical="top"/>
    </xf>
    <xf numFmtId="3" fontId="4" fillId="0" borderId="41" xfId="0" applyNumberFormat="1" applyFont="1" applyBorder="1" applyAlignment="1">
      <alignment horizontal="left" vertical="top" wrapText="1"/>
    </xf>
    <xf numFmtId="49" fontId="5" fillId="5" borderId="69" xfId="0" applyNumberFormat="1" applyFont="1" applyFill="1" applyBorder="1" applyAlignment="1">
      <alignment horizontal="center" vertical="top"/>
    </xf>
    <xf numFmtId="3" fontId="4" fillId="0" borderId="68" xfId="0" applyNumberFormat="1" applyFont="1" applyFill="1" applyBorder="1" applyAlignment="1">
      <alignment horizontal="left" vertical="top" wrapText="1"/>
    </xf>
    <xf numFmtId="3" fontId="5" fillId="0" borderId="52" xfId="0" applyNumberFormat="1" applyFont="1" applyBorder="1" applyAlignment="1">
      <alignment horizontal="center" vertical="top"/>
    </xf>
    <xf numFmtId="3" fontId="4" fillId="5" borderId="42" xfId="0" applyNumberFormat="1" applyFont="1" applyFill="1" applyBorder="1" applyAlignment="1">
      <alignment horizontal="left" vertical="top" wrapText="1"/>
    </xf>
    <xf numFmtId="49" fontId="5" fillId="5" borderId="13" xfId="0" applyNumberFormat="1" applyFont="1" applyFill="1" applyBorder="1" applyAlignment="1">
      <alignment horizontal="center" vertical="top"/>
    </xf>
    <xf numFmtId="3" fontId="6" fillId="0" borderId="29" xfId="0" applyNumberFormat="1" applyFont="1" applyFill="1" applyBorder="1" applyAlignment="1">
      <alignment horizontal="left" vertical="top" wrapText="1"/>
    </xf>
    <xf numFmtId="3" fontId="6" fillId="0" borderId="60" xfId="0" applyNumberFormat="1" applyFont="1" applyFill="1" applyBorder="1" applyAlignment="1">
      <alignment horizontal="left" vertical="top" wrapText="1"/>
    </xf>
    <xf numFmtId="3" fontId="5" fillId="0" borderId="29" xfId="0" applyNumberFormat="1" applyFont="1" applyFill="1" applyBorder="1" applyAlignment="1">
      <alignment horizontal="center" vertical="top" wrapText="1"/>
    </xf>
    <xf numFmtId="3" fontId="5" fillId="0" borderId="75" xfId="0" applyNumberFormat="1" applyFont="1" applyBorder="1" applyAlignment="1">
      <alignment horizontal="center" vertical="top"/>
    </xf>
    <xf numFmtId="3" fontId="2" fillId="6" borderId="12" xfId="0" applyNumberFormat="1" applyFont="1" applyFill="1" applyBorder="1" applyAlignment="1">
      <alignment horizontal="left" vertical="top" wrapText="1"/>
    </xf>
    <xf numFmtId="3" fontId="2" fillId="6" borderId="55" xfId="0" applyNumberFormat="1" applyFont="1" applyFill="1" applyBorder="1" applyAlignment="1">
      <alignment horizontal="left" vertical="top" wrapText="1"/>
    </xf>
    <xf numFmtId="3" fontId="2" fillId="6" borderId="44" xfId="0" applyNumberFormat="1" applyFont="1" applyFill="1" applyBorder="1" applyAlignment="1">
      <alignment horizontal="left" vertical="top" wrapText="1"/>
    </xf>
    <xf numFmtId="3" fontId="2" fillId="6" borderId="76" xfId="0" applyNumberFormat="1" applyFont="1" applyFill="1" applyBorder="1" applyAlignment="1">
      <alignment horizontal="left" vertical="top" wrapText="1"/>
    </xf>
    <xf numFmtId="3" fontId="6" fillId="4" borderId="12" xfId="0" applyNumberFormat="1" applyFont="1" applyFill="1" applyBorder="1" applyAlignment="1">
      <alignment horizontal="left" vertical="top" wrapText="1"/>
    </xf>
    <xf numFmtId="3" fontId="6" fillId="4" borderId="55" xfId="0" applyNumberFormat="1" applyFont="1" applyFill="1" applyBorder="1" applyAlignment="1">
      <alignment horizontal="left" vertical="top" wrapText="1"/>
    </xf>
    <xf numFmtId="3" fontId="6" fillId="4" borderId="76" xfId="0" applyNumberFormat="1" applyFont="1" applyFill="1" applyBorder="1" applyAlignment="1">
      <alignment horizontal="left" vertical="top" wrapText="1"/>
    </xf>
    <xf numFmtId="3" fontId="5" fillId="3" borderId="12" xfId="0" applyNumberFormat="1" applyFont="1" applyFill="1" applyBorder="1" applyAlignment="1">
      <alignment horizontal="left" vertical="top"/>
    </xf>
    <xf numFmtId="3" fontId="5" fillId="3" borderId="55" xfId="0" applyNumberFormat="1" applyFont="1" applyFill="1" applyBorder="1" applyAlignment="1">
      <alignment horizontal="left" vertical="top"/>
    </xf>
    <xf numFmtId="3" fontId="5" fillId="3" borderId="76" xfId="0" applyNumberFormat="1" applyFont="1" applyFill="1" applyBorder="1" applyAlignment="1">
      <alignment horizontal="left" vertical="top"/>
    </xf>
    <xf numFmtId="3" fontId="5" fillId="2" borderId="16" xfId="0" applyNumberFormat="1" applyFont="1" applyFill="1" applyBorder="1" applyAlignment="1">
      <alignment horizontal="left" vertical="top" wrapText="1"/>
    </xf>
    <xf numFmtId="3" fontId="5" fillId="2" borderId="3" xfId="0" applyNumberFormat="1" applyFont="1" applyFill="1" applyBorder="1" applyAlignment="1">
      <alignment horizontal="left" vertical="top" wrapText="1"/>
    </xf>
    <xf numFmtId="3" fontId="5" fillId="2" borderId="55" xfId="0" applyNumberFormat="1" applyFont="1" applyFill="1" applyBorder="1" applyAlignment="1">
      <alignment horizontal="left" vertical="top" wrapText="1"/>
    </xf>
    <xf numFmtId="3" fontId="5" fillId="2" borderId="76" xfId="0" applyNumberFormat="1" applyFont="1" applyFill="1" applyBorder="1" applyAlignment="1">
      <alignment horizontal="left" vertical="top" wrapText="1"/>
    </xf>
    <xf numFmtId="3" fontId="2" fillId="0" borderId="78" xfId="0" applyNumberFormat="1" applyFont="1" applyBorder="1" applyAlignment="1">
      <alignment horizontal="center" vertical="center"/>
    </xf>
    <xf numFmtId="3" fontId="2" fillId="0" borderId="59" xfId="0" applyNumberFormat="1" applyFont="1" applyBorder="1" applyAlignment="1">
      <alignment horizontal="center" vertical="center"/>
    </xf>
    <xf numFmtId="3" fontId="2" fillId="0" borderId="77" xfId="0" applyNumberFormat="1" applyFont="1" applyBorder="1" applyAlignment="1">
      <alignment horizontal="center" vertical="center"/>
    </xf>
    <xf numFmtId="3" fontId="1" fillId="0" borderId="38"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35"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1" fillId="0" borderId="34" xfId="0" applyNumberFormat="1" applyFont="1" applyBorder="1" applyAlignment="1">
      <alignment horizontal="center" vertical="center" textRotation="90"/>
    </xf>
    <xf numFmtId="3" fontId="1" fillId="0" borderId="70" xfId="0" applyNumberFormat="1" applyFont="1" applyBorder="1" applyAlignment="1">
      <alignment horizontal="center" vertical="center" textRotation="90"/>
    </xf>
    <xf numFmtId="3" fontId="4" fillId="0" borderId="10" xfId="0" applyNumberFormat="1" applyFont="1" applyBorder="1" applyAlignment="1">
      <alignment horizontal="center" vertical="center" textRotation="90" wrapText="1"/>
    </xf>
    <xf numFmtId="3" fontId="4" fillId="0" borderId="8" xfId="0" applyNumberFormat="1" applyFont="1" applyBorder="1" applyAlignment="1">
      <alignment horizontal="center" vertical="center" textRotation="90" wrapText="1"/>
    </xf>
    <xf numFmtId="3" fontId="4" fillId="0" borderId="50" xfId="0" applyNumberFormat="1" applyFont="1" applyBorder="1" applyAlignment="1">
      <alignment horizontal="center" vertical="center" textRotation="90" wrapText="1"/>
    </xf>
    <xf numFmtId="164" fontId="4" fillId="0" borderId="24" xfId="0" applyNumberFormat="1" applyFont="1" applyBorder="1" applyAlignment="1">
      <alignment horizontal="center" vertical="center" textRotation="90" wrapText="1"/>
    </xf>
    <xf numFmtId="164" fontId="4" fillId="0" borderId="7" xfId="0" applyNumberFormat="1" applyFont="1" applyBorder="1" applyAlignment="1">
      <alignment horizontal="center" vertical="center" textRotation="90" wrapText="1"/>
    </xf>
    <xf numFmtId="164" fontId="4" fillId="0" borderId="71" xfId="0" applyNumberFormat="1" applyFont="1" applyBorder="1" applyAlignment="1">
      <alignment horizontal="center" vertical="center" textRotation="90" wrapText="1"/>
    </xf>
    <xf numFmtId="3" fontId="1" fillId="0" borderId="0" xfId="0" applyNumberFormat="1" applyFont="1" applyAlignment="1">
      <alignment horizontal="left" vertical="top" wrapText="1"/>
    </xf>
    <xf numFmtId="3" fontId="8" fillId="0" borderId="0" xfId="0" applyNumberFormat="1" applyFont="1" applyAlignment="1">
      <alignment horizontal="center" vertical="top"/>
    </xf>
    <xf numFmtId="3" fontId="11" fillId="0" borderId="0" xfId="0" applyNumberFormat="1" applyFont="1" applyBorder="1" applyAlignment="1">
      <alignment horizontal="center" vertical="top" wrapText="1"/>
    </xf>
    <xf numFmtId="3" fontId="8" fillId="0" borderId="0" xfId="0" applyNumberFormat="1" applyFont="1" applyBorder="1" applyAlignment="1">
      <alignment horizontal="center" vertical="top" wrapText="1"/>
    </xf>
    <xf numFmtId="3" fontId="4" fillId="0" borderId="44" xfId="0" applyNumberFormat="1" applyFont="1" applyBorder="1" applyAlignment="1">
      <alignment horizontal="right" wrapText="1"/>
    </xf>
    <xf numFmtId="49" fontId="1" fillId="0" borderId="36" xfId="0" applyNumberFormat="1" applyFont="1" applyBorder="1" applyAlignment="1">
      <alignment horizontal="center" vertical="center" textRotation="90" wrapText="1"/>
    </xf>
    <xf numFmtId="49" fontId="1" fillId="0" borderId="37" xfId="0" applyNumberFormat="1" applyFont="1" applyBorder="1" applyAlignment="1">
      <alignment horizontal="center" vertical="center" textRotation="90" wrapText="1"/>
    </xf>
    <xf numFmtId="49" fontId="1" fillId="0" borderId="38" xfId="0" applyNumberFormat="1" applyFont="1" applyBorder="1" applyAlignment="1">
      <alignment horizontal="center" vertical="center" textRotation="90" wrapText="1"/>
    </xf>
    <xf numFmtId="49" fontId="1" fillId="0" borderId="49" xfId="0" applyNumberFormat="1" applyFont="1" applyBorder="1" applyAlignment="1">
      <alignment horizontal="center" vertical="center" textRotation="90" wrapText="1"/>
    </xf>
    <xf numFmtId="49" fontId="1" fillId="0" borderId="29" xfId="0" applyNumberFormat="1" applyFont="1" applyBorder="1" applyAlignment="1">
      <alignment horizontal="center" vertical="center" textRotation="90" wrapText="1"/>
    </xf>
    <xf numFmtId="49" fontId="1" fillId="0" borderId="68" xfId="0" applyNumberFormat="1" applyFont="1" applyBorder="1" applyAlignment="1">
      <alignment horizontal="center" vertical="center" textRotation="90" wrapText="1"/>
    </xf>
    <xf numFmtId="49" fontId="1" fillId="0" borderId="60" xfId="0" applyNumberFormat="1" applyFont="1" applyBorder="1" applyAlignment="1">
      <alignment horizontal="center" vertical="center" textRotation="90" wrapText="1"/>
    </xf>
    <xf numFmtId="49" fontId="1" fillId="0" borderId="4" xfId="0" applyNumberFormat="1" applyFont="1" applyBorder="1" applyAlignment="1">
      <alignment horizontal="center" vertical="center" textRotation="90" wrapText="1"/>
    </xf>
    <xf numFmtId="3" fontId="1" fillId="0" borderId="13"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3" xfId="0" applyNumberFormat="1" applyFont="1" applyBorder="1" applyAlignment="1">
      <alignment horizontal="center" vertical="center" textRotation="90" wrapText="1"/>
    </xf>
    <xf numFmtId="3" fontId="1" fillId="0" borderId="18" xfId="0" applyNumberFormat="1" applyFont="1" applyBorder="1" applyAlignment="1">
      <alignment horizontal="center" vertical="center" textRotation="90" wrapText="1"/>
    </xf>
    <xf numFmtId="3" fontId="1" fillId="0" borderId="19" xfId="0" applyNumberFormat="1" applyFont="1" applyBorder="1" applyAlignment="1">
      <alignment horizontal="center" vertical="center" textRotation="90" wrapText="1"/>
    </xf>
    <xf numFmtId="3" fontId="1" fillId="0" borderId="10" xfId="0" applyNumberFormat="1" applyFont="1" applyBorder="1" applyAlignment="1">
      <alignment horizontal="center" vertical="center" textRotation="90" wrapText="1"/>
    </xf>
    <xf numFmtId="3" fontId="1" fillId="0" borderId="8" xfId="0" applyNumberFormat="1" applyFont="1" applyBorder="1" applyAlignment="1">
      <alignment horizontal="center" vertical="center" textRotation="90" wrapText="1"/>
    </xf>
    <xf numFmtId="3" fontId="1" fillId="0" borderId="50" xfId="0" applyNumberFormat="1" applyFont="1" applyBorder="1" applyAlignment="1">
      <alignment horizontal="center" vertical="center" textRotation="90" wrapText="1"/>
    </xf>
    <xf numFmtId="3" fontId="1" fillId="0" borderId="60" xfId="0" applyNumberFormat="1" applyFont="1" applyBorder="1" applyAlignment="1">
      <alignment horizontal="center" vertical="center" textRotation="90"/>
    </xf>
    <xf numFmtId="3" fontId="1" fillId="0" borderId="19" xfId="0" applyNumberFormat="1" applyFont="1" applyBorder="1" applyAlignment="1">
      <alignment horizontal="center" vertical="center" textRotation="90"/>
    </xf>
    <xf numFmtId="3" fontId="1" fillId="0" borderId="28" xfId="0" applyNumberFormat="1" applyFont="1" applyBorder="1" applyAlignment="1">
      <alignment horizontal="center" vertical="center" textRotation="90"/>
    </xf>
    <xf numFmtId="3" fontId="1" fillId="0" borderId="71" xfId="0" applyNumberFormat="1" applyFont="1" applyBorder="1" applyAlignment="1">
      <alignment horizontal="center" vertical="center" textRotation="90"/>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4" fillId="0" borderId="66" xfId="0" applyNumberFormat="1" applyFont="1" applyBorder="1" applyAlignment="1">
      <alignment horizontal="center" vertical="center" wrapText="1"/>
    </xf>
    <xf numFmtId="164" fontId="4" fillId="0" borderId="32"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3" fontId="1" fillId="0" borderId="0" xfId="0" applyNumberFormat="1" applyFont="1" applyAlignment="1">
      <alignment horizontal="right" vertical="top"/>
    </xf>
    <xf numFmtId="3" fontId="4" fillId="0" borderId="10" xfId="0" applyNumberFormat="1" applyFont="1" applyBorder="1" applyAlignment="1">
      <alignment horizontal="center" vertical="top" wrapText="1"/>
    </xf>
    <xf numFmtId="3" fontId="4" fillId="0" borderId="8" xfId="0" applyNumberFormat="1" applyFont="1" applyBorder="1" applyAlignment="1">
      <alignment horizontal="center" vertical="top" wrapText="1"/>
    </xf>
    <xf numFmtId="164" fontId="4" fillId="0" borderId="37" xfId="0" applyNumberFormat="1" applyFont="1" applyBorder="1" applyAlignment="1">
      <alignment horizontal="center" vertical="center" textRotation="90" wrapText="1"/>
    </xf>
    <xf numFmtId="164" fontId="4" fillId="0" borderId="49" xfId="0" applyNumberFormat="1" applyFont="1" applyBorder="1" applyAlignment="1">
      <alignment horizontal="center" vertical="center" textRotation="90" wrapText="1"/>
    </xf>
    <xf numFmtId="164" fontId="4" fillId="0" borderId="68" xfId="0" applyNumberFormat="1" applyFont="1" applyBorder="1" applyAlignment="1">
      <alignment horizontal="center" vertical="center" wrapText="1"/>
    </xf>
    <xf numFmtId="164" fontId="4" fillId="0" borderId="53" xfId="0" applyNumberFormat="1" applyFont="1" applyBorder="1" applyAlignment="1">
      <alignment horizontal="center" vertical="center" textRotation="90" wrapText="1"/>
    </xf>
    <xf numFmtId="164" fontId="4" fillId="0" borderId="45" xfId="0" applyNumberFormat="1" applyFont="1" applyBorder="1" applyAlignment="1">
      <alignment horizontal="center" vertical="center" textRotation="90" wrapText="1"/>
    </xf>
    <xf numFmtId="164" fontId="4" fillId="0" borderId="68" xfId="0" applyNumberFormat="1" applyFont="1" applyBorder="1" applyAlignment="1">
      <alignment horizontal="center" vertical="center" textRotation="90" wrapText="1"/>
    </xf>
    <xf numFmtId="164" fontId="4" fillId="0" borderId="4" xfId="0" applyNumberFormat="1" applyFont="1" applyBorder="1" applyAlignment="1">
      <alignment horizontal="center" vertical="center" textRotation="90" wrapText="1"/>
    </xf>
    <xf numFmtId="3" fontId="5" fillId="0" borderId="10" xfId="0" applyNumberFormat="1" applyFont="1" applyBorder="1" applyAlignment="1">
      <alignment horizontal="center" vertical="center" textRotation="90" wrapText="1"/>
    </xf>
    <xf numFmtId="3" fontId="5" fillId="0" borderId="8" xfId="0" applyNumberFormat="1" applyFont="1" applyBorder="1" applyAlignment="1">
      <alignment horizontal="center" vertical="center" textRotation="90" wrapText="1"/>
    </xf>
    <xf numFmtId="3" fontId="5" fillId="0" borderId="50" xfId="0" applyNumberFormat="1" applyFont="1" applyBorder="1" applyAlignment="1">
      <alignment horizontal="center" vertical="center" textRotation="90" wrapText="1"/>
    </xf>
    <xf numFmtId="3" fontId="4" fillId="5" borderId="22" xfId="0" applyNumberFormat="1" applyFont="1" applyFill="1" applyBorder="1" applyAlignment="1">
      <alignment horizontal="left" vertical="top" wrapText="1"/>
    </xf>
    <xf numFmtId="49" fontId="5" fillId="3" borderId="42" xfId="0" applyNumberFormat="1" applyFont="1" applyFill="1" applyBorder="1" applyAlignment="1">
      <alignment horizontal="center" vertical="top"/>
    </xf>
    <xf numFmtId="49" fontId="5" fillId="2" borderId="43"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3" fontId="5" fillId="0" borderId="43" xfId="0" applyNumberFormat="1" applyFont="1" applyFill="1" applyBorder="1" applyAlignment="1">
      <alignment horizontal="center" vertical="top" textRotation="180" wrapText="1"/>
    </xf>
    <xf numFmtId="3" fontId="4" fillId="0" borderId="5" xfId="0" applyNumberFormat="1" applyFont="1" applyBorder="1" applyAlignment="1">
      <alignment horizontal="center" vertical="top" wrapText="1"/>
    </xf>
    <xf numFmtId="3" fontId="4" fillId="0" borderId="16" xfId="0" applyNumberFormat="1" applyFont="1" applyFill="1" applyBorder="1" applyAlignment="1">
      <alignment horizontal="left" vertical="top" wrapText="1"/>
    </xf>
    <xf numFmtId="3" fontId="4" fillId="0" borderId="8" xfId="0" applyNumberFormat="1" applyFont="1" applyFill="1" applyBorder="1" applyAlignment="1">
      <alignment horizontal="center" vertical="top" wrapText="1"/>
    </xf>
    <xf numFmtId="164" fontId="4" fillId="7" borderId="0" xfId="0" applyNumberFormat="1" applyFont="1" applyFill="1" applyBorder="1" applyAlignment="1">
      <alignment horizontal="center" vertical="top" wrapText="1"/>
    </xf>
    <xf numFmtId="3" fontId="4" fillId="0" borderId="6" xfId="0" applyNumberFormat="1" applyFont="1" applyBorder="1" applyAlignment="1">
      <alignment horizontal="center" vertical="top" wrapText="1"/>
    </xf>
    <xf numFmtId="3" fontId="4" fillId="5" borderId="20" xfId="0" applyNumberFormat="1" applyFont="1" applyFill="1" applyBorder="1" applyAlignment="1">
      <alignment horizontal="left" vertical="top" wrapText="1"/>
    </xf>
    <xf numFmtId="3" fontId="4" fillId="0" borderId="70" xfId="0" applyNumberFormat="1" applyFont="1" applyFill="1" applyBorder="1" applyAlignment="1">
      <alignment horizontal="center" vertical="top"/>
    </xf>
    <xf numFmtId="3" fontId="4" fillId="0" borderId="21" xfId="0" applyNumberFormat="1" applyFont="1" applyFill="1" applyBorder="1" applyAlignment="1">
      <alignment horizontal="center" vertical="top"/>
    </xf>
    <xf numFmtId="3" fontId="5" fillId="0" borderId="34" xfId="0" applyNumberFormat="1" applyFont="1" applyFill="1" applyBorder="1" applyAlignment="1">
      <alignment horizontal="left" vertical="top" wrapText="1"/>
    </xf>
    <xf numFmtId="3" fontId="4" fillId="0" borderId="60" xfId="0" applyNumberFormat="1" applyFont="1" applyFill="1" applyBorder="1" applyAlignment="1">
      <alignment horizontal="center" vertical="top" wrapText="1"/>
    </xf>
    <xf numFmtId="3" fontId="4" fillId="5" borderId="16" xfId="0" applyNumberFormat="1" applyFont="1" applyFill="1" applyBorder="1" applyAlignment="1">
      <alignment horizontal="left" vertical="top" wrapText="1"/>
    </xf>
    <xf numFmtId="3" fontId="1" fillId="0" borderId="22" xfId="0" applyNumberFormat="1" applyFont="1" applyBorder="1" applyAlignment="1">
      <alignment horizontal="left" vertical="top" wrapText="1"/>
    </xf>
    <xf numFmtId="3" fontId="13" fillId="8" borderId="51" xfId="0" applyNumberFormat="1" applyFont="1" applyFill="1" applyBorder="1" applyAlignment="1">
      <alignment horizontal="right" vertical="top" wrapText="1"/>
    </xf>
    <xf numFmtId="3" fontId="1" fillId="0" borderId="10" xfId="0" applyNumberFormat="1" applyFont="1" applyBorder="1" applyAlignment="1">
      <alignment horizontal="center" vertical="top" wrapText="1"/>
    </xf>
    <xf numFmtId="3" fontId="1" fillId="0" borderId="8" xfId="0" applyNumberFormat="1" applyFont="1" applyBorder="1" applyAlignment="1">
      <alignment horizontal="center" vertical="top" wrapText="1"/>
    </xf>
    <xf numFmtId="3" fontId="5" fillId="0" borderId="39" xfId="0" applyNumberFormat="1" applyFont="1" applyFill="1" applyBorder="1" applyAlignment="1">
      <alignment horizontal="center" vertical="top"/>
    </xf>
    <xf numFmtId="3" fontId="5" fillId="0" borderId="21" xfId="0" applyNumberFormat="1" applyFont="1" applyFill="1" applyBorder="1" applyAlignment="1">
      <alignment horizontal="center" vertical="top"/>
    </xf>
    <xf numFmtId="3" fontId="1" fillId="0" borderId="10" xfId="0" applyNumberFormat="1" applyFont="1" applyFill="1" applyBorder="1" applyAlignment="1">
      <alignment horizontal="center" vertical="top" wrapText="1"/>
    </xf>
    <xf numFmtId="3" fontId="1" fillId="0" borderId="50" xfId="0" applyNumberFormat="1" applyFont="1" applyFill="1" applyBorder="1" applyAlignment="1">
      <alignment horizontal="center" vertical="top" wrapText="1"/>
    </xf>
    <xf numFmtId="3" fontId="5" fillId="0" borderId="61" xfId="0" applyNumberFormat="1" applyFont="1" applyBorder="1" applyAlignment="1">
      <alignment horizontal="center" vertical="top"/>
    </xf>
    <xf numFmtId="3" fontId="5" fillId="0" borderId="31" xfId="0" applyNumberFormat="1" applyFont="1" applyBorder="1" applyAlignment="1">
      <alignment horizontal="center" vertical="top"/>
    </xf>
    <xf numFmtId="3" fontId="1" fillId="0" borderId="43" xfId="0" applyNumberFormat="1" applyFont="1" applyFill="1" applyBorder="1" applyAlignment="1">
      <alignment horizontal="left" vertical="top" wrapText="1"/>
    </xf>
    <xf numFmtId="3" fontId="2" fillId="0" borderId="60" xfId="0" applyNumberFormat="1" applyFont="1" applyFill="1" applyBorder="1" applyAlignment="1">
      <alignment horizontal="center" vertical="top" textRotation="90" wrapText="1"/>
    </xf>
    <xf numFmtId="3" fontId="5" fillId="0" borderId="31" xfId="0" applyNumberFormat="1" applyFont="1" applyFill="1" applyBorder="1" applyAlignment="1">
      <alignment horizontal="center" vertical="top"/>
    </xf>
    <xf numFmtId="3" fontId="4" fillId="7" borderId="6" xfId="0" applyNumberFormat="1" applyFont="1" applyFill="1" applyBorder="1" applyAlignment="1">
      <alignment horizontal="center" vertical="top" wrapText="1"/>
    </xf>
    <xf numFmtId="3" fontId="4" fillId="7" borderId="8" xfId="0" applyNumberFormat="1" applyFont="1" applyFill="1" applyBorder="1" applyAlignment="1">
      <alignment horizontal="center" vertical="top" wrapText="1"/>
    </xf>
    <xf numFmtId="3" fontId="4" fillId="7" borderId="17" xfId="0" applyNumberFormat="1" applyFont="1" applyFill="1" applyBorder="1" applyAlignment="1">
      <alignment horizontal="left" vertical="top" wrapText="1"/>
    </xf>
    <xf numFmtId="3" fontId="4" fillId="7" borderId="63" xfId="0" applyNumberFormat="1" applyFont="1" applyFill="1" applyBorder="1" applyAlignment="1">
      <alignment horizontal="left" vertical="top" wrapText="1"/>
    </xf>
    <xf numFmtId="3" fontId="4" fillId="5" borderId="6" xfId="0" applyNumberFormat="1" applyFont="1" applyFill="1" applyBorder="1" applyAlignment="1">
      <alignment horizontal="center" vertical="top" wrapText="1"/>
    </xf>
    <xf numFmtId="3" fontId="4" fillId="5" borderId="8" xfId="0" applyNumberFormat="1" applyFont="1" applyFill="1" applyBorder="1" applyAlignment="1">
      <alignment horizontal="center" vertical="top" wrapText="1"/>
    </xf>
    <xf numFmtId="3" fontId="4" fillId="7" borderId="38" xfId="0" applyNumberFormat="1" applyFont="1" applyFill="1" applyBorder="1" applyAlignment="1">
      <alignment horizontal="left" vertical="top" wrapText="1"/>
    </xf>
    <xf numFmtId="0" fontId="4" fillId="7" borderId="41" xfId="0" applyFont="1" applyFill="1" applyBorder="1" applyAlignment="1">
      <alignment horizontal="left" vertical="top" wrapText="1"/>
    </xf>
    <xf numFmtId="3" fontId="1" fillId="7" borderId="8"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49" fontId="1" fillId="7" borderId="17" xfId="0" applyNumberFormat="1" applyFont="1" applyFill="1" applyBorder="1" applyAlignment="1">
      <alignment horizontal="left" vertical="top" wrapText="1"/>
    </xf>
    <xf numFmtId="49" fontId="1" fillId="7" borderId="63" xfId="0" applyNumberFormat="1" applyFont="1" applyFill="1" applyBorder="1" applyAlignment="1">
      <alignment horizontal="left" vertical="top" wrapText="1"/>
    </xf>
    <xf numFmtId="3" fontId="5" fillId="7" borderId="60" xfId="0" applyNumberFormat="1" applyFont="1" applyFill="1" applyBorder="1" applyAlignment="1">
      <alignment horizontal="left" vertical="top" wrapText="1"/>
    </xf>
    <xf numFmtId="3" fontId="5" fillId="7" borderId="18" xfId="0" applyNumberFormat="1" applyFont="1" applyFill="1" applyBorder="1" applyAlignment="1">
      <alignment horizontal="left" vertical="top" wrapText="1"/>
    </xf>
    <xf numFmtId="3" fontId="4" fillId="0" borderId="19" xfId="0" applyNumberFormat="1" applyFont="1" applyFill="1" applyBorder="1" applyAlignment="1">
      <alignment horizontal="left" vertical="top" wrapText="1"/>
    </xf>
    <xf numFmtId="3" fontId="1" fillId="7" borderId="38"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49" fontId="2" fillId="5" borderId="32" xfId="0" applyNumberFormat="1" applyFont="1" applyFill="1" applyBorder="1" applyAlignment="1">
      <alignment horizontal="center" vertical="top"/>
    </xf>
    <xf numFmtId="3" fontId="1" fillId="0" borderId="41" xfId="0" applyNumberFormat="1" applyFont="1" applyFill="1" applyBorder="1" applyAlignment="1">
      <alignment horizontal="left" vertical="top" wrapText="1"/>
    </xf>
    <xf numFmtId="3" fontId="2" fillId="8" borderId="51" xfId="0" applyNumberFormat="1" applyFont="1" applyFill="1" applyBorder="1" applyAlignment="1">
      <alignment horizontal="right" vertical="top" wrapText="1"/>
    </xf>
    <xf numFmtId="3" fontId="2" fillId="8" borderId="44"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1" fillId="0" borderId="8" xfId="0" applyNumberFormat="1" applyFont="1" applyFill="1" applyBorder="1" applyAlignment="1">
      <alignment horizontal="center" vertical="top" wrapText="1"/>
    </xf>
    <xf numFmtId="3" fontId="1" fillId="7" borderId="13" xfId="0" applyNumberFormat="1" applyFont="1" applyFill="1" applyBorder="1" applyAlignment="1">
      <alignment horizontal="left" vertical="top" wrapText="1"/>
    </xf>
    <xf numFmtId="3" fontId="1" fillId="7" borderId="16" xfId="0" applyNumberFormat="1" applyFont="1" applyFill="1" applyBorder="1" applyAlignment="1">
      <alignment horizontal="left" vertical="top" wrapText="1"/>
    </xf>
    <xf numFmtId="3" fontId="1" fillId="7" borderId="17" xfId="0" applyNumberFormat="1" applyFont="1" applyFill="1" applyBorder="1" applyAlignment="1">
      <alignment horizontal="left" vertical="top" wrapText="1"/>
    </xf>
    <xf numFmtId="3" fontId="2" fillId="2" borderId="57" xfId="0" applyNumberFormat="1" applyFont="1" applyFill="1" applyBorder="1" applyAlignment="1">
      <alignment horizontal="center" vertical="top"/>
    </xf>
    <xf numFmtId="3" fontId="2" fillId="2" borderId="44" xfId="0" applyNumberFormat="1" applyFont="1" applyFill="1" applyBorder="1" applyAlignment="1">
      <alignment horizontal="center" vertical="top"/>
    </xf>
    <xf numFmtId="3" fontId="2" fillId="2" borderId="71" xfId="0" applyNumberFormat="1" applyFont="1" applyFill="1" applyBorder="1" applyAlignment="1">
      <alignment horizontal="center" vertical="top"/>
    </xf>
    <xf numFmtId="3" fontId="2" fillId="0" borderId="43" xfId="0" applyNumberFormat="1" applyFont="1" applyFill="1" applyBorder="1" applyAlignment="1">
      <alignment horizontal="center" vertical="top" textRotation="90" wrapText="1"/>
    </xf>
    <xf numFmtId="3" fontId="1" fillId="0" borderId="17" xfId="0" applyNumberFormat="1" applyFont="1" applyBorder="1" applyAlignment="1">
      <alignment horizontal="left" vertical="top" wrapText="1"/>
    </xf>
    <xf numFmtId="0" fontId="1" fillId="0" borderId="60" xfId="0" applyFont="1" applyBorder="1" applyAlignment="1">
      <alignment horizontal="center" vertical="top"/>
    </xf>
    <xf numFmtId="0" fontId="1" fillId="0" borderId="43" xfId="0" applyFont="1" applyBorder="1" applyAlignment="1">
      <alignment horizontal="center" vertical="top"/>
    </xf>
    <xf numFmtId="3" fontId="5" fillId="0" borderId="3" xfId="0" applyNumberFormat="1" applyFont="1" applyFill="1" applyBorder="1" applyAlignment="1">
      <alignment horizontal="center" vertical="top"/>
    </xf>
    <xf numFmtId="3" fontId="5" fillId="0" borderId="44" xfId="0" applyNumberFormat="1" applyFont="1" applyFill="1" applyBorder="1" applyAlignment="1">
      <alignment horizontal="center" vertical="top"/>
    </xf>
    <xf numFmtId="3" fontId="1" fillId="5" borderId="0" xfId="0" applyNumberFormat="1" applyFont="1" applyFill="1" applyBorder="1" applyAlignment="1">
      <alignment horizontal="left" vertical="top" wrapText="1"/>
    </xf>
    <xf numFmtId="3" fontId="2" fillId="0" borderId="44" xfId="0" applyNumberFormat="1" applyFont="1" applyFill="1" applyBorder="1" applyAlignment="1">
      <alignment horizontal="center" vertical="top" wrapText="1"/>
    </xf>
    <xf numFmtId="164" fontId="4" fillId="0" borderId="12" xfId="0" applyNumberFormat="1" applyFont="1" applyBorder="1" applyAlignment="1">
      <alignment horizontal="center" vertical="center" wrapText="1"/>
    </xf>
    <xf numFmtId="164" fontId="4" fillId="0" borderId="55" xfId="0" applyNumberFormat="1" applyFont="1" applyBorder="1" applyAlignment="1">
      <alignment horizontal="center" vertical="center" wrapText="1"/>
    </xf>
    <xf numFmtId="164" fontId="4" fillId="0" borderId="76" xfId="0" applyNumberFormat="1" applyFont="1" applyBorder="1" applyAlignment="1">
      <alignment horizontal="center" vertical="center" wrapText="1"/>
    </xf>
    <xf numFmtId="3" fontId="1" fillId="5" borderId="37" xfId="0" applyNumberFormat="1" applyFont="1" applyFill="1" applyBorder="1" applyAlignment="1">
      <alignment horizontal="left" vertical="top" wrapText="1"/>
    </xf>
    <xf numFmtId="3" fontId="1" fillId="5" borderId="68" xfId="0" applyNumberFormat="1" applyFont="1" applyFill="1" applyBorder="1" applyAlignment="1">
      <alignment horizontal="left" vertical="top" wrapText="1"/>
    </xf>
    <xf numFmtId="3" fontId="1" fillId="5" borderId="52" xfId="0" applyNumberFormat="1" applyFont="1" applyFill="1" applyBorder="1" applyAlignment="1">
      <alignment horizontal="left" vertical="top" wrapText="1"/>
    </xf>
    <xf numFmtId="3" fontId="1" fillId="0" borderId="67" xfId="0" applyNumberFormat="1" applyFont="1" applyBorder="1" applyAlignment="1">
      <alignment horizontal="left" vertical="top" wrapText="1"/>
    </xf>
    <xf numFmtId="3" fontId="1" fillId="0" borderId="35" xfId="0" applyNumberFormat="1" applyFont="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2"/>
  <sheetViews>
    <sheetView tabSelected="1" zoomScaleNormal="100" zoomScaleSheetLayoutView="70" workbookViewId="0">
      <selection activeCell="O20" sqref="O20"/>
    </sheetView>
  </sheetViews>
  <sheetFormatPr defaultRowHeight="12.75" x14ac:dyDescent="0.2"/>
  <cols>
    <col min="1" max="3" width="2.42578125" style="125" customWidth="1"/>
    <col min="4" max="4" width="31" style="82" customWidth="1"/>
    <col min="5" max="6" width="3" style="94" customWidth="1"/>
    <col min="7" max="7" width="9.7109375" style="240" customWidth="1"/>
    <col min="8" max="8" width="8.7109375" style="534" customWidth="1"/>
    <col min="9" max="10" width="8" style="290" customWidth="1"/>
    <col min="11" max="11" width="23.5703125" style="82" customWidth="1"/>
    <col min="12" max="13" width="5.5703125" style="94" customWidth="1"/>
    <col min="14" max="14" width="5.5703125" style="85" customWidth="1"/>
    <col min="15" max="15" width="11.140625" style="81" customWidth="1"/>
    <col min="16" max="16384" width="9.140625" style="81"/>
  </cols>
  <sheetData>
    <row r="1" spans="1:14" ht="54.75" customHeight="1" x14ac:dyDescent="0.2">
      <c r="K1" s="1762" t="s">
        <v>319</v>
      </c>
      <c r="L1" s="1762"/>
      <c r="M1" s="1762"/>
      <c r="N1" s="1762"/>
    </row>
    <row r="2" spans="1:14" s="327" customFormat="1" ht="15.75" x14ac:dyDescent="0.2">
      <c r="A2" s="1763" t="s">
        <v>283</v>
      </c>
      <c r="B2" s="1763"/>
      <c r="C2" s="1763"/>
      <c r="D2" s="1763"/>
      <c r="E2" s="1763"/>
      <c r="F2" s="1763"/>
      <c r="G2" s="1763"/>
      <c r="H2" s="1763"/>
      <c r="I2" s="1763"/>
      <c r="J2" s="1763"/>
      <c r="K2" s="1763"/>
      <c r="L2" s="1763"/>
      <c r="M2" s="1763"/>
      <c r="N2" s="1763"/>
    </row>
    <row r="3" spans="1:14" s="327" customFormat="1" ht="15.75" x14ac:dyDescent="0.2">
      <c r="A3" s="1764" t="s">
        <v>34</v>
      </c>
      <c r="B3" s="1764"/>
      <c r="C3" s="1764"/>
      <c r="D3" s="1764"/>
      <c r="E3" s="1764"/>
      <c r="F3" s="1764"/>
      <c r="G3" s="1764"/>
      <c r="H3" s="1764"/>
      <c r="I3" s="1764"/>
      <c r="J3" s="1764"/>
      <c r="K3" s="1764"/>
      <c r="L3" s="1764"/>
      <c r="M3" s="1764"/>
      <c r="N3" s="1764"/>
    </row>
    <row r="4" spans="1:14" s="327" customFormat="1" ht="15.75" x14ac:dyDescent="0.2">
      <c r="A4" s="1765" t="s">
        <v>75</v>
      </c>
      <c r="B4" s="1765"/>
      <c r="C4" s="1765"/>
      <c r="D4" s="1765"/>
      <c r="E4" s="1765"/>
      <c r="F4" s="1765"/>
      <c r="G4" s="1765"/>
      <c r="H4" s="1765"/>
      <c r="I4" s="1765"/>
      <c r="J4" s="1765"/>
      <c r="K4" s="1765"/>
      <c r="L4" s="1765"/>
      <c r="M4" s="1765"/>
      <c r="N4" s="1765"/>
    </row>
    <row r="5" spans="1:14" ht="20.25" customHeight="1" thickBot="1" x14ac:dyDescent="0.25">
      <c r="A5" s="239"/>
      <c r="B5" s="239"/>
      <c r="C5" s="1766" t="s">
        <v>166</v>
      </c>
      <c r="D5" s="1766"/>
      <c r="E5" s="1766"/>
      <c r="F5" s="1766"/>
      <c r="G5" s="1766"/>
      <c r="H5" s="1766"/>
      <c r="I5" s="1766"/>
      <c r="J5" s="1766"/>
      <c r="K5" s="1766"/>
      <c r="L5" s="1766"/>
      <c r="M5" s="1766"/>
      <c r="N5" s="1766"/>
    </row>
    <row r="6" spans="1:14" ht="24" customHeight="1" x14ac:dyDescent="0.2">
      <c r="A6" s="1767" t="s">
        <v>9</v>
      </c>
      <c r="B6" s="1771" t="s">
        <v>10</v>
      </c>
      <c r="C6" s="1771" t="s">
        <v>11</v>
      </c>
      <c r="D6" s="1775" t="s">
        <v>26</v>
      </c>
      <c r="E6" s="1778" t="s">
        <v>12</v>
      </c>
      <c r="F6" s="1781" t="s">
        <v>13</v>
      </c>
      <c r="G6" s="1756" t="s">
        <v>14</v>
      </c>
      <c r="H6" s="1574" t="s">
        <v>281</v>
      </c>
      <c r="I6" s="1759" t="s">
        <v>163</v>
      </c>
      <c r="J6" s="1574" t="s">
        <v>198</v>
      </c>
      <c r="K6" s="1746" t="s">
        <v>51</v>
      </c>
      <c r="L6" s="1747"/>
      <c r="M6" s="1747"/>
      <c r="N6" s="1748"/>
    </row>
    <row r="7" spans="1:14" ht="24" customHeight="1" x14ac:dyDescent="0.2">
      <c r="A7" s="1768"/>
      <c r="B7" s="1772"/>
      <c r="C7" s="1772"/>
      <c r="D7" s="1776"/>
      <c r="E7" s="1779"/>
      <c r="F7" s="1782"/>
      <c r="G7" s="1757"/>
      <c r="H7" s="1575"/>
      <c r="I7" s="1760"/>
      <c r="J7" s="1575"/>
      <c r="K7" s="1749" t="s">
        <v>26</v>
      </c>
      <c r="L7" s="1752" t="s">
        <v>89</v>
      </c>
      <c r="M7" s="1752"/>
      <c r="N7" s="1753"/>
    </row>
    <row r="8" spans="1:14" ht="21.75" customHeight="1" x14ac:dyDescent="0.2">
      <c r="A8" s="1769"/>
      <c r="B8" s="1773"/>
      <c r="C8" s="1773"/>
      <c r="D8" s="1776"/>
      <c r="E8" s="1779"/>
      <c r="F8" s="1782"/>
      <c r="G8" s="1757"/>
      <c r="H8" s="1575"/>
      <c r="I8" s="1760"/>
      <c r="J8" s="1575"/>
      <c r="K8" s="1750"/>
      <c r="L8" s="1754" t="s">
        <v>76</v>
      </c>
      <c r="M8" s="1784" t="s">
        <v>100</v>
      </c>
      <c r="N8" s="1786" t="s">
        <v>204</v>
      </c>
    </row>
    <row r="9" spans="1:14" ht="63.75" customHeight="1" thickBot="1" x14ac:dyDescent="0.25">
      <c r="A9" s="1770"/>
      <c r="B9" s="1774"/>
      <c r="C9" s="1774"/>
      <c r="D9" s="1777"/>
      <c r="E9" s="1780"/>
      <c r="F9" s="1783"/>
      <c r="G9" s="1758"/>
      <c r="H9" s="1576"/>
      <c r="I9" s="1761"/>
      <c r="J9" s="1576"/>
      <c r="K9" s="1751"/>
      <c r="L9" s="1755"/>
      <c r="M9" s="1785"/>
      <c r="N9" s="1787"/>
    </row>
    <row r="10" spans="1:14" ht="13.5" thickBot="1" x14ac:dyDescent="0.25">
      <c r="A10" s="1732" t="s">
        <v>119</v>
      </c>
      <c r="B10" s="1733"/>
      <c r="C10" s="1733"/>
      <c r="D10" s="1733"/>
      <c r="E10" s="1733"/>
      <c r="F10" s="1733"/>
      <c r="G10" s="1733"/>
      <c r="H10" s="1734"/>
      <c r="I10" s="1733"/>
      <c r="J10" s="1733"/>
      <c r="K10" s="1733"/>
      <c r="L10" s="1733"/>
      <c r="M10" s="1733"/>
      <c r="N10" s="1735"/>
    </row>
    <row r="11" spans="1:14" ht="13.5" thickBot="1" x14ac:dyDescent="0.25">
      <c r="A11" s="1736" t="s">
        <v>35</v>
      </c>
      <c r="B11" s="1737"/>
      <c r="C11" s="1737"/>
      <c r="D11" s="1737"/>
      <c r="E11" s="1737"/>
      <c r="F11" s="1737"/>
      <c r="G11" s="1737"/>
      <c r="H11" s="1737"/>
      <c r="I11" s="1737"/>
      <c r="J11" s="1737"/>
      <c r="K11" s="1737"/>
      <c r="L11" s="1737"/>
      <c r="M11" s="1737"/>
      <c r="N11" s="1738"/>
    </row>
    <row r="12" spans="1:14" ht="13.5" thickBot="1" x14ac:dyDescent="0.25">
      <c r="A12" s="216" t="s">
        <v>17</v>
      </c>
      <c r="B12" s="1739" t="s">
        <v>42</v>
      </c>
      <c r="C12" s="1740"/>
      <c r="D12" s="1740"/>
      <c r="E12" s="1740"/>
      <c r="F12" s="1740"/>
      <c r="G12" s="1740"/>
      <c r="H12" s="1740"/>
      <c r="I12" s="1740"/>
      <c r="J12" s="1740"/>
      <c r="K12" s="1740"/>
      <c r="L12" s="1740"/>
      <c r="M12" s="1740"/>
      <c r="N12" s="1741"/>
    </row>
    <row r="13" spans="1:14" ht="13.5" thickBot="1" x14ac:dyDescent="0.25">
      <c r="A13" s="984" t="s">
        <v>17</v>
      </c>
      <c r="B13" s="13" t="s">
        <v>17</v>
      </c>
      <c r="C13" s="1742" t="s">
        <v>142</v>
      </c>
      <c r="D13" s="1743"/>
      <c r="E13" s="1743"/>
      <c r="F13" s="1743"/>
      <c r="G13" s="1744"/>
      <c r="H13" s="1744"/>
      <c r="I13" s="1744"/>
      <c r="J13" s="1744"/>
      <c r="K13" s="1744"/>
      <c r="L13" s="1744"/>
      <c r="M13" s="1744"/>
      <c r="N13" s="1745"/>
    </row>
    <row r="14" spans="1:14" s="105" customFormat="1" ht="12.75" customHeight="1" x14ac:dyDescent="0.2">
      <c r="A14" s="7" t="s">
        <v>17</v>
      </c>
      <c r="B14" s="4" t="s">
        <v>17</v>
      </c>
      <c r="C14" s="1727" t="s">
        <v>17</v>
      </c>
      <c r="D14" s="1728" t="s">
        <v>55</v>
      </c>
      <c r="E14" s="1730"/>
      <c r="F14" s="1731">
        <v>2</v>
      </c>
      <c r="G14" s="175" t="s">
        <v>18</v>
      </c>
      <c r="H14" s="553">
        <v>24243</v>
      </c>
      <c r="I14" s="1134">
        <v>24085.9</v>
      </c>
      <c r="J14" s="1135">
        <v>24054.1</v>
      </c>
      <c r="K14" s="563"/>
      <c r="L14" s="987"/>
      <c r="M14" s="551"/>
      <c r="N14" s="989"/>
    </row>
    <row r="15" spans="1:14" s="105" customFormat="1" x14ac:dyDescent="0.2">
      <c r="A15" s="8"/>
      <c r="B15" s="9"/>
      <c r="C15" s="1711"/>
      <c r="D15" s="1729"/>
      <c r="E15" s="1719"/>
      <c r="F15" s="1705"/>
      <c r="G15" s="28" t="s">
        <v>21</v>
      </c>
      <c r="H15" s="567">
        <v>32948.9</v>
      </c>
      <c r="I15" s="565">
        <v>32948.9</v>
      </c>
      <c r="J15" s="567">
        <v>32948.9</v>
      </c>
      <c r="K15" s="992"/>
      <c r="L15" s="988"/>
      <c r="M15" s="568"/>
      <c r="N15" s="990"/>
    </row>
    <row r="16" spans="1:14" s="105" customFormat="1" x14ac:dyDescent="0.2">
      <c r="A16" s="8"/>
      <c r="B16" s="9"/>
      <c r="C16" s="1130"/>
      <c r="D16" s="1132"/>
      <c r="E16" s="106"/>
      <c r="F16" s="1125"/>
      <c r="G16" s="1079" t="s">
        <v>54</v>
      </c>
      <c r="H16" s="567">
        <v>5433.4</v>
      </c>
      <c r="I16" s="565">
        <v>5358.2</v>
      </c>
      <c r="J16" s="567">
        <v>5358.2</v>
      </c>
      <c r="K16" s="992"/>
      <c r="L16" s="988"/>
      <c r="M16" s="568"/>
      <c r="N16" s="990"/>
    </row>
    <row r="17" spans="1:17" s="105" customFormat="1" x14ac:dyDescent="0.2">
      <c r="A17" s="8"/>
      <c r="B17" s="9"/>
      <c r="C17" s="1130"/>
      <c r="D17" s="1132"/>
      <c r="E17" s="106"/>
      <c r="F17" s="1125"/>
      <c r="G17" s="1331" t="s">
        <v>5</v>
      </c>
      <c r="H17" s="633">
        <v>57.1</v>
      </c>
      <c r="I17" s="632">
        <v>57.2</v>
      </c>
      <c r="J17" s="633"/>
      <c r="K17" s="992"/>
      <c r="L17" s="988"/>
      <c r="M17" s="568"/>
      <c r="N17" s="990"/>
    </row>
    <row r="18" spans="1:17" s="105" customFormat="1" ht="16.5" customHeight="1" x14ac:dyDescent="0.2">
      <c r="A18" s="8"/>
      <c r="B18" s="1059"/>
      <c r="C18" s="18"/>
      <c r="D18" s="1707" t="s">
        <v>136</v>
      </c>
      <c r="E18" s="161"/>
      <c r="F18" s="1056"/>
      <c r="G18" s="1078"/>
      <c r="H18" s="1133"/>
      <c r="J18" s="1133"/>
      <c r="K18" s="991" t="s">
        <v>113</v>
      </c>
      <c r="L18" s="163">
        <v>45</v>
      </c>
      <c r="M18" s="408" t="s">
        <v>114</v>
      </c>
      <c r="N18" s="164" t="s">
        <v>114</v>
      </c>
      <c r="O18" s="1131"/>
      <c r="P18" s="1131"/>
      <c r="Q18" s="1131"/>
    </row>
    <row r="19" spans="1:17" s="105" customFormat="1" ht="15" customHeight="1" x14ac:dyDescent="0.2">
      <c r="A19" s="8"/>
      <c r="B19" s="9"/>
      <c r="C19" s="18"/>
      <c r="D19" s="1707"/>
      <c r="E19" s="161"/>
      <c r="F19" s="1056"/>
      <c r="G19" s="37"/>
      <c r="H19" s="599"/>
      <c r="I19" s="452"/>
      <c r="J19" s="573"/>
      <c r="K19" s="165" t="s">
        <v>78</v>
      </c>
      <c r="L19" s="993">
        <v>7696</v>
      </c>
      <c r="M19" s="415" t="s">
        <v>115</v>
      </c>
      <c r="N19" s="166" t="s">
        <v>115</v>
      </c>
    </row>
    <row r="20" spans="1:17" s="105" customFormat="1" ht="14.25" customHeight="1" x14ac:dyDescent="0.2">
      <c r="A20" s="8"/>
      <c r="B20" s="9"/>
      <c r="C20" s="18"/>
      <c r="D20" s="1707"/>
      <c r="E20" s="161"/>
      <c r="F20" s="1056"/>
      <c r="G20" s="49"/>
      <c r="H20" s="599"/>
      <c r="I20" s="452"/>
      <c r="J20" s="573"/>
      <c r="K20" s="1687" t="s">
        <v>90</v>
      </c>
      <c r="L20" s="167">
        <v>10</v>
      </c>
      <c r="M20" s="574">
        <v>16</v>
      </c>
      <c r="N20" s="168">
        <v>16</v>
      </c>
    </row>
    <row r="21" spans="1:17" s="105" customFormat="1" ht="14.25" customHeight="1" x14ac:dyDescent="0.2">
      <c r="A21" s="8"/>
      <c r="B21" s="9"/>
      <c r="C21" s="18"/>
      <c r="D21" s="1707"/>
      <c r="E21" s="161"/>
      <c r="F21" s="1056"/>
      <c r="G21" s="1137"/>
      <c r="H21" s="599"/>
      <c r="I21" s="586"/>
      <c r="J21" s="599"/>
      <c r="K21" s="1722"/>
      <c r="L21" s="580"/>
      <c r="M21" s="581"/>
      <c r="N21" s="582"/>
    </row>
    <row r="22" spans="1:17" s="105" customFormat="1" ht="15" customHeight="1" x14ac:dyDescent="0.2">
      <c r="A22" s="8"/>
      <c r="B22" s="9"/>
      <c r="C22" s="18"/>
      <c r="D22" s="127"/>
      <c r="E22" s="161"/>
      <c r="F22" s="1056"/>
      <c r="G22" s="1138"/>
      <c r="H22" s="1139"/>
      <c r="I22" s="1140"/>
      <c r="J22" s="1139"/>
      <c r="K22" s="1146" t="s">
        <v>79</v>
      </c>
      <c r="L22" s="181">
        <v>336</v>
      </c>
      <c r="M22" s="210">
        <v>500</v>
      </c>
      <c r="N22" s="229">
        <v>500</v>
      </c>
    </row>
    <row r="23" spans="1:17" s="105" customFormat="1" ht="12.75" customHeight="1" x14ac:dyDescent="0.2">
      <c r="A23" s="1647"/>
      <c r="B23" s="9"/>
      <c r="C23" s="1723"/>
      <c r="D23" s="1724" t="s">
        <v>154</v>
      </c>
      <c r="E23" s="1717"/>
      <c r="F23" s="1700"/>
      <c r="G23" s="1137"/>
      <c r="H23" s="599"/>
      <c r="I23" s="252"/>
      <c r="J23" s="252"/>
      <c r="K23" s="1708" t="s">
        <v>91</v>
      </c>
      <c r="L23" s="181">
        <v>6</v>
      </c>
      <c r="M23" s="210">
        <v>5</v>
      </c>
      <c r="N23" s="229">
        <v>4</v>
      </c>
    </row>
    <row r="24" spans="1:17" s="105" customFormat="1" x14ac:dyDescent="0.2">
      <c r="A24" s="1647"/>
      <c r="B24" s="9"/>
      <c r="C24" s="1723"/>
      <c r="D24" s="1724"/>
      <c r="E24" s="1718"/>
      <c r="F24" s="1725"/>
      <c r="G24" s="1137"/>
      <c r="H24" s="599"/>
      <c r="I24" s="585"/>
      <c r="J24" s="599"/>
      <c r="K24" s="1726"/>
      <c r="L24" s="988"/>
      <c r="M24" s="568"/>
      <c r="N24" s="227"/>
    </row>
    <row r="25" spans="1:17" s="105" customFormat="1" x14ac:dyDescent="0.2">
      <c r="A25" s="1647"/>
      <c r="B25" s="9"/>
      <c r="C25" s="1711"/>
      <c r="D25" s="1724"/>
      <c r="E25" s="1718"/>
      <c r="F25" s="1725"/>
      <c r="G25" s="1137"/>
      <c r="H25" s="1136"/>
      <c r="I25" s="252"/>
      <c r="J25" s="252"/>
      <c r="K25" s="1126" t="s">
        <v>92</v>
      </c>
      <c r="L25" s="181">
        <v>716</v>
      </c>
      <c r="M25" s="210">
        <v>720</v>
      </c>
      <c r="N25" s="229">
        <v>720</v>
      </c>
    </row>
    <row r="26" spans="1:17" s="105" customFormat="1" x14ac:dyDescent="0.2">
      <c r="A26" s="1647"/>
      <c r="B26" s="9"/>
      <c r="C26" s="1711"/>
      <c r="D26" s="1628"/>
      <c r="E26" s="1719"/>
      <c r="F26" s="1705"/>
      <c r="G26" s="1137"/>
      <c r="H26" s="599"/>
      <c r="I26" s="252"/>
      <c r="J26" s="252"/>
      <c r="K26" s="1143" t="s">
        <v>80</v>
      </c>
      <c r="L26" s="59">
        <v>955</v>
      </c>
      <c r="M26" s="1144">
        <v>940</v>
      </c>
      <c r="N26" s="60">
        <v>940</v>
      </c>
    </row>
    <row r="27" spans="1:17" s="105" customFormat="1" ht="15.75" customHeight="1" x14ac:dyDescent="0.2">
      <c r="A27" s="1715"/>
      <c r="B27" s="1059"/>
      <c r="C27" s="1716"/>
      <c r="D27" s="1628" t="s">
        <v>137</v>
      </c>
      <c r="E27" s="1717"/>
      <c r="F27" s="1685"/>
      <c r="G27" s="1137"/>
      <c r="H27" s="248"/>
      <c r="I27" s="252"/>
      <c r="J27" s="252"/>
      <c r="K27" s="598" t="s">
        <v>113</v>
      </c>
      <c r="L27" s="1127">
        <v>32</v>
      </c>
      <c r="M27" s="601">
        <v>32</v>
      </c>
      <c r="N27" s="744">
        <v>32</v>
      </c>
    </row>
    <row r="28" spans="1:17" s="105" customFormat="1" ht="15.75" customHeight="1" x14ac:dyDescent="0.2">
      <c r="A28" s="1715"/>
      <c r="B28" s="1059"/>
      <c r="C28" s="1716"/>
      <c r="D28" s="1707"/>
      <c r="E28" s="1718"/>
      <c r="F28" s="1720"/>
      <c r="G28" s="1137"/>
      <c r="H28" s="599"/>
      <c r="I28" s="586"/>
      <c r="J28" s="599"/>
      <c r="K28" s="598" t="s">
        <v>117</v>
      </c>
      <c r="L28" s="122">
        <f>17120+140</f>
        <v>17260</v>
      </c>
      <c r="M28" s="424">
        <v>16480</v>
      </c>
      <c r="N28" s="123">
        <v>16480</v>
      </c>
    </row>
    <row r="29" spans="1:17" s="105" customFormat="1" ht="15.75" customHeight="1" x14ac:dyDescent="0.2">
      <c r="A29" s="1715"/>
      <c r="B29" s="1059"/>
      <c r="C29" s="1716"/>
      <c r="D29" s="1707"/>
      <c r="E29" s="1718"/>
      <c r="F29" s="1720"/>
      <c r="G29" s="1137"/>
      <c r="H29" s="599"/>
      <c r="I29" s="252"/>
      <c r="J29" s="252"/>
      <c r="K29" s="1624" t="s">
        <v>118</v>
      </c>
      <c r="L29" s="1128">
        <v>4</v>
      </c>
      <c r="M29" s="600">
        <v>4</v>
      </c>
      <c r="N29" s="113">
        <v>4</v>
      </c>
    </row>
    <row r="30" spans="1:17" s="105" customFormat="1" ht="15.75" customHeight="1" x14ac:dyDescent="0.2">
      <c r="A30" s="1715"/>
      <c r="B30" s="1059"/>
      <c r="C30" s="1716"/>
      <c r="D30" s="1707"/>
      <c r="E30" s="1719"/>
      <c r="F30" s="1721"/>
      <c r="G30" s="1137"/>
      <c r="H30" s="248"/>
      <c r="I30" s="252"/>
      <c r="J30" s="252"/>
      <c r="K30" s="1712"/>
      <c r="L30" s="1127"/>
      <c r="M30" s="601"/>
      <c r="N30" s="129"/>
    </row>
    <row r="31" spans="1:17" s="105" customFormat="1" ht="15.75" customHeight="1" x14ac:dyDescent="0.2">
      <c r="A31" s="1715"/>
      <c r="B31" s="1059"/>
      <c r="C31" s="1716"/>
      <c r="D31" s="1707"/>
      <c r="E31" s="1719"/>
      <c r="F31" s="1721"/>
      <c r="G31" s="1137"/>
      <c r="H31" s="599"/>
      <c r="I31" s="252"/>
      <c r="J31" s="252"/>
      <c r="K31" s="598" t="s">
        <v>117</v>
      </c>
      <c r="L31" s="602">
        <v>760</v>
      </c>
      <c r="M31" s="432">
        <v>650</v>
      </c>
      <c r="N31" s="603">
        <v>650</v>
      </c>
    </row>
    <row r="32" spans="1:17" s="105" customFormat="1" ht="15.75" customHeight="1" x14ac:dyDescent="0.2">
      <c r="A32" s="1715"/>
      <c r="B32" s="1059"/>
      <c r="C32" s="1716"/>
      <c r="D32" s="1707" t="s">
        <v>231</v>
      </c>
      <c r="E32" s="1719"/>
      <c r="F32" s="1721"/>
      <c r="G32" s="1137"/>
      <c r="H32" s="599"/>
      <c r="I32" s="252"/>
      <c r="J32" s="252"/>
      <c r="K32" s="1129" t="s">
        <v>232</v>
      </c>
      <c r="L32" s="606" t="s">
        <v>233</v>
      </c>
      <c r="M32" s="607">
        <v>100</v>
      </c>
      <c r="N32" s="608"/>
    </row>
    <row r="33" spans="1:18" s="105" customFormat="1" ht="18" customHeight="1" x14ac:dyDescent="0.2">
      <c r="A33" s="1715"/>
      <c r="B33" s="1059"/>
      <c r="C33" s="1716"/>
      <c r="D33" s="1629"/>
      <c r="E33" s="1719"/>
      <c r="F33" s="1721"/>
      <c r="G33" s="1138"/>
      <c r="H33" s="1139"/>
      <c r="I33" s="964"/>
      <c r="J33" s="1141"/>
      <c r="K33" s="1145"/>
      <c r="L33" s="602"/>
      <c r="M33" s="432"/>
      <c r="N33" s="1039"/>
    </row>
    <row r="34" spans="1:18" s="105" customFormat="1" ht="16.5" customHeight="1" x14ac:dyDescent="0.2">
      <c r="A34" s="1647"/>
      <c r="B34" s="1710"/>
      <c r="C34" s="1711"/>
      <c r="D34" s="1628" t="s">
        <v>155</v>
      </c>
      <c r="E34" s="1713"/>
      <c r="F34" s="1701"/>
      <c r="G34" s="1137"/>
      <c r="H34" s="599"/>
      <c r="I34" s="252"/>
      <c r="J34" s="252"/>
      <c r="K34" s="1714" t="s">
        <v>167</v>
      </c>
      <c r="L34" s="1127">
        <v>6</v>
      </c>
      <c r="M34" s="601">
        <v>6</v>
      </c>
      <c r="N34" s="129">
        <v>6</v>
      </c>
    </row>
    <row r="35" spans="1:18" s="105" customFormat="1" ht="16.5" customHeight="1" x14ac:dyDescent="0.2">
      <c r="A35" s="1647"/>
      <c r="B35" s="1710"/>
      <c r="C35" s="1711"/>
      <c r="D35" s="1707"/>
      <c r="E35" s="1713"/>
      <c r="F35" s="1701"/>
      <c r="G35" s="1137"/>
      <c r="H35" s="599"/>
      <c r="I35" s="252"/>
      <c r="J35" s="252"/>
      <c r="K35" s="1714"/>
      <c r="L35" s="169"/>
      <c r="M35" s="623"/>
      <c r="N35" s="624"/>
    </row>
    <row r="36" spans="1:18" s="105" customFormat="1" ht="16.5" customHeight="1" x14ac:dyDescent="0.2">
      <c r="A36" s="1647"/>
      <c r="B36" s="1710"/>
      <c r="C36" s="1711"/>
      <c r="D36" s="1707"/>
      <c r="E36" s="1713"/>
      <c r="F36" s="1701"/>
      <c r="G36" s="1137"/>
      <c r="H36" s="248"/>
      <c r="I36" s="252"/>
      <c r="J36" s="252"/>
      <c r="K36" s="625" t="s">
        <v>79</v>
      </c>
      <c r="L36" s="380">
        <v>5450</v>
      </c>
      <c r="M36" s="212">
        <v>5400</v>
      </c>
      <c r="N36" s="124">
        <v>5400</v>
      </c>
    </row>
    <row r="37" spans="1:18" s="105" customFormat="1" ht="16.5" customHeight="1" x14ac:dyDescent="0.2">
      <c r="A37" s="1647"/>
      <c r="B37" s="1710"/>
      <c r="C37" s="1711"/>
      <c r="D37" s="1707"/>
      <c r="E37" s="1713"/>
      <c r="F37" s="1701"/>
      <c r="G37" s="1137"/>
      <c r="H37" s="599"/>
      <c r="I37" s="252"/>
      <c r="J37" s="252"/>
      <c r="K37" s="1687" t="s">
        <v>85</v>
      </c>
      <c r="L37" s="181">
        <v>90</v>
      </c>
      <c r="M37" s="210">
        <v>90</v>
      </c>
      <c r="N37" s="171">
        <v>90</v>
      </c>
    </row>
    <row r="38" spans="1:18" s="105" customFormat="1" ht="14.25" customHeight="1" x14ac:dyDescent="0.2">
      <c r="A38" s="1647"/>
      <c r="B38" s="1710"/>
      <c r="C38" s="1711"/>
      <c r="D38" s="1629"/>
      <c r="E38" s="1713"/>
      <c r="F38" s="1701"/>
      <c r="G38" s="1138"/>
      <c r="H38" s="1139"/>
      <c r="I38" s="964"/>
      <c r="J38" s="964"/>
      <c r="K38" s="1688"/>
      <c r="L38" s="627"/>
      <c r="M38" s="628"/>
      <c r="N38" s="629"/>
      <c r="P38" s="1689"/>
      <c r="Q38" s="1689"/>
      <c r="R38" s="1689"/>
    </row>
    <row r="39" spans="1:18" s="105" customFormat="1" ht="12.75" customHeight="1" x14ac:dyDescent="0.2">
      <c r="A39" s="1647"/>
      <c r="B39" s="1710"/>
      <c r="C39" s="1711"/>
      <c r="D39" s="1604" t="s">
        <v>65</v>
      </c>
      <c r="E39" s="1699"/>
      <c r="F39" s="1701"/>
      <c r="G39" s="1137"/>
      <c r="H39" s="599"/>
      <c r="I39" s="252"/>
      <c r="J39" s="252"/>
      <c r="K39" s="1709" t="s">
        <v>120</v>
      </c>
      <c r="L39" s="1678">
        <v>6500</v>
      </c>
      <c r="M39" s="1678">
        <v>5450</v>
      </c>
      <c r="N39" s="1679">
        <v>6500</v>
      </c>
      <c r="P39" s="1689"/>
      <c r="Q39" s="1689"/>
      <c r="R39" s="1689"/>
    </row>
    <row r="40" spans="1:18" s="105" customFormat="1" ht="12.75" customHeight="1" x14ac:dyDescent="0.2">
      <c r="A40" s="1647"/>
      <c r="B40" s="1710"/>
      <c r="C40" s="1711"/>
      <c r="D40" s="1604"/>
      <c r="E40" s="1699"/>
      <c r="F40" s="1701"/>
      <c r="G40" s="1137"/>
      <c r="H40" s="599"/>
      <c r="I40" s="252"/>
      <c r="J40" s="252"/>
      <c r="K40" s="1709"/>
      <c r="L40" s="1678"/>
      <c r="M40" s="1678"/>
      <c r="N40" s="1679"/>
      <c r="P40" s="1057"/>
      <c r="Q40" s="1057"/>
      <c r="R40" s="1057"/>
    </row>
    <row r="41" spans="1:18" s="105" customFormat="1" ht="12.75" customHeight="1" x14ac:dyDescent="0.2">
      <c r="A41" s="1647"/>
      <c r="B41" s="1710"/>
      <c r="C41" s="1711"/>
      <c r="D41" s="1604"/>
      <c r="E41" s="1699"/>
      <c r="F41" s="1701"/>
      <c r="G41" s="1137"/>
      <c r="H41" s="599"/>
      <c r="I41" s="252"/>
      <c r="J41" s="252"/>
      <c r="K41" s="1709"/>
      <c r="L41" s="1678"/>
      <c r="M41" s="1678"/>
      <c r="N41" s="1679"/>
      <c r="P41" s="1057"/>
      <c r="Q41" s="1057"/>
      <c r="R41" s="1057"/>
    </row>
    <row r="42" spans="1:18" s="105" customFormat="1" x14ac:dyDescent="0.2">
      <c r="A42" s="19"/>
      <c r="B42" s="9"/>
      <c r="C42" s="20"/>
      <c r="D42" s="1680" t="s">
        <v>156</v>
      </c>
      <c r="E42" s="1683"/>
      <c r="F42" s="1685"/>
      <c r="G42" s="1137"/>
      <c r="H42" s="599"/>
      <c r="I42" s="252"/>
      <c r="J42" s="252"/>
      <c r="K42" s="1147" t="s">
        <v>121</v>
      </c>
      <c r="L42" s="380">
        <f>SUM(L43:L45)</f>
        <v>158</v>
      </c>
      <c r="M42" s="212">
        <f>SUM(M43:M45)</f>
        <v>160</v>
      </c>
      <c r="N42" s="124">
        <f>SUM(N43:N45)</f>
        <v>160</v>
      </c>
    </row>
    <row r="43" spans="1:18" s="105" customFormat="1" x14ac:dyDescent="0.2">
      <c r="A43" s="19"/>
      <c r="B43" s="9"/>
      <c r="C43" s="20"/>
      <c r="D43" s="1681"/>
      <c r="E43" s="1683"/>
      <c r="F43" s="1685"/>
      <c r="G43" s="1137"/>
      <c r="H43" s="599"/>
      <c r="I43" s="252"/>
      <c r="J43" s="252"/>
      <c r="K43" s="174" t="s">
        <v>176</v>
      </c>
      <c r="L43" s="1127">
        <f>70+18</f>
        <v>88</v>
      </c>
      <c r="M43" s="601">
        <v>90</v>
      </c>
      <c r="N43" s="129">
        <v>90</v>
      </c>
    </row>
    <row r="44" spans="1:18" s="105" customFormat="1" x14ac:dyDescent="0.2">
      <c r="A44" s="19"/>
      <c r="B44" s="9"/>
      <c r="C44" s="20"/>
      <c r="D44" s="1681"/>
      <c r="E44" s="1683"/>
      <c r="F44" s="1685"/>
      <c r="G44" s="1137"/>
      <c r="H44" s="599"/>
      <c r="I44" s="252"/>
      <c r="J44" s="252"/>
      <c r="K44" s="135" t="s">
        <v>177</v>
      </c>
      <c r="L44" s="121">
        <v>30</v>
      </c>
      <c r="M44" s="232">
        <v>30</v>
      </c>
      <c r="N44" s="57">
        <v>30</v>
      </c>
    </row>
    <row r="45" spans="1:18" s="105" customFormat="1" x14ac:dyDescent="0.2">
      <c r="A45" s="19"/>
      <c r="B45" s="9"/>
      <c r="C45" s="20"/>
      <c r="D45" s="1682"/>
      <c r="E45" s="1684"/>
      <c r="F45" s="1686"/>
      <c r="G45" s="1137"/>
      <c r="H45" s="599"/>
      <c r="I45" s="252"/>
      <c r="J45" s="252"/>
      <c r="K45" s="1148" t="s">
        <v>255</v>
      </c>
      <c r="L45" s="55">
        <v>40</v>
      </c>
      <c r="M45" s="1149">
        <v>40</v>
      </c>
      <c r="N45" s="51">
        <v>40</v>
      </c>
    </row>
    <row r="46" spans="1:18" s="105" customFormat="1" ht="14.25" customHeight="1" x14ac:dyDescent="0.2">
      <c r="A46" s="19"/>
      <c r="B46" s="9"/>
      <c r="C46" s="18"/>
      <c r="D46" s="1702" t="s">
        <v>73</v>
      </c>
      <c r="E46" s="1698"/>
      <c r="F46" s="1700"/>
      <c r="G46" s="1137"/>
      <c r="H46" s="599"/>
      <c r="I46" s="252"/>
      <c r="J46" s="252"/>
      <c r="K46" s="1706" t="s">
        <v>56</v>
      </c>
      <c r="L46" s="1123">
        <v>270</v>
      </c>
      <c r="M46" s="317">
        <v>280</v>
      </c>
      <c r="N46" s="1124">
        <v>280</v>
      </c>
    </row>
    <row r="47" spans="1:18" s="105" customFormat="1" ht="14.25" customHeight="1" x14ac:dyDescent="0.2">
      <c r="A47" s="19"/>
      <c r="B47" s="9"/>
      <c r="C47" s="18"/>
      <c r="D47" s="1604"/>
      <c r="E47" s="1699"/>
      <c r="F47" s="1701"/>
      <c r="G47" s="1137"/>
      <c r="H47" s="599"/>
      <c r="I47" s="252"/>
      <c r="J47" s="252"/>
      <c r="K47" s="1706"/>
      <c r="L47" s="169"/>
      <c r="N47" s="624"/>
    </row>
    <row r="48" spans="1:18" s="105" customFormat="1" ht="14.25" customHeight="1" x14ac:dyDescent="0.2">
      <c r="A48" s="19"/>
      <c r="B48" s="9"/>
      <c r="C48" s="18"/>
      <c r="D48" s="1703"/>
      <c r="E48" s="1699"/>
      <c r="F48" s="1701"/>
      <c r="G48" s="1137"/>
      <c r="H48" s="599"/>
      <c r="I48" s="252"/>
      <c r="J48" s="252"/>
      <c r="K48" s="196" t="s">
        <v>122</v>
      </c>
      <c r="L48" s="1053">
        <v>770</v>
      </c>
      <c r="M48" s="311">
        <v>760</v>
      </c>
      <c r="N48" s="644">
        <v>760</v>
      </c>
    </row>
    <row r="49" spans="1:14" s="105" customFormat="1" ht="21" customHeight="1" x14ac:dyDescent="0.2">
      <c r="A49" s="19"/>
      <c r="B49" s="9"/>
      <c r="C49" s="18"/>
      <c r="D49" s="1707" t="s">
        <v>292</v>
      </c>
      <c r="E49" s="1699"/>
      <c r="F49" s="1701"/>
      <c r="G49" s="1142"/>
      <c r="H49" s="599"/>
      <c r="I49" s="252"/>
      <c r="J49" s="252"/>
      <c r="K49" s="1708" t="s">
        <v>234</v>
      </c>
      <c r="L49" s="1673">
        <v>2</v>
      </c>
      <c r="M49" s="1675">
        <v>2</v>
      </c>
      <c r="N49" s="1690">
        <v>2</v>
      </c>
    </row>
    <row r="50" spans="1:14" s="105" customFormat="1" ht="21" customHeight="1" x14ac:dyDescent="0.2">
      <c r="A50" s="19"/>
      <c r="B50" s="9"/>
      <c r="C50" s="18"/>
      <c r="D50" s="1707"/>
      <c r="E50" s="1699"/>
      <c r="F50" s="1701"/>
      <c r="G50" s="1142"/>
      <c r="H50" s="599"/>
      <c r="I50" s="252"/>
      <c r="J50" s="252"/>
      <c r="K50" s="1709"/>
      <c r="L50" s="1674"/>
      <c r="M50" s="1676"/>
      <c r="N50" s="1691"/>
    </row>
    <row r="51" spans="1:14" s="105" customFormat="1" ht="14.25" customHeight="1" x14ac:dyDescent="0.2">
      <c r="A51" s="19"/>
      <c r="B51" s="9"/>
      <c r="C51" s="18"/>
      <c r="D51" s="1629"/>
      <c r="E51" s="1704"/>
      <c r="F51" s="1705"/>
      <c r="G51" s="1138"/>
      <c r="H51" s="1139"/>
      <c r="I51" s="964"/>
      <c r="J51" s="964"/>
      <c r="K51" s="1152"/>
      <c r="L51" s="1123"/>
      <c r="M51" s="317"/>
      <c r="N51" s="1124"/>
    </row>
    <row r="52" spans="1:14" ht="31.5" customHeight="1" x14ac:dyDescent="0.2">
      <c r="A52" s="1692"/>
      <c r="B52" s="1694"/>
      <c r="C52" s="1695"/>
      <c r="D52" s="1696" t="s">
        <v>130</v>
      </c>
      <c r="E52" s="1698" t="s">
        <v>58</v>
      </c>
      <c r="F52" s="1700"/>
      <c r="G52" s="1137"/>
      <c r="H52" s="599"/>
      <c r="I52" s="252"/>
      <c r="J52" s="252"/>
      <c r="K52" s="1153" t="s">
        <v>168</v>
      </c>
      <c r="L52" s="380">
        <v>4</v>
      </c>
      <c r="M52" s="212">
        <v>4</v>
      </c>
      <c r="N52" s="124">
        <v>4</v>
      </c>
    </row>
    <row r="53" spans="1:14" ht="30" customHeight="1" x14ac:dyDescent="0.2">
      <c r="A53" s="1693"/>
      <c r="B53" s="1534"/>
      <c r="C53" s="1650"/>
      <c r="D53" s="1697"/>
      <c r="E53" s="1699"/>
      <c r="F53" s="1701"/>
      <c r="G53" s="1137"/>
      <c r="H53" s="599"/>
      <c r="I53" s="252"/>
      <c r="J53" s="252"/>
      <c r="K53" s="1151" t="s">
        <v>129</v>
      </c>
      <c r="L53" s="407">
        <v>57</v>
      </c>
      <c r="M53" s="409">
        <v>57</v>
      </c>
      <c r="N53" s="385">
        <v>57</v>
      </c>
    </row>
    <row r="54" spans="1:14" ht="31.5" customHeight="1" x14ac:dyDescent="0.2">
      <c r="A54" s="1062"/>
      <c r="B54" s="1063"/>
      <c r="C54" s="1061"/>
      <c r="D54" s="1050" t="s">
        <v>238</v>
      </c>
      <c r="E54" s="1049"/>
      <c r="F54" s="1007"/>
      <c r="G54" s="41"/>
      <c r="H54" s="248"/>
      <c r="I54" s="255"/>
      <c r="J54" s="255"/>
      <c r="K54" s="1150" t="s">
        <v>236</v>
      </c>
      <c r="L54" s="1120">
        <v>1800</v>
      </c>
      <c r="M54" s="1121">
        <v>2000</v>
      </c>
      <c r="N54" s="1122">
        <v>2010</v>
      </c>
    </row>
    <row r="55" spans="1:14" ht="31.5" customHeight="1" x14ac:dyDescent="0.2">
      <c r="A55" s="1376"/>
      <c r="B55" s="1377"/>
      <c r="C55" s="1379"/>
      <c r="D55" s="231"/>
      <c r="E55" s="1008"/>
      <c r="F55" s="1372"/>
      <c r="G55" s="74"/>
      <c r="H55" s="384"/>
      <c r="I55" s="326"/>
      <c r="J55" s="326"/>
      <c r="K55" s="1150" t="s">
        <v>237</v>
      </c>
      <c r="L55" s="1383">
        <v>90</v>
      </c>
      <c r="M55" s="1384">
        <v>90</v>
      </c>
      <c r="N55" s="1385">
        <v>90</v>
      </c>
    </row>
    <row r="56" spans="1:14" ht="30" customHeight="1" x14ac:dyDescent="0.2">
      <c r="A56" s="1392"/>
      <c r="B56" s="1393"/>
      <c r="C56" s="1394"/>
      <c r="D56" s="231" t="s">
        <v>84</v>
      </c>
      <c r="E56" s="1387"/>
      <c r="F56" s="1395"/>
      <c r="G56" s="838"/>
      <c r="H56" s="686"/>
      <c r="I56" s="297"/>
      <c r="J56" s="297"/>
      <c r="K56" s="1381" t="s">
        <v>93</v>
      </c>
      <c r="L56" s="83">
        <v>17</v>
      </c>
      <c r="M56" s="422">
        <v>17</v>
      </c>
      <c r="N56" s="84">
        <v>17</v>
      </c>
    </row>
    <row r="57" spans="1:14" ht="41.25" customHeight="1" x14ac:dyDescent="0.2">
      <c r="A57" s="1062"/>
      <c r="B57" s="1063"/>
      <c r="C57" s="1047"/>
      <c r="D57" s="366" t="s">
        <v>195</v>
      </c>
      <c r="E57" s="1064"/>
      <c r="F57" s="378"/>
      <c r="G57" s="1081"/>
      <c r="H57" s="269"/>
      <c r="I57" s="250"/>
      <c r="J57" s="250"/>
      <c r="K57" s="131" t="s">
        <v>169</v>
      </c>
      <c r="L57" s="1005">
        <v>6</v>
      </c>
      <c r="M57" s="1010">
        <v>1</v>
      </c>
      <c r="N57" s="661"/>
    </row>
    <row r="58" spans="1:14" ht="42" customHeight="1" x14ac:dyDescent="0.2">
      <c r="A58" s="1357"/>
      <c r="B58" s="1347"/>
      <c r="C58" s="1361"/>
      <c r="D58" s="366"/>
      <c r="E58" s="1356"/>
      <c r="F58" s="388"/>
      <c r="G58" s="1081"/>
      <c r="H58" s="269"/>
      <c r="I58" s="250"/>
      <c r="J58" s="250"/>
      <c r="K58" s="195" t="s">
        <v>194</v>
      </c>
      <c r="L58" s="379">
        <v>1</v>
      </c>
      <c r="M58" s="416"/>
      <c r="N58" s="197"/>
    </row>
    <row r="59" spans="1:14" ht="41.25" customHeight="1" x14ac:dyDescent="0.2">
      <c r="A59" s="1109"/>
      <c r="B59" s="1104"/>
      <c r="C59" s="1111"/>
      <c r="D59" s="366"/>
      <c r="E59" s="1108"/>
      <c r="F59" s="388"/>
      <c r="G59" s="1081"/>
      <c r="H59" s="248"/>
      <c r="I59" s="255"/>
      <c r="J59" s="255"/>
      <c r="K59" s="308" t="s">
        <v>170</v>
      </c>
      <c r="L59" s="402">
        <v>55</v>
      </c>
      <c r="M59" s="383">
        <v>20</v>
      </c>
      <c r="N59" s="310"/>
    </row>
    <row r="60" spans="1:14" ht="55.5" customHeight="1" x14ac:dyDescent="0.2">
      <c r="A60" s="1062"/>
      <c r="B60" s="1063"/>
      <c r="C60" s="1047"/>
      <c r="D60" s="366"/>
      <c r="E60" s="1064"/>
      <c r="F60" s="388"/>
      <c r="G60" s="1081"/>
      <c r="H60" s="248"/>
      <c r="I60" s="250"/>
      <c r="J60" s="269"/>
      <c r="K60" s="663" t="s">
        <v>178</v>
      </c>
      <c r="L60" s="103">
        <v>400</v>
      </c>
      <c r="M60" s="295">
        <v>400</v>
      </c>
      <c r="N60" s="104">
        <v>400</v>
      </c>
    </row>
    <row r="61" spans="1:14" ht="69" customHeight="1" x14ac:dyDescent="0.2">
      <c r="A61" s="1062"/>
      <c r="B61" s="1063"/>
      <c r="C61" s="15"/>
      <c r="D61" s="986" t="s">
        <v>293</v>
      </c>
      <c r="E61" s="200"/>
      <c r="F61" s="215"/>
      <c r="G61" s="1081"/>
      <c r="H61" s="248"/>
      <c r="I61" s="255"/>
      <c r="J61" s="248"/>
      <c r="K61" s="209" t="s">
        <v>175</v>
      </c>
      <c r="L61" s="143">
        <v>1168</v>
      </c>
      <c r="M61" s="423">
        <v>1168</v>
      </c>
      <c r="N61" s="87">
        <v>1168</v>
      </c>
    </row>
    <row r="62" spans="1:14" ht="54" customHeight="1" x14ac:dyDescent="0.2">
      <c r="A62" s="1062"/>
      <c r="B62" s="1063"/>
      <c r="C62" s="15"/>
      <c r="D62" s="1050" t="s">
        <v>261</v>
      </c>
      <c r="E62" s="200"/>
      <c r="F62" s="215"/>
      <c r="G62" s="1081"/>
      <c r="H62" s="248"/>
      <c r="I62" s="255"/>
      <c r="J62" s="255"/>
      <c r="K62" s="663" t="s">
        <v>271</v>
      </c>
      <c r="L62" s="333">
        <v>42.3</v>
      </c>
      <c r="M62" s="333">
        <v>42.3</v>
      </c>
      <c r="N62" s="660">
        <v>42.3</v>
      </c>
    </row>
    <row r="63" spans="1:14" ht="15.75" customHeight="1" x14ac:dyDescent="0.2">
      <c r="A63" s="1062"/>
      <c r="B63" s="1063"/>
      <c r="C63" s="15"/>
      <c r="D63" s="1554" t="s">
        <v>151</v>
      </c>
      <c r="E63" s="200"/>
      <c r="F63" s="215"/>
      <c r="G63" s="1081"/>
      <c r="H63" s="248"/>
      <c r="I63" s="247"/>
      <c r="J63" s="248"/>
      <c r="K63" s="1663" t="s">
        <v>152</v>
      </c>
      <c r="L63" s="1154">
        <v>1</v>
      </c>
      <c r="M63" s="1154">
        <v>1</v>
      </c>
      <c r="N63" s="1155">
        <v>1</v>
      </c>
    </row>
    <row r="64" spans="1:14" ht="24.75" customHeight="1" x14ac:dyDescent="0.2">
      <c r="A64" s="1062"/>
      <c r="B64" s="1063"/>
      <c r="C64" s="15"/>
      <c r="D64" s="1633"/>
      <c r="E64" s="200"/>
      <c r="F64" s="215"/>
      <c r="G64" s="1081"/>
      <c r="H64" s="248"/>
      <c r="I64" s="247"/>
      <c r="J64" s="248"/>
      <c r="K64" s="1677"/>
      <c r="L64" s="1156">
        <v>50</v>
      </c>
      <c r="M64" s="1156">
        <v>50</v>
      </c>
      <c r="N64" s="1157">
        <v>50</v>
      </c>
    </row>
    <row r="65" spans="1:19" ht="27.75" customHeight="1" x14ac:dyDescent="0.2">
      <c r="A65" s="978"/>
      <c r="B65" s="1063"/>
      <c r="C65" s="1047"/>
      <c r="D65" s="1554" t="s">
        <v>251</v>
      </c>
      <c r="E65" s="1006"/>
      <c r="F65" s="1007"/>
      <c r="G65" s="73"/>
      <c r="H65" s="384"/>
      <c r="I65" s="326"/>
      <c r="J65" s="384"/>
      <c r="K65" s="1033" t="s">
        <v>309</v>
      </c>
      <c r="L65" s="120">
        <f>30+45+6+6+3</f>
        <v>90</v>
      </c>
      <c r="M65" s="325">
        <v>90</v>
      </c>
      <c r="N65" s="190">
        <v>90</v>
      </c>
    </row>
    <row r="66" spans="1:19" s="105" customFormat="1" ht="15.75" customHeight="1" thickBot="1" x14ac:dyDescent="0.25">
      <c r="A66" s="21"/>
      <c r="B66" s="25"/>
      <c r="C66" s="14"/>
      <c r="D66" s="1667"/>
      <c r="E66" s="1668" t="s">
        <v>74</v>
      </c>
      <c r="F66" s="1669"/>
      <c r="G66" s="1669"/>
      <c r="H66" s="457">
        <f>SUM(H14:H17)</f>
        <v>62682.400000000001</v>
      </c>
      <c r="I66" s="457">
        <f>SUM(I14:I17)</f>
        <v>62450.2</v>
      </c>
      <c r="J66" s="457">
        <f>SUM(J14:J17)</f>
        <v>62361.2</v>
      </c>
      <c r="K66" s="506"/>
      <c r="L66" s="672"/>
      <c r="M66" s="673"/>
      <c r="N66" s="674"/>
      <c r="P66" s="1001"/>
    </row>
    <row r="67" spans="1:19" ht="15" customHeight="1" x14ac:dyDescent="0.2">
      <c r="A67" s="976" t="s">
        <v>17</v>
      </c>
      <c r="B67" s="1065" t="s">
        <v>17</v>
      </c>
      <c r="C67" s="1060" t="s">
        <v>20</v>
      </c>
      <c r="D67" s="1670" t="s">
        <v>240</v>
      </c>
      <c r="E67" s="187"/>
      <c r="F67" s="191">
        <v>2</v>
      </c>
      <c r="G67" s="1080"/>
      <c r="H67" s="246"/>
      <c r="I67" s="256"/>
      <c r="J67" s="256"/>
      <c r="K67" s="186"/>
      <c r="L67" s="189"/>
      <c r="M67" s="325"/>
      <c r="N67" s="190"/>
    </row>
    <row r="68" spans="1:19" ht="15" customHeight="1" x14ac:dyDescent="0.2">
      <c r="A68" s="1062"/>
      <c r="B68" s="1063"/>
      <c r="C68" s="1061"/>
      <c r="D68" s="1671"/>
      <c r="E68" s="1064"/>
      <c r="F68" s="1058"/>
      <c r="G68" s="1081"/>
      <c r="H68" s="269"/>
      <c r="I68" s="250"/>
      <c r="J68" s="322"/>
      <c r="K68" s="186"/>
      <c r="L68" s="189"/>
      <c r="M68" s="325"/>
      <c r="N68" s="190"/>
    </row>
    <row r="69" spans="1:19" ht="55.5" customHeight="1" x14ac:dyDescent="0.2">
      <c r="A69" s="1062"/>
      <c r="B69" s="1063"/>
      <c r="C69" s="1061"/>
      <c r="D69" s="986" t="s">
        <v>256</v>
      </c>
      <c r="E69" s="1064"/>
      <c r="F69" s="1058"/>
      <c r="G69" s="838" t="s">
        <v>21</v>
      </c>
      <c r="H69" s="257">
        <v>89.4</v>
      </c>
      <c r="I69" s="253">
        <v>89.4</v>
      </c>
      <c r="J69" s="494">
        <v>89.4</v>
      </c>
      <c r="K69" s="195" t="s">
        <v>179</v>
      </c>
      <c r="L69" s="678">
        <v>2350</v>
      </c>
      <c r="M69" s="679">
        <v>2377</v>
      </c>
      <c r="N69" s="680">
        <v>2377</v>
      </c>
    </row>
    <row r="70" spans="1:19" ht="42.75" customHeight="1" x14ac:dyDescent="0.2">
      <c r="A70" s="978"/>
      <c r="B70" s="1063"/>
      <c r="C70" s="1061"/>
      <c r="D70" s="231" t="s">
        <v>37</v>
      </c>
      <c r="E70" s="1049"/>
      <c r="F70" s="1046"/>
      <c r="G70" s="1088" t="s">
        <v>18</v>
      </c>
      <c r="H70" s="686">
        <v>148</v>
      </c>
      <c r="I70" s="686">
        <v>93</v>
      </c>
      <c r="J70" s="686">
        <v>93</v>
      </c>
      <c r="K70" s="375" t="s">
        <v>94</v>
      </c>
      <c r="L70" s="684">
        <v>180</v>
      </c>
      <c r="M70" s="325">
        <v>190</v>
      </c>
      <c r="N70" s="190">
        <v>190</v>
      </c>
    </row>
    <row r="71" spans="1:19" ht="14.25" customHeight="1" x14ac:dyDescent="0.2">
      <c r="A71" s="1062"/>
      <c r="B71" s="1063"/>
      <c r="C71" s="1047"/>
      <c r="D71" s="1633" t="s">
        <v>81</v>
      </c>
      <c r="E71" s="1672"/>
      <c r="F71" s="1616"/>
      <c r="G71" s="41"/>
      <c r="H71" s="248"/>
      <c r="I71" s="255"/>
      <c r="J71" s="255"/>
      <c r="K71" s="207" t="s">
        <v>124</v>
      </c>
      <c r="L71" s="379">
        <v>25</v>
      </c>
      <c r="M71" s="416">
        <v>25</v>
      </c>
      <c r="N71" s="197">
        <v>25</v>
      </c>
    </row>
    <row r="72" spans="1:19" ht="27.75" customHeight="1" x14ac:dyDescent="0.2">
      <c r="A72" s="1062"/>
      <c r="B72" s="1063"/>
      <c r="C72" s="1061"/>
      <c r="D72" s="1633"/>
      <c r="E72" s="1672"/>
      <c r="F72" s="1615"/>
      <c r="G72" s="41"/>
      <c r="H72" s="248"/>
      <c r="I72" s="255"/>
      <c r="J72" s="255"/>
      <c r="K72" s="400" t="s">
        <v>180</v>
      </c>
      <c r="L72" s="379">
        <v>3000</v>
      </c>
      <c r="M72" s="416">
        <v>3000</v>
      </c>
      <c r="N72" s="197">
        <v>3000</v>
      </c>
      <c r="S72" s="81" t="s">
        <v>203</v>
      </c>
    </row>
    <row r="73" spans="1:19" s="105" customFormat="1" ht="30" customHeight="1" x14ac:dyDescent="0.2">
      <c r="A73" s="1054"/>
      <c r="B73" s="1063"/>
      <c r="C73" s="1047"/>
      <c r="D73" s="689" t="s">
        <v>83</v>
      </c>
      <c r="E73" s="1049"/>
      <c r="F73" s="1046"/>
      <c r="G73" s="1009"/>
      <c r="H73" s="248"/>
      <c r="I73" s="255"/>
      <c r="J73" s="255"/>
      <c r="K73" s="690" t="s">
        <v>64</v>
      </c>
      <c r="L73" s="1004">
        <v>4500</v>
      </c>
      <c r="M73" s="1011">
        <v>4500</v>
      </c>
      <c r="N73" s="691">
        <v>4500</v>
      </c>
    </row>
    <row r="74" spans="1:19" s="105" customFormat="1" ht="40.5" customHeight="1" x14ac:dyDescent="0.2">
      <c r="A74" s="1110"/>
      <c r="B74" s="1104"/>
      <c r="C74" s="1106"/>
      <c r="D74" s="156" t="s">
        <v>294</v>
      </c>
      <c r="E74" s="1105"/>
      <c r="F74" s="1107"/>
      <c r="G74" s="1091"/>
      <c r="H74" s="384"/>
      <c r="I74" s="326"/>
      <c r="J74" s="326"/>
      <c r="K74" s="374" t="s">
        <v>192</v>
      </c>
      <c r="L74" s="694">
        <v>8</v>
      </c>
      <c r="M74" s="416"/>
      <c r="N74" s="197"/>
    </row>
    <row r="75" spans="1:19" s="105" customFormat="1" ht="30.75" customHeight="1" x14ac:dyDescent="0.2">
      <c r="A75" s="1054"/>
      <c r="B75" s="1063"/>
      <c r="C75" s="1047"/>
      <c r="D75" s="1661" t="s">
        <v>196</v>
      </c>
      <c r="E75" s="1064"/>
      <c r="F75" s="1046"/>
      <c r="G75" s="73" t="s">
        <v>21</v>
      </c>
      <c r="H75" s="384">
        <v>536</v>
      </c>
      <c r="I75" s="323">
        <v>536</v>
      </c>
      <c r="J75" s="323">
        <v>536</v>
      </c>
      <c r="K75" s="375" t="s">
        <v>192</v>
      </c>
      <c r="L75" s="961">
        <f>87+25</f>
        <v>112</v>
      </c>
      <c r="M75" s="78">
        <v>97</v>
      </c>
      <c r="N75" s="1015">
        <v>97</v>
      </c>
    </row>
    <row r="76" spans="1:19" ht="13.5" thickBot="1" x14ac:dyDescent="0.25">
      <c r="A76" s="980"/>
      <c r="B76" s="1066"/>
      <c r="C76" s="975"/>
      <c r="D76" s="1600"/>
      <c r="E76" s="1051"/>
      <c r="F76" s="1043"/>
      <c r="G76" s="75" t="s">
        <v>19</v>
      </c>
      <c r="H76" s="264">
        <f>SUM(H67:H75)</f>
        <v>773.4</v>
      </c>
      <c r="I76" s="276">
        <f>SUM(I67:I75)</f>
        <v>718.4</v>
      </c>
      <c r="J76" s="276">
        <f>SUM(J67:J75)</f>
        <v>718.4</v>
      </c>
      <c r="K76" s="374" t="s">
        <v>87</v>
      </c>
      <c r="L76" s="694">
        <v>5000</v>
      </c>
      <c r="M76" s="79">
        <v>5000</v>
      </c>
      <c r="N76" s="695">
        <v>5000</v>
      </c>
    </row>
    <row r="77" spans="1:19" ht="19.5" customHeight="1" x14ac:dyDescent="0.2">
      <c r="A77" s="976" t="s">
        <v>17</v>
      </c>
      <c r="B77" s="1065" t="s">
        <v>17</v>
      </c>
      <c r="C77" s="1060" t="s">
        <v>22</v>
      </c>
      <c r="D77" s="1599" t="s">
        <v>123</v>
      </c>
      <c r="E77" s="1064"/>
      <c r="F77" s="1058">
        <v>2</v>
      </c>
      <c r="G77" s="1082" t="s">
        <v>18</v>
      </c>
      <c r="H77" s="248">
        <v>3.9</v>
      </c>
      <c r="I77" s="255">
        <v>3.9</v>
      </c>
      <c r="J77" s="248">
        <v>3.9</v>
      </c>
      <c r="K77" s="700" t="s">
        <v>126</v>
      </c>
      <c r="L77" s="119">
        <v>10</v>
      </c>
      <c r="M77" s="446">
        <v>10</v>
      </c>
      <c r="N77" s="114">
        <v>10</v>
      </c>
    </row>
    <row r="78" spans="1:19" ht="30.75" customHeight="1" x14ac:dyDescent="0.2">
      <c r="A78" s="1062"/>
      <c r="B78" s="1063"/>
      <c r="C78" s="1047"/>
      <c r="D78" s="1652"/>
      <c r="E78" s="1064"/>
      <c r="F78" s="1058"/>
      <c r="G78" s="41"/>
      <c r="H78" s="248"/>
      <c r="I78" s="255"/>
      <c r="J78" s="248"/>
      <c r="K78" s="701" t="s">
        <v>157</v>
      </c>
      <c r="L78" s="193">
        <v>860</v>
      </c>
      <c r="M78" s="411">
        <v>860</v>
      </c>
      <c r="N78" s="194">
        <v>860</v>
      </c>
    </row>
    <row r="79" spans="1:19" ht="27.75" customHeight="1" x14ac:dyDescent="0.2">
      <c r="A79" s="1062"/>
      <c r="B79" s="1063"/>
      <c r="C79" s="1047"/>
      <c r="D79" s="702"/>
      <c r="E79" s="1064"/>
      <c r="F79" s="1058"/>
      <c r="G79" s="41"/>
      <c r="H79" s="248"/>
      <c r="I79" s="255"/>
      <c r="J79" s="384"/>
      <c r="K79" s="1663" t="s">
        <v>181</v>
      </c>
      <c r="L79" s="116">
        <v>40</v>
      </c>
      <c r="M79" s="414">
        <v>40</v>
      </c>
      <c r="N79" s="90">
        <v>40</v>
      </c>
    </row>
    <row r="80" spans="1:19" ht="15" customHeight="1" thickBot="1" x14ac:dyDescent="0.25">
      <c r="A80" s="1077"/>
      <c r="B80" s="25"/>
      <c r="C80" s="975"/>
      <c r="D80" s="696"/>
      <c r="E80" s="188"/>
      <c r="F80" s="192"/>
      <c r="G80" s="75" t="s">
        <v>19</v>
      </c>
      <c r="H80" s="264">
        <f t="shared" ref="H80:J80" si="0">H77</f>
        <v>3.9</v>
      </c>
      <c r="I80" s="276">
        <f t="shared" si="0"/>
        <v>3.9</v>
      </c>
      <c r="J80" s="264">
        <f t="shared" si="0"/>
        <v>3.9</v>
      </c>
      <c r="K80" s="1664"/>
      <c r="L80" s="237"/>
      <c r="M80" s="447"/>
      <c r="N80" s="115"/>
    </row>
    <row r="81" spans="1:17" s="105" customFormat="1" ht="17.25" customHeight="1" x14ac:dyDescent="0.2">
      <c r="A81" s="984" t="s">
        <v>17</v>
      </c>
      <c r="B81" s="1665" t="s">
        <v>17</v>
      </c>
      <c r="C81" s="1649" t="s">
        <v>24</v>
      </c>
      <c r="D81" s="1563" t="s">
        <v>125</v>
      </c>
      <c r="E81" s="1549"/>
      <c r="F81" s="1653">
        <v>2</v>
      </c>
      <c r="G81" s="71" t="s">
        <v>18</v>
      </c>
      <c r="H81" s="1086">
        <v>27.7</v>
      </c>
      <c r="I81" s="256">
        <v>27.7</v>
      </c>
      <c r="J81" s="435">
        <v>27.7</v>
      </c>
      <c r="K81" s="1071" t="s">
        <v>82</v>
      </c>
      <c r="L81" s="706">
        <v>13</v>
      </c>
      <c r="M81" s="707">
        <v>10</v>
      </c>
      <c r="N81" s="708">
        <v>10</v>
      </c>
    </row>
    <row r="82" spans="1:17" s="105" customFormat="1" ht="27.75" customHeight="1" thickBot="1" x14ac:dyDescent="0.25">
      <c r="A82" s="980"/>
      <c r="B82" s="1666"/>
      <c r="C82" s="1651"/>
      <c r="D82" s="1551"/>
      <c r="E82" s="1564"/>
      <c r="F82" s="1655"/>
      <c r="G82" s="75" t="s">
        <v>19</v>
      </c>
      <c r="H82" s="264">
        <f t="shared" ref="H82:J82" si="1">SUM(H81)</f>
        <v>27.7</v>
      </c>
      <c r="I82" s="276">
        <f t="shared" si="1"/>
        <v>27.7</v>
      </c>
      <c r="J82" s="264">
        <f t="shared" si="1"/>
        <v>27.7</v>
      </c>
      <c r="K82" s="996" t="s">
        <v>57</v>
      </c>
      <c r="L82" s="709">
        <v>36</v>
      </c>
      <c r="M82" s="710">
        <v>36</v>
      </c>
      <c r="N82" s="711">
        <v>36</v>
      </c>
    </row>
    <row r="83" spans="1:17" ht="43.5" customHeight="1" x14ac:dyDescent="0.2">
      <c r="A83" s="1646" t="s">
        <v>17</v>
      </c>
      <c r="B83" s="1065" t="s">
        <v>17</v>
      </c>
      <c r="C83" s="1649" t="s">
        <v>25</v>
      </c>
      <c r="D83" s="1599" t="s">
        <v>86</v>
      </c>
      <c r="E83" s="1549" t="s">
        <v>61</v>
      </c>
      <c r="F83" s="1653">
        <v>2</v>
      </c>
      <c r="G83" s="725" t="s">
        <v>18</v>
      </c>
      <c r="H83" s="1086">
        <v>242.9</v>
      </c>
      <c r="I83" s="250">
        <v>15.3</v>
      </c>
      <c r="J83" s="250">
        <v>8.4</v>
      </c>
      <c r="K83" s="306" t="s">
        <v>242</v>
      </c>
      <c r="L83" s="714">
        <v>40</v>
      </c>
      <c r="M83" s="449"/>
      <c r="N83" s="307"/>
    </row>
    <row r="84" spans="1:17" ht="43.5" customHeight="1" x14ac:dyDescent="0.2">
      <c r="A84" s="1647"/>
      <c r="B84" s="1063"/>
      <c r="C84" s="1650"/>
      <c r="D84" s="1652"/>
      <c r="E84" s="1550"/>
      <c r="F84" s="1654"/>
      <c r="G84" s="1067"/>
      <c r="H84" s="1086"/>
      <c r="I84" s="250"/>
      <c r="J84" s="250"/>
      <c r="K84" s="1033" t="s">
        <v>310</v>
      </c>
      <c r="L84" s="103">
        <v>6211</v>
      </c>
      <c r="M84" s="325"/>
      <c r="N84" s="190"/>
    </row>
    <row r="85" spans="1:17" ht="18" customHeight="1" x14ac:dyDescent="0.2">
      <c r="A85" s="1647"/>
      <c r="B85" s="1063"/>
      <c r="C85" s="1650"/>
      <c r="D85" s="1652"/>
      <c r="E85" s="1550"/>
      <c r="F85" s="1654"/>
      <c r="G85" s="1067"/>
      <c r="H85" s="1086"/>
      <c r="I85" s="250"/>
      <c r="J85" s="250"/>
      <c r="K85" s="1580" t="s">
        <v>290</v>
      </c>
      <c r="L85" s="176">
        <v>68</v>
      </c>
      <c r="M85" s="414">
        <v>68</v>
      </c>
      <c r="N85" s="90">
        <v>68</v>
      </c>
    </row>
    <row r="86" spans="1:17" ht="13.5" thickBot="1" x14ac:dyDescent="0.25">
      <c r="A86" s="1648"/>
      <c r="B86" s="1066"/>
      <c r="C86" s="1651"/>
      <c r="D86" s="1600"/>
      <c r="E86" s="1564"/>
      <c r="F86" s="1655"/>
      <c r="G86" s="1083" t="s">
        <v>19</v>
      </c>
      <c r="H86" s="264">
        <f>SUM(H83)</f>
        <v>242.9</v>
      </c>
      <c r="I86" s="276">
        <f>SUM(I83:I85)</f>
        <v>15.3</v>
      </c>
      <c r="J86" s="264">
        <f>SUM(J83:J85)</f>
        <v>8.4</v>
      </c>
      <c r="K86" s="1656"/>
      <c r="L86" s="699"/>
      <c r="M86" s="447"/>
      <c r="N86" s="115"/>
    </row>
    <row r="87" spans="1:17" ht="13.5" thickBot="1" x14ac:dyDescent="0.25">
      <c r="A87" s="3" t="s">
        <v>17</v>
      </c>
      <c r="B87" s="2" t="s">
        <v>17</v>
      </c>
      <c r="C87" s="1590" t="s">
        <v>23</v>
      </c>
      <c r="D87" s="1590"/>
      <c r="E87" s="1590"/>
      <c r="F87" s="1590"/>
      <c r="G87" s="1590"/>
      <c r="H87" s="280">
        <f>H86+H82+H80+H76+H66</f>
        <v>63730.3</v>
      </c>
      <c r="I87" s="1084">
        <f>I86+I82+I80+I76+I66</f>
        <v>63215.5</v>
      </c>
      <c r="J87" s="280">
        <f>J86+J82+J80+J76+J66</f>
        <v>63119.6</v>
      </c>
      <c r="K87" s="1069"/>
      <c r="L87" s="1561"/>
      <c r="M87" s="1561"/>
      <c r="N87" s="1562"/>
    </row>
    <row r="88" spans="1:17" ht="13.5" thickBot="1" x14ac:dyDescent="0.25">
      <c r="A88" s="3" t="s">
        <v>17</v>
      </c>
      <c r="B88" s="1657" t="s">
        <v>7</v>
      </c>
      <c r="C88" s="1608"/>
      <c r="D88" s="1608"/>
      <c r="E88" s="1608"/>
      <c r="F88" s="1608"/>
      <c r="G88" s="1608"/>
      <c r="H88" s="723">
        <f t="shared" ref="H88:J88" si="2">H87</f>
        <v>63730.3</v>
      </c>
      <c r="I88" s="1085">
        <f t="shared" si="2"/>
        <v>63215.5</v>
      </c>
      <c r="J88" s="723">
        <f t="shared" si="2"/>
        <v>63119.6</v>
      </c>
      <c r="K88" s="1527"/>
      <c r="L88" s="1528"/>
      <c r="M88" s="1528"/>
      <c r="N88" s="1529"/>
    </row>
    <row r="89" spans="1:17" ht="13.5" customHeight="1" thickBot="1" x14ac:dyDescent="0.25">
      <c r="A89" s="1076" t="s">
        <v>20</v>
      </c>
      <c r="B89" s="1658" t="s">
        <v>43</v>
      </c>
      <c r="C89" s="1659"/>
      <c r="D89" s="1659"/>
      <c r="E89" s="1659"/>
      <c r="F89" s="1659"/>
      <c r="G89" s="1659"/>
      <c r="H89" s="1659"/>
      <c r="I89" s="1659"/>
      <c r="J89" s="1659"/>
      <c r="K89" s="1659"/>
      <c r="L89" s="1659"/>
      <c r="M89" s="1659"/>
      <c r="N89" s="1660"/>
    </row>
    <row r="90" spans="1:17" ht="13.5" thickBot="1" x14ac:dyDescent="0.25">
      <c r="A90" s="6" t="s">
        <v>20</v>
      </c>
      <c r="B90" s="5" t="s">
        <v>17</v>
      </c>
      <c r="C90" s="1662" t="s">
        <v>39</v>
      </c>
      <c r="D90" s="1567"/>
      <c r="E90" s="1567"/>
      <c r="F90" s="1567"/>
      <c r="G90" s="1567"/>
      <c r="H90" s="1567"/>
      <c r="I90" s="1567"/>
      <c r="J90" s="1567"/>
      <c r="K90" s="1567"/>
      <c r="L90" s="1567"/>
      <c r="M90" s="1567"/>
      <c r="N90" s="1568"/>
    </row>
    <row r="91" spans="1:17" ht="15.75" customHeight="1" x14ac:dyDescent="0.2">
      <c r="A91" s="976" t="s">
        <v>20</v>
      </c>
      <c r="B91" s="1354" t="s">
        <v>17</v>
      </c>
      <c r="C91" s="1352" t="s">
        <v>17</v>
      </c>
      <c r="D91" s="1535" t="s">
        <v>265</v>
      </c>
      <c r="E91" s="724"/>
      <c r="F91" s="182"/>
      <c r="G91" s="1366" t="s">
        <v>18</v>
      </c>
      <c r="H91" s="242">
        <v>845.3</v>
      </c>
      <c r="I91" s="275">
        <v>1932.5</v>
      </c>
      <c r="J91" s="241">
        <v>4142.8999999999996</v>
      </c>
      <c r="K91" s="727"/>
      <c r="L91" s="86"/>
      <c r="M91" s="86"/>
      <c r="N91" s="114"/>
    </row>
    <row r="92" spans="1:17" ht="15.75" customHeight="1" x14ac:dyDescent="0.2">
      <c r="A92" s="978"/>
      <c r="B92" s="1347"/>
      <c r="C92" s="1353"/>
      <c r="D92" s="1536"/>
      <c r="E92" s="1302"/>
      <c r="F92" s="809"/>
      <c r="G92" s="1367" t="s">
        <v>5</v>
      </c>
      <c r="H92" s="271">
        <v>562.5</v>
      </c>
      <c r="I92" s="251">
        <v>1014.3</v>
      </c>
      <c r="J92" s="251">
        <v>295.7</v>
      </c>
      <c r="K92" s="1303"/>
      <c r="L92" s="42"/>
      <c r="M92" s="42"/>
      <c r="N92" s="84"/>
    </row>
    <row r="93" spans="1:17" ht="30.75" customHeight="1" x14ac:dyDescent="0.2">
      <c r="A93" s="978"/>
      <c r="B93" s="1347"/>
      <c r="C93" s="1360"/>
      <c r="D93" s="1565" t="s">
        <v>288</v>
      </c>
      <c r="E93" s="314" t="s">
        <v>3</v>
      </c>
      <c r="F93" s="1358">
        <v>5</v>
      </c>
      <c r="G93" s="1368"/>
      <c r="H93" s="1094"/>
      <c r="I93" s="252"/>
      <c r="J93" s="252"/>
      <c r="K93" s="1362" t="s">
        <v>205</v>
      </c>
      <c r="L93" s="122">
        <v>1</v>
      </c>
      <c r="M93" s="424"/>
      <c r="N93" s="123"/>
      <c r="O93" s="289"/>
      <c r="P93" s="289"/>
      <c r="Q93" s="289"/>
    </row>
    <row r="94" spans="1:17" ht="24.75" customHeight="1" x14ac:dyDescent="0.2">
      <c r="A94" s="978"/>
      <c r="B94" s="1347"/>
      <c r="C94" s="1360"/>
      <c r="D94" s="1645"/>
      <c r="E94" s="1246"/>
      <c r="F94" s="1191"/>
      <c r="G94" s="1369"/>
      <c r="H94" s="1094"/>
      <c r="I94" s="252"/>
      <c r="J94" s="252"/>
      <c r="K94" s="1351" t="s">
        <v>315</v>
      </c>
      <c r="L94" s="602"/>
      <c r="M94" s="432">
        <v>30</v>
      </c>
      <c r="N94" s="603">
        <v>100</v>
      </c>
      <c r="O94" s="289"/>
      <c r="P94" s="289"/>
      <c r="Q94" s="289"/>
    </row>
    <row r="95" spans="1:17" s="179" customFormat="1" ht="15" customHeight="1" x14ac:dyDescent="0.2">
      <c r="A95" s="978"/>
      <c r="B95" s="1347"/>
      <c r="C95" s="1021"/>
      <c r="D95" s="1644" t="s">
        <v>257</v>
      </c>
      <c r="E95" s="1246"/>
      <c r="F95" s="1191"/>
      <c r="G95" s="1369"/>
      <c r="H95" s="1094"/>
      <c r="I95" s="252"/>
      <c r="J95" s="252"/>
      <c r="K95" s="1350" t="s">
        <v>171</v>
      </c>
      <c r="L95" s="91">
        <v>15</v>
      </c>
      <c r="M95" s="420">
        <v>100</v>
      </c>
      <c r="N95" s="744"/>
    </row>
    <row r="96" spans="1:17" s="179" customFormat="1" ht="15" customHeight="1" x14ac:dyDescent="0.2">
      <c r="A96" s="978"/>
      <c r="B96" s="1347"/>
      <c r="C96" s="1021"/>
      <c r="D96" s="1644"/>
      <c r="E96" s="1246"/>
      <c r="F96" s="1191"/>
      <c r="G96" s="1369"/>
      <c r="H96" s="1094"/>
      <c r="I96" s="252"/>
      <c r="J96" s="252"/>
      <c r="K96" s="1639" t="s">
        <v>109</v>
      </c>
      <c r="L96" s="91"/>
      <c r="M96" s="420" t="s">
        <v>109</v>
      </c>
      <c r="N96" s="744" t="s">
        <v>109</v>
      </c>
      <c r="O96" s="1034"/>
    </row>
    <row r="97" spans="1:15" s="179" customFormat="1" ht="15" customHeight="1" x14ac:dyDescent="0.2">
      <c r="A97" s="978"/>
      <c r="B97" s="1347"/>
      <c r="C97" s="1022"/>
      <c r="D97" s="1644"/>
      <c r="E97" s="1246"/>
      <c r="F97" s="1191"/>
      <c r="G97" s="1370"/>
      <c r="H97" s="1139"/>
      <c r="I97" s="964"/>
      <c r="J97" s="964"/>
      <c r="K97" s="1640"/>
      <c r="L97" s="46"/>
      <c r="M97" s="223"/>
      <c r="N97" s="227"/>
    </row>
    <row r="98" spans="1:15" s="179" customFormat="1" ht="14.25" customHeight="1" x14ac:dyDescent="0.2">
      <c r="A98" s="978"/>
      <c r="B98" s="1347"/>
      <c r="C98" s="1021"/>
      <c r="D98" s="1565" t="s">
        <v>258</v>
      </c>
      <c r="E98" s="1246"/>
      <c r="F98" s="1191"/>
      <c r="G98" s="1369"/>
      <c r="H98" s="1094"/>
      <c r="I98" s="252"/>
      <c r="J98" s="252"/>
      <c r="K98" s="1362" t="s">
        <v>171</v>
      </c>
      <c r="L98" s="122">
        <v>15</v>
      </c>
      <c r="M98" s="424">
        <v>100</v>
      </c>
      <c r="N98" s="123"/>
      <c r="O98" s="179" t="s">
        <v>109</v>
      </c>
    </row>
    <row r="99" spans="1:15" s="179" customFormat="1" ht="14.25" customHeight="1" x14ac:dyDescent="0.2">
      <c r="A99" s="978"/>
      <c r="B99" s="1347"/>
      <c r="C99" s="1021"/>
      <c r="D99" s="1644"/>
      <c r="E99" s="1246"/>
      <c r="F99" s="1191"/>
      <c r="G99" s="1369"/>
      <c r="H99" s="1094"/>
      <c r="I99" s="252"/>
      <c r="J99" s="252"/>
      <c r="K99" s="1639"/>
      <c r="L99" s="91"/>
      <c r="M99" s="420"/>
      <c r="N99" s="744"/>
    </row>
    <row r="100" spans="1:15" s="179" customFormat="1" ht="14.25" customHeight="1" x14ac:dyDescent="0.2">
      <c r="A100" s="978"/>
      <c r="B100" s="1347"/>
      <c r="C100" s="1022"/>
      <c r="D100" s="1645"/>
      <c r="E100" s="1246"/>
      <c r="F100" s="1191"/>
      <c r="G100" s="1370"/>
      <c r="H100" s="1139"/>
      <c r="I100" s="964"/>
      <c r="J100" s="964"/>
      <c r="K100" s="1640"/>
      <c r="L100" s="199"/>
      <c r="M100" s="315"/>
      <c r="N100" s="230"/>
    </row>
    <row r="101" spans="1:15" ht="30.75" customHeight="1" x14ac:dyDescent="0.2">
      <c r="A101" s="978"/>
      <c r="B101" s="1347"/>
      <c r="C101" s="1361"/>
      <c r="D101" s="1644" t="s">
        <v>295</v>
      </c>
      <c r="E101" s="1246"/>
      <c r="F101" s="1191"/>
      <c r="G101" s="1369"/>
      <c r="H101" s="1094"/>
      <c r="I101" s="252"/>
      <c r="J101" s="252"/>
      <c r="K101" s="1350" t="s">
        <v>269</v>
      </c>
      <c r="L101" s="91">
        <v>3</v>
      </c>
      <c r="M101" s="420">
        <v>4</v>
      </c>
      <c r="N101" s="744"/>
    </row>
    <row r="102" spans="1:15" ht="23.25" customHeight="1" x14ac:dyDescent="0.2">
      <c r="A102" s="978"/>
      <c r="B102" s="1347"/>
      <c r="C102" s="1361"/>
      <c r="D102" s="1644"/>
      <c r="E102" s="1246"/>
      <c r="F102" s="1191"/>
      <c r="G102" s="1369"/>
      <c r="H102" s="1094"/>
      <c r="I102" s="252"/>
      <c r="J102" s="252"/>
      <c r="K102" s="1639"/>
      <c r="L102" s="91"/>
      <c r="M102" s="420"/>
      <c r="N102" s="744"/>
    </row>
    <row r="103" spans="1:15" x14ac:dyDescent="0.2">
      <c r="A103" s="978"/>
      <c r="B103" s="1347"/>
      <c r="C103" s="1353"/>
      <c r="D103" s="1645"/>
      <c r="E103" s="1246"/>
      <c r="F103" s="1191"/>
      <c r="G103" s="1370"/>
      <c r="H103" s="1139"/>
      <c r="I103" s="964"/>
      <c r="J103" s="964"/>
      <c r="K103" s="1640"/>
      <c r="L103" s="46"/>
      <c r="M103" s="223"/>
      <c r="N103" s="227"/>
    </row>
    <row r="104" spans="1:15" ht="30.75" customHeight="1" x14ac:dyDescent="0.2">
      <c r="A104" s="978"/>
      <c r="B104" s="1347"/>
      <c r="C104" s="1360"/>
      <c r="D104" s="1636" t="s">
        <v>296</v>
      </c>
      <c r="E104" s="1246"/>
      <c r="F104" s="1191"/>
      <c r="G104" s="1369"/>
      <c r="H104" s="1094"/>
      <c r="I104" s="252"/>
      <c r="J104" s="252"/>
      <c r="K104" s="1362" t="s">
        <v>206</v>
      </c>
      <c r="L104" s="204">
        <v>1</v>
      </c>
      <c r="M104" s="50"/>
      <c r="N104" s="1305"/>
    </row>
    <row r="105" spans="1:15" ht="17.25" customHeight="1" x14ac:dyDescent="0.2">
      <c r="A105" s="978"/>
      <c r="B105" s="1347"/>
      <c r="C105" s="1360"/>
      <c r="D105" s="1638"/>
      <c r="E105" s="1246"/>
      <c r="F105" s="1191"/>
      <c r="G105" s="1369"/>
      <c r="H105" s="1094"/>
      <c r="I105" s="252"/>
      <c r="J105" s="586"/>
      <c r="K105" s="1304" t="s">
        <v>207</v>
      </c>
      <c r="L105" s="223"/>
      <c r="M105" s="121">
        <v>1</v>
      </c>
      <c r="N105" s="227"/>
    </row>
    <row r="106" spans="1:15" ht="13.5" customHeight="1" x14ac:dyDescent="0.2">
      <c r="A106" s="978"/>
      <c r="B106" s="1347"/>
      <c r="C106" s="1360"/>
      <c r="D106" s="1638"/>
      <c r="E106" s="1246"/>
      <c r="F106" s="1191"/>
      <c r="G106" s="1369"/>
      <c r="H106" s="1094"/>
      <c r="I106" s="252"/>
      <c r="J106" s="252"/>
      <c r="K106" s="1639" t="s">
        <v>209</v>
      </c>
      <c r="L106" s="223"/>
      <c r="M106" s="232"/>
      <c r="N106" s="227">
        <v>100</v>
      </c>
    </row>
    <row r="107" spans="1:15" ht="17.25" customHeight="1" x14ac:dyDescent="0.2">
      <c r="A107" s="978"/>
      <c r="B107" s="1347"/>
      <c r="C107" s="1359"/>
      <c r="D107" s="1637"/>
      <c r="E107" s="1246"/>
      <c r="F107" s="1191"/>
      <c r="G107" s="1370"/>
      <c r="H107" s="1139"/>
      <c r="I107" s="964"/>
      <c r="J107" s="964"/>
      <c r="K107" s="1640"/>
      <c r="L107" s="34"/>
      <c r="M107" s="223"/>
      <c r="N107" s="227"/>
    </row>
    <row r="108" spans="1:15" ht="27" customHeight="1" x14ac:dyDescent="0.2">
      <c r="A108" s="978"/>
      <c r="B108" s="1347"/>
      <c r="C108" s="1361"/>
      <c r="D108" s="1364" t="s">
        <v>262</v>
      </c>
      <c r="E108" s="1246"/>
      <c r="F108" s="1191"/>
      <c r="G108" s="1363"/>
      <c r="H108" s="1094"/>
      <c r="I108" s="252"/>
      <c r="J108" s="252"/>
      <c r="K108" s="1350" t="s">
        <v>160</v>
      </c>
      <c r="L108" s="122">
        <v>70</v>
      </c>
      <c r="M108" s="122">
        <v>100</v>
      </c>
      <c r="N108" s="113"/>
    </row>
    <row r="109" spans="1:15" ht="67.5" customHeight="1" x14ac:dyDescent="0.2">
      <c r="A109" s="978"/>
      <c r="B109" s="1347"/>
      <c r="C109" s="1361"/>
      <c r="D109" s="769" t="s">
        <v>215</v>
      </c>
      <c r="E109" s="1246"/>
      <c r="F109" s="1191"/>
      <c r="G109" s="1363"/>
      <c r="H109" s="1094"/>
      <c r="I109" s="252"/>
      <c r="J109" s="252"/>
      <c r="K109" s="1350"/>
      <c r="L109" s="34"/>
      <c r="M109" s="34"/>
      <c r="N109" s="990"/>
    </row>
    <row r="110" spans="1:15" ht="16.5" customHeight="1" x14ac:dyDescent="0.2">
      <c r="A110" s="978"/>
      <c r="B110" s="1347"/>
      <c r="C110" s="1361"/>
      <c r="D110" s="1641" t="s">
        <v>216</v>
      </c>
      <c r="E110" s="1246"/>
      <c r="F110" s="1191"/>
      <c r="G110" s="1363"/>
      <c r="H110" s="1094"/>
      <c r="I110" s="252"/>
      <c r="J110" s="252"/>
      <c r="K110" s="1350"/>
      <c r="L110" s="34"/>
      <c r="M110" s="34"/>
      <c r="N110" s="990"/>
    </row>
    <row r="111" spans="1:15" ht="16.5" customHeight="1" x14ac:dyDescent="0.2">
      <c r="A111" s="978"/>
      <c r="B111" s="1347"/>
      <c r="C111" s="1361"/>
      <c r="D111" s="1642"/>
      <c r="E111" s="1246"/>
      <c r="F111" s="1191"/>
      <c r="G111" s="1363"/>
      <c r="H111" s="1094"/>
      <c r="I111" s="252"/>
      <c r="J111" s="252"/>
      <c r="K111" s="1350"/>
      <c r="L111" s="34"/>
      <c r="M111" s="34"/>
      <c r="N111" s="990"/>
    </row>
    <row r="112" spans="1:15" x14ac:dyDescent="0.2">
      <c r="A112" s="978"/>
      <c r="B112" s="1347"/>
      <c r="C112" s="1353"/>
      <c r="D112" s="1643"/>
      <c r="E112" s="1246"/>
      <c r="F112" s="1191"/>
      <c r="G112" s="1370"/>
      <c r="H112" s="1139"/>
      <c r="I112" s="964"/>
      <c r="J112" s="964"/>
      <c r="K112" s="226"/>
      <c r="L112" s="55"/>
      <c r="M112" s="55"/>
      <c r="N112" s="51"/>
    </row>
    <row r="113" spans="1:18" ht="21.75" customHeight="1" x14ac:dyDescent="0.2">
      <c r="A113" s="1357"/>
      <c r="B113" s="1347"/>
      <c r="C113" s="1361"/>
      <c r="D113" s="1636" t="s">
        <v>297</v>
      </c>
      <c r="E113" s="1246"/>
      <c r="F113" s="1191"/>
      <c r="G113" s="1363"/>
      <c r="H113" s="599"/>
      <c r="I113" s="252"/>
      <c r="J113" s="252"/>
      <c r="K113" s="1620" t="s">
        <v>311</v>
      </c>
      <c r="L113" s="911">
        <v>1</v>
      </c>
      <c r="M113" s="26"/>
      <c r="N113" s="229"/>
    </row>
    <row r="114" spans="1:18" ht="21.75" customHeight="1" x14ac:dyDescent="0.2">
      <c r="A114" s="978"/>
      <c r="B114" s="1347"/>
      <c r="C114" s="1359"/>
      <c r="D114" s="1637"/>
      <c r="E114" s="1246"/>
      <c r="F114" s="1192"/>
      <c r="G114" s="1370"/>
      <c r="H114" s="1139"/>
      <c r="I114" s="964"/>
      <c r="J114" s="964"/>
      <c r="K114" s="1621"/>
      <c r="L114" s="1019"/>
      <c r="M114" s="1020"/>
      <c r="N114" s="230"/>
    </row>
    <row r="115" spans="1:18" ht="17.25" customHeight="1" x14ac:dyDescent="0.2">
      <c r="A115" s="978"/>
      <c r="B115" s="1347"/>
      <c r="C115" s="147"/>
      <c r="D115" s="1628" t="s">
        <v>263</v>
      </c>
      <c r="E115" s="1246"/>
      <c r="F115" s="1358">
        <v>5</v>
      </c>
      <c r="G115" s="1363"/>
      <c r="H115" s="599"/>
      <c r="I115" s="252"/>
      <c r="J115" s="252"/>
      <c r="K115" s="761" t="s">
        <v>158</v>
      </c>
      <c r="L115" s="748">
        <v>1</v>
      </c>
      <c r="M115" s="600"/>
      <c r="N115" s="113"/>
    </row>
    <row r="116" spans="1:18" ht="16.5" customHeight="1" x14ac:dyDescent="0.2">
      <c r="A116" s="978"/>
      <c r="B116" s="1347"/>
      <c r="C116" s="147"/>
      <c r="D116" s="1629"/>
      <c r="E116" s="1246"/>
      <c r="F116" s="1191"/>
      <c r="G116" s="1370"/>
      <c r="H116" s="1139"/>
      <c r="I116" s="964"/>
      <c r="J116" s="964"/>
      <c r="K116" s="1037"/>
      <c r="L116" s="766"/>
      <c r="M116" s="1038"/>
      <c r="N116" s="1039"/>
    </row>
    <row r="117" spans="1:18" ht="27.75" customHeight="1" x14ac:dyDescent="0.2">
      <c r="A117" s="1357"/>
      <c r="B117" s="1347"/>
      <c r="C117" s="1361"/>
      <c r="D117" s="772" t="s">
        <v>172</v>
      </c>
      <c r="E117" s="1246"/>
      <c r="F117" s="1191"/>
      <c r="G117" s="1363"/>
      <c r="H117" s="599"/>
      <c r="I117" s="252"/>
      <c r="J117" s="252"/>
      <c r="K117" s="1362" t="s">
        <v>105</v>
      </c>
      <c r="L117" s="122"/>
      <c r="M117" s="204">
        <v>1</v>
      </c>
      <c r="N117" s="229"/>
    </row>
    <row r="118" spans="1:18" x14ac:dyDescent="0.2">
      <c r="A118" s="978"/>
      <c r="B118" s="1347"/>
      <c r="C118" s="1360"/>
      <c r="D118" s="772"/>
      <c r="E118" s="1246"/>
      <c r="F118" s="1191"/>
      <c r="G118" s="1370"/>
      <c r="H118" s="1139"/>
      <c r="I118" s="964"/>
      <c r="J118" s="1140"/>
      <c r="K118" s="1350" t="s">
        <v>106</v>
      </c>
      <c r="L118" s="46"/>
      <c r="M118" s="223">
        <v>30</v>
      </c>
      <c r="N118" s="227">
        <v>80</v>
      </c>
    </row>
    <row r="119" spans="1:18" ht="42.75" customHeight="1" x14ac:dyDescent="0.2">
      <c r="A119" s="978"/>
      <c r="B119" s="1347"/>
      <c r="C119" s="126"/>
      <c r="D119" s="1374" t="s">
        <v>193</v>
      </c>
      <c r="E119" s="31"/>
      <c r="F119" s="1622">
        <v>6</v>
      </c>
      <c r="G119" s="1349" t="s">
        <v>287</v>
      </c>
      <c r="H119" s="686">
        <v>413.4</v>
      </c>
      <c r="I119" s="297">
        <v>596.20000000000005</v>
      </c>
      <c r="J119" s="686">
        <v>437.5</v>
      </c>
      <c r="K119" s="1375" t="s">
        <v>315</v>
      </c>
      <c r="L119" s="1247" t="s">
        <v>212</v>
      </c>
      <c r="M119" s="1247" t="s">
        <v>213</v>
      </c>
      <c r="N119" s="1248" t="s">
        <v>197</v>
      </c>
    </row>
    <row r="120" spans="1:18" ht="21" customHeight="1" x14ac:dyDescent="0.2">
      <c r="A120" s="978"/>
      <c r="B120" s="1347"/>
      <c r="C120" s="1360"/>
      <c r="D120" s="1565" t="s">
        <v>298</v>
      </c>
      <c r="E120" s="773"/>
      <c r="F120" s="1623"/>
      <c r="G120" s="1371" t="s">
        <v>287</v>
      </c>
      <c r="H120" s="555">
        <v>134.19999999999999</v>
      </c>
      <c r="I120" s="1388"/>
      <c r="J120" s="1389"/>
      <c r="K120" s="1624" t="s">
        <v>248</v>
      </c>
      <c r="L120" s="1390">
        <v>100</v>
      </c>
      <c r="M120" s="1391"/>
      <c r="N120" s="229"/>
    </row>
    <row r="121" spans="1:18" ht="14.25" customHeight="1" thickBot="1" x14ac:dyDescent="0.25">
      <c r="A121" s="977"/>
      <c r="B121" s="1355"/>
      <c r="C121" s="1373"/>
      <c r="D121" s="1566"/>
      <c r="E121" s="1630" t="s">
        <v>74</v>
      </c>
      <c r="F121" s="1631"/>
      <c r="G121" s="1632"/>
      <c r="H121" s="1095">
        <f>SUM(H91:H92)</f>
        <v>1407.8</v>
      </c>
      <c r="I121" s="1095">
        <f>SUM(I91:I92)</f>
        <v>2946.8</v>
      </c>
      <c r="J121" s="1095">
        <f>SUM(J91:J92)</f>
        <v>4438.5999999999995</v>
      </c>
      <c r="K121" s="1625"/>
      <c r="L121" s="776"/>
      <c r="M121" s="777"/>
      <c r="N121" s="640"/>
    </row>
    <row r="122" spans="1:18" ht="16.5" customHeight="1" x14ac:dyDescent="0.2">
      <c r="A122" s="976" t="s">
        <v>20</v>
      </c>
      <c r="B122" s="1215" t="s">
        <v>17</v>
      </c>
      <c r="C122" s="1209" t="s">
        <v>20</v>
      </c>
      <c r="D122" s="1626" t="s">
        <v>173</v>
      </c>
      <c r="E122" s="183" t="s">
        <v>3</v>
      </c>
      <c r="F122" s="110">
        <v>5</v>
      </c>
      <c r="G122" s="1087" t="s">
        <v>18</v>
      </c>
      <c r="H122" s="319">
        <f>1039.9+1052.2</f>
        <v>2092.1000000000004</v>
      </c>
      <c r="I122" s="1093">
        <v>564.20000000000005</v>
      </c>
      <c r="J122" s="370">
        <v>1869.8</v>
      </c>
      <c r="K122" s="1250"/>
      <c r="L122" s="1251"/>
      <c r="M122" s="446"/>
      <c r="N122" s="114"/>
    </row>
    <row r="123" spans="1:18" ht="16.5" customHeight="1" x14ac:dyDescent="0.2">
      <c r="A123" s="978"/>
      <c r="B123" s="1212"/>
      <c r="C123" s="1210"/>
      <c r="D123" s="1627"/>
      <c r="E123" s="106"/>
      <c r="F123" s="95"/>
      <c r="G123" s="875" t="s">
        <v>70</v>
      </c>
      <c r="H123" s="686">
        <v>125</v>
      </c>
      <c r="I123" s="297">
        <v>1300</v>
      </c>
      <c r="J123" s="297">
        <v>1000</v>
      </c>
      <c r="K123" s="1079"/>
      <c r="L123" s="1002"/>
      <c r="M123" s="325"/>
      <c r="N123" s="190"/>
    </row>
    <row r="124" spans="1:18" ht="29.25" customHeight="1" x14ac:dyDescent="0.2">
      <c r="A124" s="978"/>
      <c r="B124" s="1212"/>
      <c r="C124" s="1222"/>
      <c r="D124" s="1554" t="s">
        <v>299</v>
      </c>
      <c r="E124" s="136"/>
      <c r="F124" s="325"/>
      <c r="G124" s="41"/>
      <c r="H124" s="248"/>
      <c r="I124" s="255"/>
      <c r="J124" s="255"/>
      <c r="K124" s="222" t="s">
        <v>312</v>
      </c>
      <c r="L124" s="31">
        <v>4</v>
      </c>
      <c r="M124" s="413">
        <v>5</v>
      </c>
      <c r="N124" s="1249"/>
      <c r="O124" s="289"/>
      <c r="P124" s="289"/>
      <c r="Q124" s="289"/>
    </row>
    <row r="125" spans="1:18" ht="29.25" customHeight="1" x14ac:dyDescent="0.2">
      <c r="A125" s="978"/>
      <c r="B125" s="1212"/>
      <c r="C125" s="1222"/>
      <c r="D125" s="1555"/>
      <c r="E125" s="136"/>
      <c r="F125" s="325"/>
      <c r="G125" s="41"/>
      <c r="H125" s="248"/>
      <c r="I125" s="255"/>
      <c r="J125" s="255"/>
      <c r="K125" s="1014" t="s">
        <v>184</v>
      </c>
      <c r="L125" s="1234">
        <v>1</v>
      </c>
      <c r="M125" s="1236">
        <v>4</v>
      </c>
      <c r="N125" s="1238">
        <v>4</v>
      </c>
    </row>
    <row r="126" spans="1:18" ht="30" customHeight="1" x14ac:dyDescent="0.2">
      <c r="A126" s="1211"/>
      <c r="B126" s="1212"/>
      <c r="C126" s="1222"/>
      <c r="D126" s="1633"/>
      <c r="E126" s="136"/>
      <c r="F126" s="325"/>
      <c r="G126" s="1269"/>
      <c r="H126" s="1255"/>
      <c r="I126" s="1256"/>
      <c r="J126" s="1256"/>
      <c r="K126" s="1243" t="s">
        <v>110</v>
      </c>
      <c r="L126" s="1235"/>
      <c r="M126" s="1237">
        <v>15</v>
      </c>
      <c r="N126" s="1239">
        <v>100</v>
      </c>
    </row>
    <row r="127" spans="1:18" ht="17.25" customHeight="1" x14ac:dyDescent="0.2">
      <c r="A127" s="978"/>
      <c r="B127" s="1212"/>
      <c r="C127" s="1222"/>
      <c r="D127" s="1554" t="s">
        <v>208</v>
      </c>
      <c r="E127" s="1634" t="s">
        <v>60</v>
      </c>
      <c r="F127" s="1007"/>
      <c r="G127" s="1009"/>
      <c r="H127" s="789"/>
      <c r="I127" s="790"/>
      <c r="J127" s="790"/>
      <c r="K127" s="1014" t="s">
        <v>316</v>
      </c>
      <c r="L127" s="1217">
        <v>100</v>
      </c>
      <c r="M127" s="421"/>
      <c r="N127" s="141"/>
      <c r="P127" s="1013"/>
      <c r="Q127" s="1023"/>
      <c r="R127" s="1023"/>
    </row>
    <row r="128" spans="1:18" ht="15.75" customHeight="1" x14ac:dyDescent="0.2">
      <c r="A128" s="978"/>
      <c r="B128" s="1212"/>
      <c r="C128" s="1222"/>
      <c r="D128" s="1555"/>
      <c r="E128" s="1634"/>
      <c r="F128" s="1007"/>
      <c r="G128" s="1009"/>
      <c r="H128" s="789"/>
      <c r="I128" s="790"/>
      <c r="J128" s="790"/>
      <c r="K128" s="1014"/>
      <c r="L128" s="139"/>
      <c r="M128" s="421"/>
      <c r="N128" s="141"/>
      <c r="P128" s="1013"/>
      <c r="Q128" s="1023"/>
      <c r="R128" s="1023"/>
    </row>
    <row r="129" spans="1:19" ht="15" customHeight="1" x14ac:dyDescent="0.2">
      <c r="A129" s="1211"/>
      <c r="B129" s="1212"/>
      <c r="C129" s="1222"/>
      <c r="D129" s="1633"/>
      <c r="E129" s="1635"/>
      <c r="F129" s="1007"/>
      <c r="G129" s="1254"/>
      <c r="H129" s="1252"/>
      <c r="I129" s="1253"/>
      <c r="J129" s="1253"/>
      <c r="K129" s="1014"/>
      <c r="L129" s="64"/>
      <c r="M129" s="421"/>
      <c r="N129" s="141"/>
      <c r="P129" s="1013"/>
      <c r="Q129" s="1023"/>
      <c r="R129" s="1023"/>
    </row>
    <row r="130" spans="1:19" ht="30" customHeight="1" x14ac:dyDescent="0.2">
      <c r="A130" s="1211"/>
      <c r="B130" s="1212"/>
      <c r="C130" s="1222"/>
      <c r="D130" s="689" t="s">
        <v>104</v>
      </c>
      <c r="E130" s="795"/>
      <c r="F130" s="796"/>
      <c r="G130" s="1009"/>
      <c r="H130" s="248"/>
      <c r="I130" s="255"/>
      <c r="J130" s="255"/>
      <c r="K130" s="1242" t="s">
        <v>105</v>
      </c>
      <c r="L130" s="176">
        <v>1</v>
      </c>
      <c r="M130" s="413"/>
      <c r="N130" s="1249"/>
    </row>
    <row r="131" spans="1:19" ht="15" customHeight="1" thickBot="1" x14ac:dyDescent="0.25">
      <c r="A131" s="977"/>
      <c r="B131" s="1216"/>
      <c r="C131" s="975"/>
      <c r="D131" s="359"/>
      <c r="E131" s="1552" t="s">
        <v>74</v>
      </c>
      <c r="F131" s="1553"/>
      <c r="G131" s="1553"/>
      <c r="H131" s="457">
        <f>SUM(H122:H130)</f>
        <v>2217.1000000000004</v>
      </c>
      <c r="I131" s="457">
        <f>SUM(I122:I130)</f>
        <v>1864.2</v>
      </c>
      <c r="J131" s="457">
        <f>SUM(J122:J130)</f>
        <v>2869.8</v>
      </c>
      <c r="K131" s="1014" t="s">
        <v>106</v>
      </c>
      <c r="L131" s="139"/>
      <c r="M131" s="1236">
        <v>50</v>
      </c>
      <c r="N131" s="1238">
        <v>80</v>
      </c>
    </row>
    <row r="132" spans="1:19" ht="14.25" customHeight="1" x14ac:dyDescent="0.2">
      <c r="A132" s="976" t="s">
        <v>20</v>
      </c>
      <c r="B132" s="1324" t="s">
        <v>17</v>
      </c>
      <c r="C132" s="974" t="s">
        <v>22</v>
      </c>
      <c r="D132" s="1535" t="s">
        <v>317</v>
      </c>
      <c r="E132" s="138"/>
      <c r="F132" s="182"/>
      <c r="G132" s="1089" t="s">
        <v>18</v>
      </c>
      <c r="H132" s="242">
        <v>68.3</v>
      </c>
      <c r="I132" s="275">
        <v>604.29999999999995</v>
      </c>
      <c r="J132" s="242">
        <v>57</v>
      </c>
      <c r="K132" s="1325"/>
      <c r="L132" s="117"/>
      <c r="M132" s="446"/>
      <c r="N132" s="114"/>
    </row>
    <row r="133" spans="1:19" ht="14.25" customHeight="1" x14ac:dyDescent="0.2">
      <c r="A133" s="978"/>
      <c r="B133" s="1347"/>
      <c r="C133" s="1353"/>
      <c r="D133" s="1536"/>
      <c r="E133" s="1308"/>
      <c r="F133" s="809"/>
      <c r="G133" s="1309" t="s">
        <v>70</v>
      </c>
      <c r="H133" s="271"/>
      <c r="I133" s="251">
        <v>377.8</v>
      </c>
      <c r="J133" s="271">
        <v>170</v>
      </c>
      <c r="K133" s="1310"/>
      <c r="L133" s="29"/>
      <c r="M133" s="422"/>
      <c r="N133" s="84"/>
    </row>
    <row r="134" spans="1:19" ht="19.5" customHeight="1" x14ac:dyDescent="0.2">
      <c r="A134" s="978"/>
      <c r="B134" s="1063"/>
      <c r="C134" s="1047"/>
      <c r="D134" s="1548" t="s">
        <v>286</v>
      </c>
      <c r="E134" s="1613" t="s">
        <v>3</v>
      </c>
      <c r="F134" s="1615">
        <v>5</v>
      </c>
      <c r="G134" s="1009"/>
      <c r="H134" s="789"/>
      <c r="I134" s="255"/>
      <c r="J134" s="248"/>
      <c r="K134" s="376" t="s">
        <v>108</v>
      </c>
      <c r="L134" s="103">
        <v>1</v>
      </c>
      <c r="M134" s="295"/>
      <c r="N134" s="104"/>
      <c r="O134" s="289"/>
      <c r="P134" s="289"/>
      <c r="Q134" s="289"/>
      <c r="R134" s="1257"/>
      <c r="S134" s="1610"/>
    </row>
    <row r="135" spans="1:19" ht="31.5" customHeight="1" x14ac:dyDescent="0.2">
      <c r="A135" s="1062"/>
      <c r="B135" s="1063"/>
      <c r="C135" s="142"/>
      <c r="D135" s="1548"/>
      <c r="E135" s="1613"/>
      <c r="F135" s="1615"/>
      <c r="G135" s="1009"/>
      <c r="H135" s="789"/>
      <c r="I135" s="255"/>
      <c r="J135" s="255"/>
      <c r="K135" s="376" t="s">
        <v>313</v>
      </c>
      <c r="L135" s="103"/>
      <c r="M135" s="295">
        <v>100</v>
      </c>
      <c r="N135" s="104"/>
      <c r="P135" s="1257"/>
      <c r="Q135" s="1257"/>
      <c r="R135" s="1257"/>
      <c r="S135" s="1610"/>
    </row>
    <row r="136" spans="1:19" ht="19.5" customHeight="1" x14ac:dyDescent="0.2">
      <c r="A136" s="1062"/>
      <c r="B136" s="1063"/>
      <c r="C136" s="973"/>
      <c r="D136" s="1569"/>
      <c r="E136" s="1613"/>
      <c r="F136" s="1615"/>
      <c r="G136" s="1254"/>
      <c r="H136" s="1255"/>
      <c r="I136" s="1256"/>
      <c r="J136" s="1255"/>
      <c r="K136" s="405" t="s">
        <v>171</v>
      </c>
      <c r="L136" s="1218"/>
      <c r="M136" s="1219"/>
      <c r="N136" s="1220">
        <v>100</v>
      </c>
      <c r="P136" s="1068"/>
      <c r="Q136" s="1067"/>
      <c r="R136" s="1067"/>
      <c r="S136" s="1241"/>
    </row>
    <row r="137" spans="1:19" ht="15.75" customHeight="1" x14ac:dyDescent="0.2">
      <c r="A137" s="978"/>
      <c r="B137" s="1063"/>
      <c r="C137" s="1047"/>
      <c r="D137" s="1548" t="s">
        <v>300</v>
      </c>
      <c r="E137" s="1613"/>
      <c r="F137" s="1615"/>
      <c r="G137" s="1009"/>
      <c r="H137" s="248"/>
      <c r="I137" s="255"/>
      <c r="J137" s="248"/>
      <c r="K137" s="377" t="s">
        <v>108</v>
      </c>
      <c r="L137" s="176">
        <v>1</v>
      </c>
      <c r="M137" s="176"/>
      <c r="N137" s="177"/>
      <c r="P137" s="1068"/>
      <c r="Q137" s="1067"/>
      <c r="R137" s="1067"/>
      <c r="S137" s="1067"/>
    </row>
    <row r="138" spans="1:19" ht="15.75" customHeight="1" x14ac:dyDescent="0.2">
      <c r="A138" s="1062"/>
      <c r="B138" s="1063"/>
      <c r="C138" s="142"/>
      <c r="D138" s="1548"/>
      <c r="E138" s="1613"/>
      <c r="F138" s="1615"/>
      <c r="G138" s="1009"/>
      <c r="H138" s="248"/>
      <c r="I138" s="255"/>
      <c r="J138" s="248"/>
      <c r="K138" s="1611" t="s">
        <v>314</v>
      </c>
      <c r="L138" s="1234"/>
      <c r="M138" s="1236">
        <v>100</v>
      </c>
      <c r="N138" s="104"/>
      <c r="P138" s="1068"/>
      <c r="Q138" s="1067"/>
      <c r="R138" s="1067"/>
      <c r="S138" s="1067"/>
    </row>
    <row r="139" spans="1:19" ht="15.75" customHeight="1" x14ac:dyDescent="0.2">
      <c r="A139" s="1062"/>
      <c r="B139" s="1063"/>
      <c r="C139" s="142"/>
      <c r="D139" s="1569"/>
      <c r="E139" s="1613"/>
      <c r="F139" s="1615"/>
      <c r="G139" s="1254"/>
      <c r="H139" s="1255"/>
      <c r="I139" s="1256"/>
      <c r="J139" s="1255"/>
      <c r="K139" s="1612"/>
      <c r="L139" s="29"/>
      <c r="M139" s="83"/>
      <c r="N139" s="190"/>
      <c r="P139" s="1068"/>
      <c r="Q139" s="1067"/>
      <c r="R139" s="1067"/>
      <c r="S139" s="1067"/>
    </row>
    <row r="140" spans="1:19" ht="28.5" customHeight="1" x14ac:dyDescent="0.2">
      <c r="A140" s="978"/>
      <c r="B140" s="1063"/>
      <c r="C140" s="1047"/>
      <c r="D140" s="1547" t="s">
        <v>301</v>
      </c>
      <c r="E140" s="1613"/>
      <c r="F140" s="1615"/>
      <c r="G140" s="1009"/>
      <c r="H140" s="248"/>
      <c r="I140" s="255"/>
      <c r="J140" s="255"/>
      <c r="K140" s="1012" t="s">
        <v>206</v>
      </c>
      <c r="L140" s="176"/>
      <c r="M140" s="665">
        <v>1</v>
      </c>
      <c r="N140" s="177"/>
      <c r="P140" s="1068"/>
      <c r="Q140" s="1067"/>
      <c r="R140" s="1067"/>
      <c r="S140" s="1067"/>
    </row>
    <row r="141" spans="1:19" ht="25.5" x14ac:dyDescent="0.2">
      <c r="A141" s="1062"/>
      <c r="B141" s="1063"/>
      <c r="C141" s="142"/>
      <c r="D141" s="1548"/>
      <c r="E141" s="1614"/>
      <c r="F141" s="1616"/>
      <c r="G141" s="1254"/>
      <c r="H141" s="1255"/>
      <c r="I141" s="1256"/>
      <c r="J141" s="1255"/>
      <c r="K141" s="1240" t="s">
        <v>312</v>
      </c>
      <c r="L141" s="1234"/>
      <c r="M141" s="1236">
        <v>1</v>
      </c>
      <c r="N141" s="1238"/>
    </row>
    <row r="142" spans="1:19" ht="29.25" customHeight="1" thickBot="1" x14ac:dyDescent="0.25">
      <c r="A142" s="1077"/>
      <c r="B142" s="1066"/>
      <c r="C142" s="975"/>
      <c r="D142" s="1551"/>
      <c r="E142" s="1552" t="s">
        <v>74</v>
      </c>
      <c r="F142" s="1553"/>
      <c r="G142" s="1553"/>
      <c r="H142" s="457">
        <f>SUM(H132:H141)</f>
        <v>68.3</v>
      </c>
      <c r="I142" s="457">
        <f t="shared" ref="I142:J142" si="3">SUM(I132:I141)</f>
        <v>982.09999999999991</v>
      </c>
      <c r="J142" s="457">
        <f t="shared" si="3"/>
        <v>227</v>
      </c>
      <c r="K142" s="814" t="s">
        <v>105</v>
      </c>
      <c r="L142" s="815"/>
      <c r="M142" s="816"/>
      <c r="N142" s="817">
        <v>1</v>
      </c>
    </row>
    <row r="143" spans="1:19" ht="14.25" customHeight="1" x14ac:dyDescent="0.2">
      <c r="A143" s="976" t="s">
        <v>20</v>
      </c>
      <c r="B143" s="1436" t="s">
        <v>17</v>
      </c>
      <c r="C143" s="974" t="s">
        <v>24</v>
      </c>
      <c r="D143" s="1535" t="s">
        <v>320</v>
      </c>
      <c r="E143" s="1498"/>
      <c r="F143" s="1500"/>
      <c r="G143" s="1089" t="s">
        <v>18</v>
      </c>
      <c r="H143" s="242">
        <v>43</v>
      </c>
      <c r="I143" s="275"/>
      <c r="J143" s="242"/>
      <c r="K143" s="1463"/>
      <c r="L143" s="117"/>
      <c r="M143" s="446"/>
      <c r="N143" s="114"/>
    </row>
    <row r="144" spans="1:19" ht="14.25" customHeight="1" x14ac:dyDescent="0.2">
      <c r="A144" s="978"/>
      <c r="B144" s="1427"/>
      <c r="C144" s="1429"/>
      <c r="D144" s="1536"/>
      <c r="E144" s="1499"/>
      <c r="F144" s="1501"/>
      <c r="G144" s="1504"/>
      <c r="H144" s="269"/>
      <c r="I144" s="250"/>
      <c r="J144" s="269"/>
      <c r="K144" s="1310"/>
      <c r="L144" s="29"/>
      <c r="M144" s="422"/>
      <c r="N144" s="84"/>
    </row>
    <row r="145" spans="1:19" ht="43.5" customHeight="1" x14ac:dyDescent="0.2">
      <c r="A145" s="978"/>
      <c r="B145" s="1427"/>
      <c r="C145" s="1494"/>
      <c r="D145" s="228" t="s">
        <v>153</v>
      </c>
      <c r="E145" s="1502"/>
      <c r="F145" s="1503"/>
      <c r="G145" s="1009"/>
      <c r="H145" s="789"/>
      <c r="I145" s="255"/>
      <c r="J145" s="248"/>
      <c r="K145" s="374" t="s">
        <v>321</v>
      </c>
      <c r="L145" s="149">
        <v>1</v>
      </c>
      <c r="M145" s="383"/>
      <c r="N145" s="310"/>
      <c r="O145" s="289"/>
      <c r="P145" s="289"/>
      <c r="Q145" s="289"/>
      <c r="R145" s="1257"/>
      <c r="S145" s="1610"/>
    </row>
    <row r="146" spans="1:19" ht="37.5" customHeight="1" x14ac:dyDescent="0.2">
      <c r="A146" s="1425"/>
      <c r="B146" s="1427"/>
      <c r="C146" s="142"/>
      <c r="D146" s="1547" t="s">
        <v>323</v>
      </c>
      <c r="E146" s="1499"/>
      <c r="F146" s="1501"/>
      <c r="G146" s="1475"/>
      <c r="H146" s="789"/>
      <c r="I146" s="255"/>
      <c r="J146" s="255"/>
      <c r="K146" s="1580" t="s">
        <v>322</v>
      </c>
      <c r="L146" s="128">
        <v>1</v>
      </c>
      <c r="M146" s="295"/>
      <c r="N146" s="104"/>
      <c r="P146" s="1257"/>
      <c r="Q146" s="1257"/>
      <c r="R146" s="1257"/>
      <c r="S146" s="1610"/>
    </row>
    <row r="147" spans="1:19" ht="16.5" customHeight="1" thickBot="1" x14ac:dyDescent="0.25">
      <c r="A147" s="1425"/>
      <c r="B147" s="1427"/>
      <c r="C147" s="973"/>
      <c r="D147" s="1551"/>
      <c r="E147" s="1617" t="s">
        <v>74</v>
      </c>
      <c r="F147" s="1618"/>
      <c r="G147" s="1619"/>
      <c r="H147" s="264">
        <f>SUM(H143:H146)</f>
        <v>43</v>
      </c>
      <c r="I147" s="276"/>
      <c r="J147" s="264"/>
      <c r="K147" s="1609"/>
      <c r="L147" s="29"/>
      <c r="M147" s="1461"/>
      <c r="N147" s="1462"/>
      <c r="P147" s="1474"/>
      <c r="Q147" s="1448"/>
      <c r="R147" s="1448"/>
      <c r="S147" s="1448"/>
    </row>
    <row r="148" spans="1:19" ht="13.5" thickBot="1" x14ac:dyDescent="0.25">
      <c r="A148" s="217" t="s">
        <v>20</v>
      </c>
      <c r="B148" s="11" t="s">
        <v>17</v>
      </c>
      <c r="C148" s="1589" t="s">
        <v>23</v>
      </c>
      <c r="D148" s="1590"/>
      <c r="E148" s="1590"/>
      <c r="F148" s="1590"/>
      <c r="G148" s="1590"/>
      <c r="H148" s="280">
        <f>H142+H131+H121+H147</f>
        <v>3736.2000000000007</v>
      </c>
      <c r="I148" s="280">
        <f>I142+I131+I121</f>
        <v>5793.1</v>
      </c>
      <c r="J148" s="280">
        <f>J142+J131+J121</f>
        <v>7535.4</v>
      </c>
      <c r="K148" s="1560"/>
      <c r="L148" s="1561"/>
      <c r="M148" s="1561"/>
      <c r="N148" s="1562"/>
    </row>
    <row r="149" spans="1:19" ht="13.5" thickBot="1" x14ac:dyDescent="0.25">
      <c r="A149" s="1062" t="s">
        <v>20</v>
      </c>
      <c r="B149" s="2" t="s">
        <v>20</v>
      </c>
      <c r="C149" s="1605" t="s">
        <v>149</v>
      </c>
      <c r="D149" s="1606"/>
      <c r="E149" s="1606"/>
      <c r="F149" s="1606"/>
      <c r="G149" s="1606"/>
      <c r="H149" s="1606"/>
      <c r="I149" s="1606"/>
      <c r="J149" s="1606"/>
      <c r="K149" s="1606"/>
      <c r="L149" s="1606"/>
      <c r="M149" s="1606"/>
      <c r="N149" s="1607"/>
    </row>
    <row r="150" spans="1:19" ht="18.75" customHeight="1" x14ac:dyDescent="0.2">
      <c r="A150" s="218" t="s">
        <v>20</v>
      </c>
      <c r="B150" s="219" t="s">
        <v>20</v>
      </c>
      <c r="C150" s="1060" t="s">
        <v>17</v>
      </c>
      <c r="D150" s="1547" t="s">
        <v>88</v>
      </c>
      <c r="E150" s="1549"/>
      <c r="F150" s="1042">
        <v>2</v>
      </c>
      <c r="G150" s="838" t="s">
        <v>18</v>
      </c>
      <c r="H150" s="496">
        <f>36.3+40.3</f>
        <v>76.599999999999994</v>
      </c>
      <c r="I150" s="545"/>
      <c r="J150" s="439"/>
      <c r="K150" s="235" t="s">
        <v>49</v>
      </c>
      <c r="L150" s="119">
        <v>20</v>
      </c>
      <c r="M150" s="446"/>
      <c r="N150" s="114"/>
    </row>
    <row r="151" spans="1:19" ht="15.75" customHeight="1" thickBot="1" x14ac:dyDescent="0.25">
      <c r="A151" s="220"/>
      <c r="B151" s="221"/>
      <c r="C151" s="1047"/>
      <c r="D151" s="1548"/>
      <c r="E151" s="1550"/>
      <c r="F151" s="1046"/>
      <c r="G151" s="160" t="s">
        <v>19</v>
      </c>
      <c r="H151" s="262">
        <f t="shared" ref="H151" si="4">H150</f>
        <v>76.599999999999994</v>
      </c>
      <c r="I151" s="264"/>
      <c r="J151" s="276"/>
      <c r="K151" s="153" t="s">
        <v>150</v>
      </c>
      <c r="L151" s="185">
        <f>310+413</f>
        <v>723</v>
      </c>
      <c r="M151" s="448"/>
      <c r="N151" s="96"/>
    </row>
    <row r="152" spans="1:19" ht="29.25" customHeight="1" x14ac:dyDescent="0.2">
      <c r="A152" s="218" t="s">
        <v>20</v>
      </c>
      <c r="B152" s="219" t="s">
        <v>20</v>
      </c>
      <c r="C152" s="1060" t="s">
        <v>20</v>
      </c>
      <c r="D152" s="1563" t="s">
        <v>244</v>
      </c>
      <c r="E152" s="1549"/>
      <c r="F152" s="1042">
        <v>2</v>
      </c>
      <c r="G152" s="69" t="s">
        <v>18</v>
      </c>
      <c r="H152" s="496">
        <v>65.599999999999994</v>
      </c>
      <c r="I152" s="546"/>
      <c r="J152" s="439"/>
      <c r="K152" s="178" t="s">
        <v>245</v>
      </c>
      <c r="L152" s="116">
        <v>1</v>
      </c>
      <c r="M152" s="446"/>
      <c r="N152" s="114"/>
    </row>
    <row r="153" spans="1:19" ht="15.75" customHeight="1" thickBot="1" x14ac:dyDescent="0.25">
      <c r="A153" s="391"/>
      <c r="B153" s="25"/>
      <c r="C153" s="975"/>
      <c r="D153" s="1551"/>
      <c r="E153" s="1564"/>
      <c r="F153" s="1043"/>
      <c r="G153" s="45" t="s">
        <v>19</v>
      </c>
      <c r="H153" s="262">
        <f t="shared" ref="H153" si="5">H152</f>
        <v>65.599999999999994</v>
      </c>
      <c r="I153" s="264">
        <f t="shared" ref="I153" si="6">I152</f>
        <v>0</v>
      </c>
      <c r="J153" s="276"/>
      <c r="K153" s="540"/>
      <c r="L153" s="237"/>
      <c r="M153" s="447"/>
      <c r="N153" s="115"/>
    </row>
    <row r="154" spans="1:19" ht="17.25" customHeight="1" x14ac:dyDescent="0.2">
      <c r="A154" s="976" t="s">
        <v>20</v>
      </c>
      <c r="B154" s="1065" t="s">
        <v>20</v>
      </c>
      <c r="C154" s="146" t="s">
        <v>22</v>
      </c>
      <c r="D154" s="923" t="s">
        <v>268</v>
      </c>
      <c r="E154" s="1048"/>
      <c r="F154" s="1042">
        <v>2</v>
      </c>
      <c r="G154" s="69" t="s">
        <v>18</v>
      </c>
      <c r="H154" s="1259">
        <f>52.7+12.6</f>
        <v>65.3</v>
      </c>
      <c r="I154" s="1260">
        <f>56.6+2.5</f>
        <v>59.1</v>
      </c>
      <c r="J154" s="275"/>
      <c r="K154" s="511"/>
      <c r="L154" s="512"/>
      <c r="M154" s="449"/>
      <c r="N154" s="307"/>
    </row>
    <row r="155" spans="1:19" ht="18" customHeight="1" x14ac:dyDescent="0.2">
      <c r="A155" s="978"/>
      <c r="B155" s="1063"/>
      <c r="C155" s="15"/>
      <c r="D155" s="851" t="s">
        <v>246</v>
      </c>
      <c r="E155" s="1049"/>
      <c r="F155" s="1046"/>
      <c r="G155" s="33"/>
      <c r="H155" s="272"/>
      <c r="I155" s="269"/>
      <c r="J155" s="250"/>
      <c r="K155" s="195" t="s">
        <v>247</v>
      </c>
      <c r="L155" s="77">
        <v>145</v>
      </c>
      <c r="M155" s="411">
        <v>362</v>
      </c>
      <c r="N155" s="190"/>
    </row>
    <row r="156" spans="1:19" ht="53.25" customHeight="1" x14ac:dyDescent="0.2">
      <c r="A156" s="978"/>
      <c r="B156" s="1311"/>
      <c r="C156" s="15"/>
      <c r="D156" s="1318" t="s">
        <v>253</v>
      </c>
      <c r="E156" s="1312"/>
      <c r="F156" s="1316"/>
      <c r="G156" s="33"/>
      <c r="H156" s="272"/>
      <c r="I156" s="269"/>
      <c r="J156" s="277"/>
      <c r="K156" s="178" t="s">
        <v>272</v>
      </c>
      <c r="L156" s="77">
        <v>50</v>
      </c>
      <c r="M156" s="411">
        <v>25</v>
      </c>
      <c r="N156" s="194"/>
    </row>
    <row r="157" spans="1:19" ht="27" customHeight="1" x14ac:dyDescent="0.2">
      <c r="A157" s="978"/>
      <c r="B157" s="1063"/>
      <c r="C157" s="15"/>
      <c r="D157" s="1052" t="s">
        <v>302</v>
      </c>
      <c r="E157" s="1049"/>
      <c r="F157" s="1046"/>
      <c r="G157" s="33"/>
      <c r="H157" s="272"/>
      <c r="I157" s="862"/>
      <c r="J157" s="1261"/>
      <c r="K157" s="222" t="s">
        <v>303</v>
      </c>
      <c r="L157" s="382">
        <v>10</v>
      </c>
      <c r="M157" s="423">
        <v>9</v>
      </c>
      <c r="N157" s="87"/>
    </row>
    <row r="158" spans="1:19" ht="15.75" customHeight="1" thickBot="1" x14ac:dyDescent="0.25">
      <c r="A158" s="977"/>
      <c r="B158" s="1066"/>
      <c r="C158" s="14"/>
      <c r="D158" s="1041"/>
      <c r="E158" s="1051"/>
      <c r="F158" s="1043"/>
      <c r="G158" s="70" t="s">
        <v>19</v>
      </c>
      <c r="H158" s="262">
        <f>SUM(H154:H157)</f>
        <v>65.3</v>
      </c>
      <c r="I158" s="262">
        <f>SUM(I154:I157)</f>
        <v>59.1</v>
      </c>
      <c r="J158" s="262"/>
      <c r="K158" s="209" t="s">
        <v>135</v>
      </c>
      <c r="L158" s="382">
        <v>10</v>
      </c>
      <c r="M158" s="423">
        <v>9</v>
      </c>
      <c r="N158" s="548"/>
    </row>
    <row r="159" spans="1:19" ht="41.25" customHeight="1" x14ac:dyDescent="0.2">
      <c r="A159" s="976" t="s">
        <v>20</v>
      </c>
      <c r="B159" s="1319" t="s">
        <v>20</v>
      </c>
      <c r="C159" s="16" t="s">
        <v>24</v>
      </c>
      <c r="D159" s="1327" t="s">
        <v>161</v>
      </c>
      <c r="E159" s="187"/>
      <c r="F159" s="981">
        <v>2</v>
      </c>
      <c r="G159" s="71" t="s">
        <v>18</v>
      </c>
      <c r="H159" s="242">
        <v>9</v>
      </c>
      <c r="I159" s="275"/>
      <c r="J159" s="275"/>
      <c r="K159" s="1328" t="s">
        <v>243</v>
      </c>
      <c r="L159" s="117">
        <v>9</v>
      </c>
      <c r="M159" s="446"/>
      <c r="N159" s="114"/>
    </row>
    <row r="160" spans="1:19" ht="15.75" customHeight="1" thickBot="1" x14ac:dyDescent="0.25">
      <c r="A160" s="977"/>
      <c r="B160" s="1320"/>
      <c r="C160" s="14"/>
      <c r="D160" s="1313"/>
      <c r="E160" s="1314"/>
      <c r="F160" s="1317"/>
      <c r="G160" s="70" t="s">
        <v>19</v>
      </c>
      <c r="H160" s="262">
        <f>H159</f>
        <v>9</v>
      </c>
      <c r="I160" s="262"/>
      <c r="J160" s="262"/>
      <c r="K160" s="222" t="s">
        <v>135</v>
      </c>
      <c r="L160" s="31">
        <v>10</v>
      </c>
      <c r="M160" s="413">
        <v>9</v>
      </c>
      <c r="N160" s="1315"/>
    </row>
    <row r="161" spans="1:17" ht="13.5" thickBot="1" x14ac:dyDescent="0.25">
      <c r="A161" s="1207" t="s">
        <v>20</v>
      </c>
      <c r="B161" s="1208" t="s">
        <v>20</v>
      </c>
      <c r="C161" s="1558" t="s">
        <v>23</v>
      </c>
      <c r="D161" s="1559"/>
      <c r="E161" s="1559"/>
      <c r="F161" s="1559"/>
      <c r="G161" s="1559"/>
      <c r="H161" s="1097">
        <f>H160+H158+H153+H151</f>
        <v>216.49999999999997</v>
      </c>
      <c r="I161" s="1097">
        <f t="shared" ref="I161" si="7">I160+I158+I153+I151</f>
        <v>59.1</v>
      </c>
      <c r="J161" s="1097"/>
      <c r="K161" s="1560"/>
      <c r="L161" s="1561"/>
      <c r="M161" s="1561"/>
      <c r="N161" s="1562"/>
    </row>
    <row r="162" spans="1:17" ht="13.5" thickBot="1" x14ac:dyDescent="0.25">
      <c r="A162" s="3" t="s">
        <v>20</v>
      </c>
      <c r="B162" s="17" t="s">
        <v>22</v>
      </c>
      <c r="C162" s="1567" t="s">
        <v>40</v>
      </c>
      <c r="D162" s="1567"/>
      <c r="E162" s="1567"/>
      <c r="F162" s="1567"/>
      <c r="G162" s="1567"/>
      <c r="H162" s="1567"/>
      <c r="I162" s="1567"/>
      <c r="J162" s="1567"/>
      <c r="K162" s="1567"/>
      <c r="L162" s="1567"/>
      <c r="M162" s="1567"/>
      <c r="N162" s="1568"/>
    </row>
    <row r="163" spans="1:17" ht="18" customHeight="1" x14ac:dyDescent="0.2">
      <c r="A163" s="976" t="s">
        <v>20</v>
      </c>
      <c r="B163" s="1354" t="s">
        <v>22</v>
      </c>
      <c r="C163" s="974" t="s">
        <v>17</v>
      </c>
      <c r="D163" s="1535" t="s">
        <v>41</v>
      </c>
      <c r="E163" s="187"/>
      <c r="F163" s="99">
        <v>6</v>
      </c>
      <c r="G163" s="71" t="s">
        <v>18</v>
      </c>
      <c r="H163" s="298">
        <f>2335.9+170</f>
        <v>2505.9</v>
      </c>
      <c r="I163" s="465">
        <f>2175.9-170</f>
        <v>2005.9</v>
      </c>
      <c r="J163" s="465">
        <v>1660.9</v>
      </c>
      <c r="K163" s="100"/>
      <c r="L163" s="72"/>
      <c r="M163" s="63"/>
      <c r="N163" s="114"/>
    </row>
    <row r="164" spans="1:17" ht="17.25" customHeight="1" x14ac:dyDescent="0.2">
      <c r="A164" s="978"/>
      <c r="B164" s="1347"/>
      <c r="C164" s="1361"/>
      <c r="D164" s="1536"/>
      <c r="E164" s="1356"/>
      <c r="F164" s="1007"/>
      <c r="G164" s="150" t="s">
        <v>21</v>
      </c>
      <c r="H164" s="686">
        <v>7.4</v>
      </c>
      <c r="I164" s="297">
        <v>7.4</v>
      </c>
      <c r="J164" s="686">
        <v>7.4</v>
      </c>
      <c r="K164" s="152"/>
      <c r="L164" s="97"/>
      <c r="M164" s="64"/>
      <c r="N164" s="190"/>
    </row>
    <row r="165" spans="1:17" ht="30.75" customHeight="1" x14ac:dyDescent="0.2">
      <c r="A165" s="978"/>
      <c r="B165" s="1378"/>
      <c r="C165" s="1380"/>
      <c r="D165" s="154" t="s">
        <v>53</v>
      </c>
      <c r="E165" s="1382"/>
      <c r="F165" s="1007"/>
      <c r="G165" s="73"/>
      <c r="H165" s="248"/>
      <c r="I165" s="255"/>
      <c r="J165" s="255"/>
      <c r="K165" s="1365" t="s">
        <v>95</v>
      </c>
      <c r="L165" s="382">
        <v>14</v>
      </c>
      <c r="M165" s="423">
        <v>14</v>
      </c>
      <c r="N165" s="87">
        <v>14</v>
      </c>
    </row>
    <row r="166" spans="1:17" ht="40.5" customHeight="1" x14ac:dyDescent="0.2">
      <c r="A166" s="978"/>
      <c r="B166" s="1427"/>
      <c r="C166" s="1429"/>
      <c r="D166" s="154" t="s">
        <v>289</v>
      </c>
      <c r="E166" s="1444"/>
      <c r="F166" s="1007"/>
      <c r="G166" s="73"/>
      <c r="H166" s="248"/>
      <c r="I166" s="255"/>
      <c r="J166" s="255"/>
      <c r="K166" s="1386" t="s">
        <v>189</v>
      </c>
      <c r="L166" s="144">
        <v>93</v>
      </c>
      <c r="M166" s="1396">
        <v>93</v>
      </c>
      <c r="N166" s="871">
        <v>93</v>
      </c>
    </row>
    <row r="167" spans="1:17" s="92" customFormat="1" ht="30.75" customHeight="1" x14ac:dyDescent="0.2">
      <c r="A167" s="978"/>
      <c r="B167" s="1063"/>
      <c r="C167" s="1047"/>
      <c r="D167" s="102" t="s">
        <v>47</v>
      </c>
      <c r="E167" s="1049"/>
      <c r="F167" s="1007"/>
      <c r="G167" s="73"/>
      <c r="H167" s="248"/>
      <c r="I167" s="255"/>
      <c r="J167" s="255"/>
      <c r="K167" s="1070" t="s">
        <v>188</v>
      </c>
      <c r="L167" s="97">
        <v>30</v>
      </c>
      <c r="M167" s="869">
        <v>30</v>
      </c>
      <c r="N167" s="66">
        <v>30</v>
      </c>
    </row>
    <row r="168" spans="1:17" ht="29.25" customHeight="1" x14ac:dyDescent="0.2">
      <c r="A168" s="978"/>
      <c r="B168" s="1063"/>
      <c r="C168" s="1061"/>
      <c r="D168" s="154" t="s">
        <v>50</v>
      </c>
      <c r="E168" s="1049"/>
      <c r="F168" s="1007"/>
      <c r="G168" s="73"/>
      <c r="H168" s="248"/>
      <c r="I168" s="255"/>
      <c r="J168" s="255"/>
      <c r="K168" s="1073" t="s">
        <v>96</v>
      </c>
      <c r="L168" s="144">
        <v>3</v>
      </c>
      <c r="M168" s="870">
        <v>3</v>
      </c>
      <c r="N168" s="871">
        <v>3</v>
      </c>
    </row>
    <row r="169" spans="1:17" s="92" customFormat="1" ht="16.5" customHeight="1" x14ac:dyDescent="0.2">
      <c r="A169" s="978"/>
      <c r="B169" s="1063"/>
      <c r="C169" s="1061"/>
      <c r="D169" s="154" t="s">
        <v>46</v>
      </c>
      <c r="E169" s="1064"/>
      <c r="F169" s="1007"/>
      <c r="G169" s="73"/>
      <c r="H169" s="248"/>
      <c r="I169" s="255"/>
      <c r="J169" s="255"/>
      <c r="K169" s="1073" t="s">
        <v>52</v>
      </c>
      <c r="L169" s="382">
        <v>32.9</v>
      </c>
      <c r="M169" s="423">
        <v>32.9</v>
      </c>
      <c r="N169" s="87">
        <v>33</v>
      </c>
    </row>
    <row r="170" spans="1:17" ht="14.25" customHeight="1" x14ac:dyDescent="0.2">
      <c r="A170" s="978"/>
      <c r="B170" s="1063"/>
      <c r="C170" s="1047"/>
      <c r="D170" s="1547" t="s">
        <v>48</v>
      </c>
      <c r="E170" s="1064"/>
      <c r="F170" s="1007"/>
      <c r="G170" s="73"/>
      <c r="H170" s="248"/>
      <c r="I170" s="255"/>
      <c r="J170" s="255"/>
      <c r="K170" s="1580" t="s">
        <v>229</v>
      </c>
      <c r="L170" s="1537">
        <v>101</v>
      </c>
      <c r="M170" s="1539">
        <v>101</v>
      </c>
      <c r="N170" s="1541">
        <v>101</v>
      </c>
    </row>
    <row r="171" spans="1:17" ht="14.25" customHeight="1" x14ac:dyDescent="0.2">
      <c r="A171" s="978"/>
      <c r="B171" s="1063"/>
      <c r="C171" s="1061"/>
      <c r="D171" s="1569"/>
      <c r="E171" s="1064"/>
      <c r="F171" s="1007"/>
      <c r="G171" s="41"/>
      <c r="H171" s="1086"/>
      <c r="I171" s="255"/>
      <c r="J171" s="255"/>
      <c r="K171" s="1609"/>
      <c r="L171" s="1538"/>
      <c r="M171" s="1540"/>
      <c r="N171" s="1542"/>
    </row>
    <row r="172" spans="1:17" ht="30" customHeight="1" x14ac:dyDescent="0.2">
      <c r="A172" s="978"/>
      <c r="B172" s="1063"/>
      <c r="C172" s="1061"/>
      <c r="D172" s="156" t="s">
        <v>63</v>
      </c>
      <c r="E172" s="103"/>
      <c r="F172" s="295"/>
      <c r="G172" s="41"/>
      <c r="H172" s="248"/>
      <c r="I172" s="255"/>
      <c r="J172" s="255"/>
      <c r="K172" s="209" t="s">
        <v>97</v>
      </c>
      <c r="L172" s="382">
        <v>16</v>
      </c>
      <c r="M172" s="143">
        <v>16</v>
      </c>
      <c r="N172" s="87">
        <v>16</v>
      </c>
      <c r="O172" s="92"/>
      <c r="Q172" s="157"/>
    </row>
    <row r="173" spans="1:17" ht="57.75" customHeight="1" x14ac:dyDescent="0.2">
      <c r="A173" s="978"/>
      <c r="B173" s="1063"/>
      <c r="C173" s="1061"/>
      <c r="D173" s="986" t="s">
        <v>304</v>
      </c>
      <c r="E173" s="103"/>
      <c r="F173" s="295"/>
      <c r="G173" s="41"/>
      <c r="H173" s="248"/>
      <c r="I173" s="255"/>
      <c r="J173" s="255"/>
      <c r="K173" s="1073" t="s">
        <v>146</v>
      </c>
      <c r="L173" s="144">
        <v>1</v>
      </c>
      <c r="M173" s="870">
        <v>1</v>
      </c>
      <c r="N173" s="871"/>
      <c r="O173" s="92"/>
      <c r="Q173" s="157"/>
    </row>
    <row r="174" spans="1:17" ht="42.75" customHeight="1" x14ac:dyDescent="0.2">
      <c r="A174" s="978"/>
      <c r="B174" s="1063"/>
      <c r="C174" s="1061"/>
      <c r="D174" s="1045" t="s">
        <v>102</v>
      </c>
      <c r="E174" s="103"/>
      <c r="F174" s="295"/>
      <c r="G174" s="41"/>
      <c r="H174" s="248"/>
      <c r="I174" s="255"/>
      <c r="J174" s="255"/>
      <c r="K174" s="308" t="s">
        <v>190</v>
      </c>
      <c r="L174" s="1072">
        <v>5</v>
      </c>
      <c r="M174" s="155">
        <v>5</v>
      </c>
      <c r="N174" s="1074">
        <v>5</v>
      </c>
      <c r="O174" s="92"/>
      <c r="Q174" s="157"/>
    </row>
    <row r="175" spans="1:17" ht="31.5" customHeight="1" x14ac:dyDescent="0.2">
      <c r="A175" s="978"/>
      <c r="B175" s="1232"/>
      <c r="C175" s="1245"/>
      <c r="D175" s="1214" t="s">
        <v>227</v>
      </c>
      <c r="E175" s="103"/>
      <c r="F175" s="295"/>
      <c r="G175" s="41"/>
      <c r="H175" s="248"/>
      <c r="I175" s="255"/>
      <c r="J175" s="255"/>
      <c r="K175" s="308" t="s">
        <v>228</v>
      </c>
      <c r="L175" s="1218">
        <v>8</v>
      </c>
      <c r="M175" s="155">
        <v>8</v>
      </c>
      <c r="N175" s="1220"/>
      <c r="O175" s="139"/>
      <c r="Q175" s="157"/>
    </row>
    <row r="176" spans="1:17" ht="56.25" customHeight="1" x14ac:dyDescent="0.2">
      <c r="A176" s="978"/>
      <c r="B176" s="1347"/>
      <c r="C176" s="1353"/>
      <c r="D176" s="1244" t="s">
        <v>305</v>
      </c>
      <c r="E176" s="402"/>
      <c r="F176" s="295"/>
      <c r="G176" s="41"/>
      <c r="H176" s="248"/>
      <c r="I176" s="255"/>
      <c r="J176" s="255"/>
      <c r="K176" s="1003" t="s">
        <v>145</v>
      </c>
      <c r="L176" s="29"/>
      <c r="M176" s="42">
        <v>3</v>
      </c>
      <c r="N176" s="30"/>
      <c r="O176" s="44"/>
      <c r="Q176" s="157"/>
    </row>
    <row r="177" spans="1:27" ht="32.25" customHeight="1" x14ac:dyDescent="0.2">
      <c r="A177" s="978"/>
      <c r="B177" s="1063"/>
      <c r="C177" s="1061"/>
      <c r="D177" s="1233" t="s">
        <v>275</v>
      </c>
      <c r="E177" s="1049" t="s">
        <v>62</v>
      </c>
      <c r="F177" s="1007"/>
      <c r="G177" s="73"/>
      <c r="H177" s="269"/>
      <c r="I177" s="255"/>
      <c r="J177" s="255"/>
      <c r="K177" s="1306" t="s">
        <v>148</v>
      </c>
      <c r="L177" s="1235">
        <v>30</v>
      </c>
      <c r="M177" s="1237"/>
      <c r="N177" s="1239"/>
    </row>
    <row r="178" spans="1:27" ht="30.75" customHeight="1" x14ac:dyDescent="0.2">
      <c r="A178" s="978"/>
      <c r="B178" s="1063"/>
      <c r="C178" s="1055"/>
      <c r="D178" s="1565" t="s">
        <v>282</v>
      </c>
      <c r="E178" s="425"/>
      <c r="F178" s="949"/>
      <c r="G178" s="1142"/>
      <c r="H178" s="599"/>
      <c r="I178" s="1262"/>
      <c r="J178" s="1263"/>
      <c r="K178" s="956" t="s">
        <v>77</v>
      </c>
      <c r="L178" s="68">
        <v>1</v>
      </c>
      <c r="M178" s="915"/>
      <c r="N178" s="229"/>
    </row>
    <row r="179" spans="1:27" ht="13.5" thickBot="1" x14ac:dyDescent="0.25">
      <c r="A179" s="978"/>
      <c r="B179" s="1063"/>
      <c r="C179" s="1047"/>
      <c r="D179" s="1566"/>
      <c r="E179" s="1051"/>
      <c r="F179" s="460"/>
      <c r="G179" s="75" t="s">
        <v>19</v>
      </c>
      <c r="H179" s="264">
        <f>SUM(H163:H178)</f>
        <v>2513.3000000000002</v>
      </c>
      <c r="I179" s="263">
        <f>SUM(I163:I178)</f>
        <v>2013.3000000000002</v>
      </c>
      <c r="J179" s="262">
        <f>SUM(J163:J178)</f>
        <v>1668.3000000000002</v>
      </c>
      <c r="K179" s="1102" t="s">
        <v>260</v>
      </c>
      <c r="L179" s="1103">
        <v>100</v>
      </c>
      <c r="M179" s="448"/>
      <c r="N179" s="96"/>
      <c r="O179" s="1258"/>
      <c r="P179" s="289"/>
      <c r="Q179" s="289"/>
    </row>
    <row r="180" spans="1:27" ht="27" customHeight="1" x14ac:dyDescent="0.2">
      <c r="A180" s="1595" t="s">
        <v>20</v>
      </c>
      <c r="B180" s="1597" t="s">
        <v>22</v>
      </c>
      <c r="C180" s="16" t="s">
        <v>20</v>
      </c>
      <c r="D180" s="1599" t="s">
        <v>45</v>
      </c>
      <c r="E180" s="1549"/>
      <c r="F180" s="1601">
        <v>2</v>
      </c>
      <c r="G180" s="878" t="s">
        <v>18</v>
      </c>
      <c r="H180" s="242">
        <v>31.3</v>
      </c>
      <c r="I180" s="275">
        <v>31.3</v>
      </c>
      <c r="J180" s="241">
        <v>31.3</v>
      </c>
      <c r="K180" s="1543" t="s">
        <v>98</v>
      </c>
      <c r="L180" s="98">
        <v>300</v>
      </c>
      <c r="M180" s="446">
        <v>300</v>
      </c>
      <c r="N180" s="114">
        <v>300</v>
      </c>
    </row>
    <row r="181" spans="1:27" ht="15.75" customHeight="1" thickBot="1" x14ac:dyDescent="0.25">
      <c r="A181" s="1596"/>
      <c r="B181" s="1598"/>
      <c r="C181" s="967"/>
      <c r="D181" s="1600"/>
      <c r="E181" s="1564"/>
      <c r="F181" s="1602"/>
      <c r="G181" s="75" t="s">
        <v>19</v>
      </c>
      <c r="H181" s="264">
        <f>SUM(H180)</f>
        <v>31.3</v>
      </c>
      <c r="I181" s="276">
        <f>SUM(I180)</f>
        <v>31.3</v>
      </c>
      <c r="J181" s="264">
        <f>SUM(J180)</f>
        <v>31.3</v>
      </c>
      <c r="K181" s="1544"/>
      <c r="L181" s="93"/>
      <c r="M181" s="447"/>
      <c r="N181" s="115"/>
    </row>
    <row r="182" spans="1:27" ht="19.5" customHeight="1" x14ac:dyDescent="0.2">
      <c r="A182" s="978" t="s">
        <v>20</v>
      </c>
      <c r="B182" s="1063" t="s">
        <v>17</v>
      </c>
      <c r="C182" s="147" t="s">
        <v>22</v>
      </c>
      <c r="D182" s="1554" t="s">
        <v>143</v>
      </c>
      <c r="E182" s="1556" t="s">
        <v>59</v>
      </c>
      <c r="F182" s="981">
        <v>2</v>
      </c>
      <c r="G182" s="875" t="s">
        <v>18</v>
      </c>
      <c r="H182" s="257">
        <v>15</v>
      </c>
      <c r="I182" s="253">
        <v>15</v>
      </c>
      <c r="J182" s="369"/>
      <c r="K182" s="377" t="s">
        <v>144</v>
      </c>
      <c r="L182" s="128">
        <v>2</v>
      </c>
      <c r="M182" s="414">
        <v>3</v>
      </c>
      <c r="N182" s="90"/>
    </row>
    <row r="183" spans="1:27" ht="20.25" customHeight="1" x14ac:dyDescent="0.2">
      <c r="A183" s="978"/>
      <c r="B183" s="1063"/>
      <c r="C183" s="147"/>
      <c r="D183" s="1555"/>
      <c r="E183" s="1557"/>
      <c r="F183" s="982"/>
      <c r="G183" s="73"/>
      <c r="H183" s="269"/>
      <c r="I183" s="250"/>
      <c r="J183" s="277"/>
      <c r="K183" s="376"/>
      <c r="L183" s="120"/>
      <c r="M183" s="325"/>
      <c r="N183" s="190"/>
    </row>
    <row r="184" spans="1:27" ht="15.75" customHeight="1" thickBot="1" x14ac:dyDescent="0.25">
      <c r="A184" s="978"/>
      <c r="B184" s="1063"/>
      <c r="C184" s="147"/>
      <c r="D184" s="1044"/>
      <c r="E184" s="539" t="s">
        <v>44</v>
      </c>
      <c r="F184" s="535"/>
      <c r="G184" s="1090" t="s">
        <v>19</v>
      </c>
      <c r="H184" s="757">
        <f>SUM(H182:H183)</f>
        <v>15</v>
      </c>
      <c r="I184" s="758">
        <f>SUM(I182:I183)</f>
        <v>15</v>
      </c>
      <c r="J184" s="837">
        <f>SUM(J182:J183)</f>
        <v>0</v>
      </c>
      <c r="K184" s="427"/>
      <c r="L184" s="93"/>
      <c r="M184" s="447"/>
      <c r="N184" s="115"/>
    </row>
    <row r="185" spans="1:27" ht="18" customHeight="1" x14ac:dyDescent="0.2">
      <c r="A185" s="976" t="s">
        <v>20</v>
      </c>
      <c r="B185" s="1065" t="s">
        <v>22</v>
      </c>
      <c r="C185" s="1060" t="s">
        <v>24</v>
      </c>
      <c r="D185" s="1603" t="s">
        <v>306</v>
      </c>
      <c r="E185" s="924"/>
      <c r="F185" s="981">
        <v>6</v>
      </c>
      <c r="G185" s="1264" t="s">
        <v>18</v>
      </c>
      <c r="H185" s="1265">
        <v>2685</v>
      </c>
      <c r="I185" s="1265">
        <v>2641.5</v>
      </c>
      <c r="J185" s="1265">
        <v>2644</v>
      </c>
      <c r="K185" s="1075"/>
      <c r="L185" s="925"/>
      <c r="M185" s="446"/>
      <c r="N185" s="114"/>
    </row>
    <row r="186" spans="1:27" ht="18" customHeight="1" x14ac:dyDescent="0.2">
      <c r="A186" s="978"/>
      <c r="B186" s="1212"/>
      <c r="C186" s="1213"/>
      <c r="D186" s="1604"/>
      <c r="E186" s="1266"/>
      <c r="F186" s="982"/>
      <c r="G186" s="892" t="s">
        <v>21</v>
      </c>
      <c r="H186" s="1099">
        <v>324</v>
      </c>
      <c r="I186" s="393"/>
      <c r="J186" s="393"/>
      <c r="K186" s="1221"/>
      <c r="L186" s="215"/>
      <c r="M186" s="325"/>
      <c r="N186" s="190"/>
    </row>
    <row r="187" spans="1:27" ht="18" customHeight="1" x14ac:dyDescent="0.2">
      <c r="A187" s="978"/>
      <c r="B187" s="1063"/>
      <c r="C187" s="147"/>
      <c r="D187" s="1267" t="s">
        <v>218</v>
      </c>
      <c r="E187" s="879"/>
      <c r="F187" s="982"/>
      <c r="G187" s="73"/>
      <c r="H187" s="269"/>
      <c r="I187" s="250"/>
      <c r="J187" s="250"/>
      <c r="K187" s="999" t="s">
        <v>219</v>
      </c>
      <c r="L187" s="410">
        <v>96</v>
      </c>
      <c r="M187" s="410">
        <v>96</v>
      </c>
      <c r="N187" s="203">
        <v>96</v>
      </c>
      <c r="O187" s="406"/>
    </row>
    <row r="188" spans="1:27" s="22" customFormat="1" ht="30" customHeight="1" x14ac:dyDescent="0.2">
      <c r="A188" s="978"/>
      <c r="B188" s="1534"/>
      <c r="C188" s="881"/>
      <c r="D188" s="1591" t="s">
        <v>273</v>
      </c>
      <c r="E188" s="879"/>
      <c r="F188" s="982"/>
      <c r="G188" s="882"/>
      <c r="H188" s="884"/>
      <c r="I188" s="885"/>
      <c r="J188" s="885"/>
      <c r="K188" s="23" t="s">
        <v>220</v>
      </c>
      <c r="L188" s="31">
        <f>20+19</f>
        <v>39</v>
      </c>
      <c r="M188" s="31">
        <v>60</v>
      </c>
      <c r="N188" s="886">
        <v>80</v>
      </c>
      <c r="O188" s="1"/>
      <c r="P188" s="1"/>
      <c r="Q188" s="1"/>
      <c r="R188" s="1"/>
      <c r="S188" s="1"/>
      <c r="T188" s="1"/>
      <c r="U188" s="1"/>
      <c r="V188" s="1"/>
      <c r="W188" s="1"/>
      <c r="X188" s="1"/>
      <c r="Y188" s="1"/>
      <c r="Z188" s="1"/>
      <c r="AA188" s="1"/>
    </row>
    <row r="189" spans="1:27" s="22" customFormat="1" ht="56.25" customHeight="1" x14ac:dyDescent="0.2">
      <c r="A189" s="978"/>
      <c r="B189" s="1534"/>
      <c r="C189" s="895"/>
      <c r="D189" s="1592"/>
      <c r="E189" s="879"/>
      <c r="F189" s="982"/>
      <c r="G189" s="882"/>
      <c r="H189" s="1086"/>
      <c r="I189" s="1268"/>
      <c r="J189" s="1268"/>
      <c r="K189" s="896" t="s">
        <v>221</v>
      </c>
      <c r="L189" s="29">
        <v>20</v>
      </c>
      <c r="M189" s="29">
        <v>20</v>
      </c>
      <c r="N189" s="76">
        <v>20</v>
      </c>
      <c r="O189" s="1"/>
      <c r="P189" s="1"/>
      <c r="Q189" s="1"/>
      <c r="R189" s="1"/>
      <c r="S189" s="1"/>
      <c r="T189" s="1"/>
      <c r="U189" s="1"/>
      <c r="V189" s="1"/>
      <c r="W189" s="1"/>
      <c r="X189" s="1"/>
      <c r="Y189" s="1"/>
      <c r="Z189" s="1"/>
      <c r="AA189" s="1"/>
    </row>
    <row r="190" spans="1:27" s="22" customFormat="1" ht="18.75" customHeight="1" x14ac:dyDescent="0.2">
      <c r="A190" s="978"/>
      <c r="B190" s="221"/>
      <c r="C190" s="881"/>
      <c r="D190" s="1591" t="s">
        <v>274</v>
      </c>
      <c r="E190" s="879"/>
      <c r="F190" s="982"/>
      <c r="G190" s="882"/>
      <c r="H190" s="789"/>
      <c r="I190" s="885"/>
      <c r="J190" s="885"/>
      <c r="K190" s="23" t="s">
        <v>222</v>
      </c>
      <c r="L190" s="31"/>
      <c r="M190" s="31"/>
      <c r="N190" s="886"/>
      <c r="O190" s="1"/>
      <c r="P190" s="1"/>
      <c r="Q190" s="1"/>
      <c r="R190" s="1"/>
      <c r="S190" s="1"/>
      <c r="T190" s="1"/>
      <c r="U190" s="1"/>
      <c r="V190" s="1"/>
      <c r="W190" s="1"/>
      <c r="X190" s="1"/>
      <c r="Y190" s="1"/>
      <c r="Z190" s="1"/>
      <c r="AA190" s="1"/>
    </row>
    <row r="191" spans="1:27" s="22" customFormat="1" ht="30.75" customHeight="1" x14ac:dyDescent="0.2">
      <c r="A191" s="1293"/>
      <c r="B191" s="1299"/>
      <c r="C191" s="1300"/>
      <c r="D191" s="1592"/>
      <c r="E191" s="1301"/>
      <c r="F191" s="1505"/>
      <c r="G191" s="887"/>
      <c r="H191" s="1096"/>
      <c r="I191" s="1506"/>
      <c r="J191" s="1506"/>
      <c r="K191" s="896" t="s">
        <v>223</v>
      </c>
      <c r="L191" s="1526">
        <v>4</v>
      </c>
      <c r="M191" s="1526"/>
      <c r="N191" s="1507"/>
      <c r="O191" s="1"/>
      <c r="P191" s="1"/>
      <c r="Q191" s="1"/>
      <c r="R191" s="1"/>
      <c r="S191" s="1"/>
      <c r="T191" s="1"/>
      <c r="U191" s="1"/>
      <c r="V191" s="1"/>
      <c r="W191" s="1"/>
      <c r="X191" s="1"/>
      <c r="Y191" s="1"/>
      <c r="Z191" s="1"/>
      <c r="AA191" s="1"/>
    </row>
    <row r="192" spans="1:27" s="22" customFormat="1" ht="107.25" customHeight="1" x14ac:dyDescent="0.2">
      <c r="A192" s="1399"/>
      <c r="B192" s="1508"/>
      <c r="C192" s="1509"/>
      <c r="D192" s="1510"/>
      <c r="E192" s="1511"/>
      <c r="F192" s="1512"/>
      <c r="G192" s="1513"/>
      <c r="H192" s="1514"/>
      <c r="I192" s="1515"/>
      <c r="J192" s="1515"/>
      <c r="K192" s="891" t="s">
        <v>224</v>
      </c>
      <c r="L192" s="382">
        <v>4</v>
      </c>
      <c r="M192" s="149"/>
      <c r="N192" s="89"/>
      <c r="O192" s="1"/>
      <c r="P192" s="1"/>
      <c r="Q192" s="1"/>
      <c r="R192" s="1"/>
      <c r="S192" s="1"/>
      <c r="T192" s="1"/>
      <c r="U192" s="1"/>
      <c r="V192" s="1"/>
      <c r="W192" s="1"/>
      <c r="X192" s="1"/>
      <c r="Y192" s="1"/>
      <c r="Z192" s="1"/>
      <c r="AA192" s="1"/>
    </row>
    <row r="193" spans="1:27" s="22" customFormat="1" ht="41.25" customHeight="1" x14ac:dyDescent="0.2">
      <c r="A193" s="978"/>
      <c r="B193" s="1063"/>
      <c r="C193" s="881"/>
      <c r="D193" s="1593" t="s">
        <v>307</v>
      </c>
      <c r="E193" s="879"/>
      <c r="F193" s="982"/>
      <c r="G193" s="882" t="s">
        <v>70</v>
      </c>
      <c r="H193" s="789">
        <v>5.0999999999999996</v>
      </c>
      <c r="I193" s="885"/>
      <c r="J193" s="885"/>
      <c r="K193" s="1545" t="s">
        <v>308</v>
      </c>
      <c r="L193" s="1348">
        <v>1</v>
      </c>
      <c r="M193" s="1348"/>
      <c r="N193" s="1307"/>
      <c r="O193" s="1"/>
      <c r="P193" s="1"/>
      <c r="Q193" s="1"/>
      <c r="R193" s="1"/>
      <c r="S193" s="1"/>
      <c r="T193" s="1"/>
      <c r="U193" s="1"/>
      <c r="V193" s="1"/>
      <c r="W193" s="1"/>
      <c r="X193" s="1"/>
      <c r="Y193" s="1"/>
      <c r="Z193" s="1"/>
      <c r="AA193" s="1"/>
    </row>
    <row r="194" spans="1:27" s="22" customFormat="1" ht="16.5" customHeight="1" thickBot="1" x14ac:dyDescent="0.25">
      <c r="A194" s="978"/>
      <c r="B194" s="897"/>
      <c r="C194" s="898"/>
      <c r="D194" s="1594"/>
      <c r="E194" s="899"/>
      <c r="F194" s="535"/>
      <c r="G194" s="27" t="s">
        <v>19</v>
      </c>
      <c r="H194" s="264">
        <f>SUM(H185:H193)</f>
        <v>3014.1</v>
      </c>
      <c r="I194" s="264">
        <f>SUM(I185:I193)</f>
        <v>2641.5</v>
      </c>
      <c r="J194" s="264">
        <f>SUM(J185:J193)</f>
        <v>2644</v>
      </c>
      <c r="K194" s="1546"/>
      <c r="L194" s="118"/>
      <c r="M194" s="118"/>
      <c r="N194" s="40"/>
      <c r="O194" s="1"/>
      <c r="P194" s="1"/>
      <c r="Q194" s="1"/>
      <c r="R194" s="1"/>
      <c r="S194" s="1"/>
      <c r="T194" s="1"/>
      <c r="U194" s="1"/>
      <c r="V194" s="1"/>
      <c r="W194" s="1"/>
      <c r="X194" s="1"/>
      <c r="Y194" s="1"/>
      <c r="Z194" s="1"/>
      <c r="AA194" s="1"/>
    </row>
    <row r="195" spans="1:27" ht="15" customHeight="1" thickBot="1" x14ac:dyDescent="0.25">
      <c r="A195" s="10" t="s">
        <v>20</v>
      </c>
      <c r="B195" s="11" t="s">
        <v>24</v>
      </c>
      <c r="C195" s="1589" t="s">
        <v>23</v>
      </c>
      <c r="D195" s="1590"/>
      <c r="E195" s="1590"/>
      <c r="F195" s="1590"/>
      <c r="G195" s="1590"/>
      <c r="H195" s="280">
        <f>H181+H179+H194+H184</f>
        <v>5573.7000000000007</v>
      </c>
      <c r="I195" s="280">
        <f t="shared" ref="I195:J195" si="8">I181+I179+I194+I184</f>
        <v>4701.1000000000004</v>
      </c>
      <c r="J195" s="280">
        <f t="shared" si="8"/>
        <v>4343.6000000000004</v>
      </c>
      <c r="K195" s="1560"/>
      <c r="L195" s="1561"/>
      <c r="M195" s="1561"/>
      <c r="N195" s="1562"/>
    </row>
    <row r="196" spans="1:27" ht="15.75" customHeight="1" thickBot="1" x14ac:dyDescent="0.25">
      <c r="A196" s="10" t="s">
        <v>20</v>
      </c>
      <c r="B196" s="1608" t="s">
        <v>7</v>
      </c>
      <c r="C196" s="1608"/>
      <c r="D196" s="1608"/>
      <c r="E196" s="1608"/>
      <c r="F196" s="1608"/>
      <c r="G196" s="1608"/>
      <c r="H196" s="1100">
        <f>H195+H161+H148</f>
        <v>9526.4000000000015</v>
      </c>
      <c r="I196" s="1098">
        <f>I195+I161+I148</f>
        <v>10553.300000000001</v>
      </c>
      <c r="J196" s="335">
        <f>J195+J161+J148</f>
        <v>11879</v>
      </c>
      <c r="K196" s="1527"/>
      <c r="L196" s="1528"/>
      <c r="M196" s="1528"/>
      <c r="N196" s="1529"/>
    </row>
    <row r="197" spans="1:27" ht="14.25" customHeight="1" thickBot="1" x14ac:dyDescent="0.25">
      <c r="A197" s="12" t="s">
        <v>6</v>
      </c>
      <c r="B197" s="1530" t="s">
        <v>8</v>
      </c>
      <c r="C197" s="1530"/>
      <c r="D197" s="1530"/>
      <c r="E197" s="1530"/>
      <c r="F197" s="1530"/>
      <c r="G197" s="1530"/>
      <c r="H197" s="1101">
        <f>H196+H88</f>
        <v>73256.700000000012</v>
      </c>
      <c r="I197" s="330">
        <f>I196+I88</f>
        <v>73768.800000000003</v>
      </c>
      <c r="J197" s="284">
        <f>J196+J88</f>
        <v>74998.600000000006</v>
      </c>
      <c r="K197" s="1531"/>
      <c r="L197" s="1532"/>
      <c r="M197" s="1532"/>
      <c r="N197" s="1533"/>
    </row>
    <row r="198" spans="1:27" s="109" customFormat="1" ht="30" customHeight="1" thickBot="1" x14ac:dyDescent="0.25">
      <c r="A198" s="1584" t="s">
        <v>1</v>
      </c>
      <c r="B198" s="1584"/>
      <c r="C198" s="1584"/>
      <c r="D198" s="1584"/>
      <c r="E198" s="1584"/>
      <c r="F198" s="1584"/>
      <c r="G198" s="1584"/>
      <c r="H198" s="1584"/>
      <c r="I198" s="1584"/>
      <c r="J198" s="1584"/>
      <c r="K198" s="107"/>
      <c r="L198" s="303"/>
      <c r="M198" s="303"/>
      <c r="N198" s="108"/>
    </row>
    <row r="199" spans="1:27" s="82" customFormat="1" ht="43.5" customHeight="1" thickBot="1" x14ac:dyDescent="0.25">
      <c r="A199" s="1585" t="s">
        <v>2</v>
      </c>
      <c r="B199" s="1586"/>
      <c r="C199" s="1586"/>
      <c r="D199" s="1586"/>
      <c r="E199" s="1586"/>
      <c r="F199" s="1586"/>
      <c r="G199" s="1586"/>
      <c r="H199" s="1112" t="s">
        <v>164</v>
      </c>
      <c r="I199" s="1113" t="s">
        <v>165</v>
      </c>
      <c r="J199" s="1113" t="s">
        <v>202</v>
      </c>
      <c r="K199" s="994"/>
      <c r="L199" s="994"/>
      <c r="M199" s="994"/>
      <c r="N199" s="94"/>
      <c r="Q199" s="81"/>
      <c r="S199" s="81"/>
    </row>
    <row r="200" spans="1:27" s="82" customFormat="1" x14ac:dyDescent="0.2">
      <c r="A200" s="1587" t="s">
        <v>28</v>
      </c>
      <c r="B200" s="1588"/>
      <c r="C200" s="1588"/>
      <c r="D200" s="1588"/>
      <c r="E200" s="1588"/>
      <c r="F200" s="1588"/>
      <c r="G200" s="1588"/>
      <c r="H200" s="514">
        <f>SUM(H201:H204)</f>
        <v>73126.600000000006</v>
      </c>
      <c r="I200" s="523">
        <f>SUM(I201:I204)</f>
        <v>72091</v>
      </c>
      <c r="J200" s="523">
        <f>SUM(J201:J204)</f>
        <v>73828.599999999991</v>
      </c>
      <c r="K200" s="994"/>
      <c r="L200" s="994"/>
      <c r="M200" s="994"/>
      <c r="N200" s="94"/>
    </row>
    <row r="201" spans="1:27" s="82" customFormat="1" x14ac:dyDescent="0.2">
      <c r="A201" s="1577" t="s">
        <v>31</v>
      </c>
      <c r="B201" s="1578"/>
      <c r="C201" s="1578"/>
      <c r="D201" s="1578"/>
      <c r="E201" s="1578"/>
      <c r="F201" s="1578"/>
      <c r="G201" s="1579"/>
      <c r="H201" s="1114">
        <f>SUMIF(G14:G193,"sb",H14:H193)</f>
        <v>33167.899999999994</v>
      </c>
      <c r="I201" s="266">
        <f>SUMIF(G14:G193,"sb",I14:I193)</f>
        <v>32079.600000000002</v>
      </c>
      <c r="J201" s="266">
        <f>SUMIF(G14:G193,"sb",J14:J193)</f>
        <v>34593</v>
      </c>
      <c r="K201" s="993"/>
      <c r="L201" s="993"/>
      <c r="M201" s="993"/>
      <c r="N201" s="94"/>
    </row>
    <row r="202" spans="1:27" s="82" customFormat="1" x14ac:dyDescent="0.2">
      <c r="A202" s="1577" t="s">
        <v>36</v>
      </c>
      <c r="B202" s="1578"/>
      <c r="C202" s="1578"/>
      <c r="D202" s="1578"/>
      <c r="E202" s="1578"/>
      <c r="F202" s="1578"/>
      <c r="G202" s="1579"/>
      <c r="H202" s="1114">
        <f>SUMIF(G15:G193,"sb(sp)",H15:H193)</f>
        <v>5433.4</v>
      </c>
      <c r="I202" s="266">
        <f>SUMIF(G15:G193,"sb(sp)",I15:I193)</f>
        <v>5358.2</v>
      </c>
      <c r="J202" s="266">
        <f>SUMIF(G15:G193,"sb(sp)",J15:J193)</f>
        <v>5358.2</v>
      </c>
      <c r="K202" s="993"/>
      <c r="L202" s="993"/>
      <c r="M202" s="993"/>
      <c r="N202" s="94"/>
    </row>
    <row r="203" spans="1:27" s="82" customFormat="1" x14ac:dyDescent="0.2">
      <c r="A203" s="1577" t="s">
        <v>32</v>
      </c>
      <c r="B203" s="1578"/>
      <c r="C203" s="1578"/>
      <c r="D203" s="1578"/>
      <c r="E203" s="1578"/>
      <c r="F203" s="1578"/>
      <c r="G203" s="1579"/>
      <c r="H203" s="1115">
        <f>SUMIF(G15:G193,"sb(vb)",H15:H193)</f>
        <v>33905.700000000004</v>
      </c>
      <c r="I203" s="285">
        <f>SUMIF(G15:G193,"sb(vb)",I15:I193)</f>
        <v>33581.700000000004</v>
      </c>
      <c r="J203" s="285">
        <f>SUMIF(G15:G193,"sb(vb)",J15:J193)</f>
        <v>33581.700000000004</v>
      </c>
      <c r="K203" s="993"/>
      <c r="L203" s="993"/>
      <c r="M203" s="993"/>
      <c r="N203" s="94"/>
    </row>
    <row r="204" spans="1:27" s="82" customFormat="1" ht="13.5" thickBot="1" x14ac:dyDescent="0.25">
      <c r="A204" s="1580" t="s">
        <v>33</v>
      </c>
      <c r="B204" s="1547"/>
      <c r="C204" s="1547"/>
      <c r="D204" s="1547"/>
      <c r="E204" s="1547"/>
      <c r="F204" s="1547"/>
      <c r="G204" s="1581"/>
      <c r="H204" s="1116">
        <f>SUMIF(G15:G193,"es",H15:H193)</f>
        <v>619.6</v>
      </c>
      <c r="I204" s="286">
        <f>SUMIF(G15:G193,"es",I15:I193)</f>
        <v>1071.5</v>
      </c>
      <c r="J204" s="286">
        <f>SUMIF(G15:G193,"es",J15:J193)</f>
        <v>295.7</v>
      </c>
      <c r="K204" s="997"/>
      <c r="L204" s="997"/>
      <c r="M204" s="997"/>
      <c r="N204" s="94"/>
    </row>
    <row r="205" spans="1:27" s="82" customFormat="1" ht="13.5" thickBot="1" x14ac:dyDescent="0.25">
      <c r="A205" s="1582" t="s">
        <v>29</v>
      </c>
      <c r="B205" s="1583"/>
      <c r="C205" s="1583"/>
      <c r="D205" s="1583"/>
      <c r="E205" s="1583"/>
      <c r="F205" s="1583"/>
      <c r="G205" s="1583"/>
      <c r="H205" s="1117">
        <f>SUM(H206:H206)</f>
        <v>130.1</v>
      </c>
      <c r="I205" s="360">
        <f>SUM(I206:I206)</f>
        <v>1677.8</v>
      </c>
      <c r="J205" s="360">
        <f>SUM(J206:J206)</f>
        <v>1170</v>
      </c>
      <c r="K205" s="995"/>
      <c r="L205" s="995"/>
      <c r="M205" s="995"/>
      <c r="N205" s="94"/>
    </row>
    <row r="206" spans="1:27" s="82" customFormat="1" ht="13.5" thickBot="1" x14ac:dyDescent="0.25">
      <c r="A206" s="1570" t="s">
        <v>72</v>
      </c>
      <c r="B206" s="1571"/>
      <c r="C206" s="1571"/>
      <c r="D206" s="1571"/>
      <c r="E206" s="1571"/>
      <c r="F206" s="1571"/>
      <c r="G206" s="1571"/>
      <c r="H206" s="1118">
        <f>SUMIF(G15:G193,"kt",H15:H193)</f>
        <v>130.1</v>
      </c>
      <c r="I206" s="287">
        <f>SUMIF(G15:G193,"kt",I15:I193)</f>
        <v>1677.8</v>
      </c>
      <c r="J206" s="287">
        <f>SUMIF(G15:G193,"kt",J15:J193)</f>
        <v>1170</v>
      </c>
      <c r="K206" s="997"/>
      <c r="L206" s="997"/>
      <c r="M206" s="997"/>
      <c r="N206" s="94"/>
    </row>
    <row r="207" spans="1:27" ht="13.5" thickBot="1" x14ac:dyDescent="0.25">
      <c r="A207" s="1572" t="s">
        <v>30</v>
      </c>
      <c r="B207" s="1573"/>
      <c r="C207" s="1573"/>
      <c r="D207" s="1573"/>
      <c r="E207" s="1573"/>
      <c r="F207" s="1573"/>
      <c r="G207" s="1573"/>
      <c r="H207" s="1119">
        <f>H200+H205</f>
        <v>73256.700000000012</v>
      </c>
      <c r="I207" s="288">
        <f>I205+I200</f>
        <v>73768.800000000003</v>
      </c>
      <c r="J207" s="288">
        <f>J205+J200</f>
        <v>74998.599999999991</v>
      </c>
      <c r="K207" s="994"/>
      <c r="L207" s="994"/>
      <c r="M207" s="994"/>
    </row>
    <row r="209" spans="1:14" x14ac:dyDescent="0.2">
      <c r="D209" s="81"/>
      <c r="E209" s="85"/>
      <c r="F209" s="85"/>
      <c r="G209" s="80"/>
      <c r="H209" s="292"/>
      <c r="I209" s="289"/>
      <c r="J209" s="289"/>
    </row>
    <row r="210" spans="1:14" ht="60" customHeight="1" x14ac:dyDescent="0.2">
      <c r="D210" s="81"/>
      <c r="E210" s="85"/>
      <c r="F210" s="85"/>
      <c r="G210" s="80"/>
      <c r="H210" s="292"/>
      <c r="I210" s="289"/>
      <c r="J210" s="289"/>
    </row>
    <row r="211" spans="1:14" x14ac:dyDescent="0.2">
      <c r="D211" s="81"/>
      <c r="E211" s="85"/>
      <c r="F211" s="85"/>
      <c r="G211" s="80"/>
      <c r="H211" s="292"/>
      <c r="I211" s="289"/>
      <c r="J211" s="289"/>
    </row>
    <row r="212" spans="1:14" x14ac:dyDescent="0.2">
      <c r="D212" s="81"/>
      <c r="E212" s="85"/>
      <c r="F212" s="85"/>
      <c r="G212" s="80"/>
      <c r="H212" s="292"/>
      <c r="I212" s="289"/>
      <c r="J212" s="289"/>
    </row>
    <row r="213" spans="1:14" x14ac:dyDescent="0.2">
      <c r="D213" s="81"/>
      <c r="E213" s="85"/>
      <c r="F213" s="85"/>
      <c r="G213" s="80"/>
      <c r="H213" s="292"/>
      <c r="I213" s="289"/>
      <c r="J213" s="289"/>
    </row>
    <row r="214" spans="1:14" x14ac:dyDescent="0.2">
      <c r="D214" s="81"/>
      <c r="E214" s="85"/>
      <c r="F214" s="85"/>
      <c r="G214" s="80"/>
      <c r="H214" s="292"/>
      <c r="I214" s="289"/>
      <c r="J214" s="289"/>
    </row>
    <row r="215" spans="1:14" x14ac:dyDescent="0.2">
      <c r="D215" s="81"/>
      <c r="E215" s="85"/>
      <c r="F215" s="85"/>
      <c r="G215" s="80"/>
      <c r="H215" s="292"/>
      <c r="I215" s="289"/>
      <c r="J215" s="289"/>
    </row>
    <row r="216" spans="1:14" x14ac:dyDescent="0.2">
      <c r="D216" s="81"/>
      <c r="E216" s="85"/>
      <c r="F216" s="85"/>
      <c r="G216" s="80"/>
      <c r="H216" s="292"/>
      <c r="I216" s="289"/>
      <c r="J216" s="289"/>
    </row>
    <row r="217" spans="1:14" x14ac:dyDescent="0.2">
      <c r="D217" s="81"/>
      <c r="E217" s="85"/>
      <c r="F217" s="85"/>
      <c r="G217" s="80"/>
      <c r="H217" s="292"/>
      <c r="I217" s="289"/>
      <c r="J217" s="289"/>
    </row>
    <row r="218" spans="1:14" x14ac:dyDescent="0.2">
      <c r="D218" s="81"/>
      <c r="E218" s="85"/>
      <c r="F218" s="85"/>
      <c r="G218" s="80"/>
      <c r="H218" s="292"/>
      <c r="I218" s="289"/>
      <c r="J218" s="289"/>
      <c r="N218" s="81"/>
    </row>
    <row r="219" spans="1:14" x14ac:dyDescent="0.2">
      <c r="D219" s="81"/>
      <c r="E219" s="85"/>
      <c r="F219" s="85"/>
      <c r="G219" s="80"/>
      <c r="H219" s="292"/>
      <c r="I219" s="289"/>
      <c r="J219" s="289"/>
      <c r="N219" s="81"/>
    </row>
    <row r="220" spans="1:14" x14ac:dyDescent="0.2">
      <c r="A220" s="126"/>
      <c r="B220" s="126"/>
      <c r="C220" s="126"/>
      <c r="D220" s="81"/>
      <c r="E220" s="85"/>
      <c r="F220" s="85"/>
      <c r="G220" s="80"/>
      <c r="H220" s="292"/>
      <c r="I220" s="289"/>
      <c r="J220" s="289"/>
      <c r="K220" s="81"/>
      <c r="L220" s="85"/>
      <c r="M220" s="85"/>
      <c r="N220" s="81"/>
    </row>
    <row r="221" spans="1:14" x14ac:dyDescent="0.2">
      <c r="A221" s="126"/>
      <c r="B221" s="126"/>
      <c r="C221" s="126"/>
      <c r="D221" s="81"/>
      <c r="E221" s="85"/>
      <c r="F221" s="85"/>
      <c r="G221" s="80"/>
      <c r="H221" s="292"/>
      <c r="I221" s="289"/>
      <c r="J221" s="289"/>
      <c r="K221" s="81"/>
      <c r="L221" s="85"/>
      <c r="M221" s="85"/>
      <c r="N221" s="81"/>
    </row>
    <row r="222" spans="1:14" x14ac:dyDescent="0.2">
      <c r="A222" s="126"/>
      <c r="B222" s="126"/>
      <c r="C222" s="126"/>
      <c r="D222" s="81"/>
      <c r="E222" s="85"/>
      <c r="F222" s="85"/>
      <c r="G222" s="80"/>
      <c r="H222" s="292"/>
      <c r="I222" s="289"/>
      <c r="J222" s="289"/>
      <c r="K222" s="81"/>
      <c r="L222" s="85"/>
      <c r="M222" s="85"/>
      <c r="N222" s="81"/>
    </row>
    <row r="223" spans="1:14" x14ac:dyDescent="0.2">
      <c r="A223" s="126"/>
      <c r="B223" s="126"/>
      <c r="C223" s="126"/>
      <c r="D223" s="81"/>
      <c r="E223" s="85"/>
      <c r="F223" s="85"/>
      <c r="G223" s="80"/>
      <c r="H223" s="292"/>
      <c r="I223" s="289"/>
      <c r="J223" s="289"/>
      <c r="K223" s="81"/>
      <c r="L223" s="85"/>
      <c r="M223" s="85"/>
      <c r="N223" s="81"/>
    </row>
    <row r="224" spans="1:14" x14ac:dyDescent="0.2">
      <c r="A224" s="126"/>
      <c r="B224" s="126"/>
      <c r="C224" s="126"/>
      <c r="D224" s="81"/>
      <c r="E224" s="85"/>
      <c r="F224" s="85"/>
      <c r="G224" s="80"/>
      <c r="H224" s="292"/>
      <c r="I224" s="289"/>
      <c r="J224" s="289"/>
      <c r="K224" s="81"/>
      <c r="L224" s="85"/>
      <c r="M224" s="85"/>
      <c r="N224" s="81"/>
    </row>
    <row r="225" spans="1:14" x14ac:dyDescent="0.2">
      <c r="A225" s="126"/>
      <c r="B225" s="126"/>
      <c r="C225" s="126"/>
      <c r="D225" s="81"/>
      <c r="E225" s="85"/>
      <c r="F225" s="85"/>
      <c r="G225" s="80"/>
      <c r="H225" s="292"/>
      <c r="I225" s="289"/>
      <c r="J225" s="289"/>
      <c r="K225" s="81"/>
      <c r="L225" s="85"/>
      <c r="M225" s="85"/>
      <c r="N225" s="81"/>
    </row>
    <row r="226" spans="1:14" x14ac:dyDescent="0.2">
      <c r="A226" s="126"/>
      <c r="B226" s="126"/>
      <c r="C226" s="126"/>
      <c r="D226" s="81"/>
      <c r="E226" s="85"/>
      <c r="F226" s="85"/>
      <c r="G226" s="80"/>
      <c r="H226" s="292"/>
      <c r="I226" s="289"/>
      <c r="J226" s="289"/>
      <c r="K226" s="81"/>
      <c r="L226" s="85"/>
      <c r="M226" s="85"/>
      <c r="N226" s="81"/>
    </row>
    <row r="227" spans="1:14" x14ac:dyDescent="0.2">
      <c r="A227" s="126"/>
      <c r="B227" s="126"/>
      <c r="C227" s="126"/>
      <c r="D227" s="81"/>
      <c r="E227" s="85"/>
      <c r="F227" s="85"/>
      <c r="G227" s="80"/>
      <c r="H227" s="292"/>
      <c r="I227" s="289"/>
      <c r="J227" s="289"/>
      <c r="K227" s="81"/>
      <c r="L227" s="85"/>
      <c r="M227" s="85"/>
      <c r="N227" s="81"/>
    </row>
    <row r="228" spans="1:14" x14ac:dyDescent="0.2">
      <c r="A228" s="126"/>
      <c r="B228" s="126"/>
      <c r="C228" s="126"/>
      <c r="D228" s="81"/>
      <c r="E228" s="85"/>
      <c r="F228" s="85"/>
      <c r="G228" s="80"/>
      <c r="H228" s="292"/>
      <c r="I228" s="289"/>
      <c r="J228" s="289"/>
      <c r="K228" s="81"/>
      <c r="L228" s="85"/>
      <c r="M228" s="85"/>
      <c r="N228" s="81"/>
    </row>
    <row r="229" spans="1:14" x14ac:dyDescent="0.2">
      <c r="A229" s="126"/>
      <c r="B229" s="126"/>
      <c r="C229" s="126"/>
      <c r="D229" s="81"/>
      <c r="E229" s="85"/>
      <c r="F229" s="85"/>
      <c r="G229" s="80"/>
      <c r="H229" s="292"/>
      <c r="I229" s="289"/>
      <c r="J229" s="289"/>
      <c r="K229" s="81"/>
      <c r="L229" s="85"/>
      <c r="M229" s="85"/>
      <c r="N229" s="81"/>
    </row>
    <row r="230" spans="1:14" x14ac:dyDescent="0.2">
      <c r="A230" s="126"/>
      <c r="B230" s="126"/>
      <c r="C230" s="126"/>
      <c r="D230" s="81"/>
      <c r="E230" s="85"/>
      <c r="F230" s="85"/>
      <c r="G230" s="80"/>
      <c r="H230" s="292"/>
      <c r="I230" s="289"/>
      <c r="J230" s="289"/>
      <c r="K230" s="81"/>
      <c r="L230" s="85"/>
      <c r="M230" s="85"/>
      <c r="N230" s="81"/>
    </row>
    <row r="231" spans="1:14" x14ac:dyDescent="0.2">
      <c r="A231" s="126"/>
      <c r="B231" s="126"/>
      <c r="C231" s="126"/>
      <c r="D231" s="81"/>
      <c r="E231" s="85"/>
      <c r="F231" s="85"/>
      <c r="G231" s="80"/>
      <c r="H231" s="292"/>
      <c r="I231" s="289"/>
      <c r="J231" s="289"/>
      <c r="K231" s="81"/>
      <c r="L231" s="85"/>
      <c r="M231" s="85"/>
      <c r="N231" s="81"/>
    </row>
    <row r="232" spans="1:14" x14ac:dyDescent="0.2">
      <c r="A232" s="126"/>
      <c r="B232" s="126"/>
      <c r="C232" s="126"/>
      <c r="D232" s="81"/>
      <c r="E232" s="85"/>
      <c r="F232" s="85"/>
      <c r="G232" s="80"/>
      <c r="H232" s="292"/>
      <c r="I232" s="289"/>
      <c r="J232" s="289"/>
      <c r="K232" s="81"/>
      <c r="L232" s="85"/>
      <c r="M232" s="85"/>
      <c r="N232" s="81"/>
    </row>
  </sheetData>
  <mergeCells count="195">
    <mergeCell ref="K1:N1"/>
    <mergeCell ref="A2:N2"/>
    <mergeCell ref="A3:N3"/>
    <mergeCell ref="A4:N4"/>
    <mergeCell ref="C5:N5"/>
    <mergeCell ref="A6:A9"/>
    <mergeCell ref="B6:B9"/>
    <mergeCell ref="C6:C9"/>
    <mergeCell ref="D6:D9"/>
    <mergeCell ref="E6:E9"/>
    <mergeCell ref="F6:F9"/>
    <mergeCell ref="M8:M9"/>
    <mergeCell ref="N8:N9"/>
    <mergeCell ref="A10:N10"/>
    <mergeCell ref="A11:N11"/>
    <mergeCell ref="B12:N12"/>
    <mergeCell ref="C13:N13"/>
    <mergeCell ref="J6:J9"/>
    <mergeCell ref="K6:N6"/>
    <mergeCell ref="K7:K9"/>
    <mergeCell ref="L7:N7"/>
    <mergeCell ref="L8:L9"/>
    <mergeCell ref="G6:G9"/>
    <mergeCell ref="I6:I9"/>
    <mergeCell ref="K20:K21"/>
    <mergeCell ref="A23:A26"/>
    <mergeCell ref="C23:C26"/>
    <mergeCell ref="D23:D26"/>
    <mergeCell ref="E23:E26"/>
    <mergeCell ref="F23:F26"/>
    <mergeCell ref="K23:K24"/>
    <mergeCell ref="C14:C15"/>
    <mergeCell ref="D14:D15"/>
    <mergeCell ref="E14:E15"/>
    <mergeCell ref="F14:F15"/>
    <mergeCell ref="D18:D21"/>
    <mergeCell ref="Q38:Q39"/>
    <mergeCell ref="R38:R39"/>
    <mergeCell ref="A39:A41"/>
    <mergeCell ref="B39:B41"/>
    <mergeCell ref="C39:C41"/>
    <mergeCell ref="D39:D41"/>
    <mergeCell ref="E39:E41"/>
    <mergeCell ref="F39:F41"/>
    <mergeCell ref="K29:K30"/>
    <mergeCell ref="D32:D33"/>
    <mergeCell ref="A34:A38"/>
    <mergeCell ref="B34:B38"/>
    <mergeCell ref="C34:C38"/>
    <mergeCell ref="D34:D38"/>
    <mergeCell ref="E34:E38"/>
    <mergeCell ref="F34:F38"/>
    <mergeCell ref="K34:K35"/>
    <mergeCell ref="A27:A33"/>
    <mergeCell ref="C27:C33"/>
    <mergeCell ref="D27:D31"/>
    <mergeCell ref="E27:E33"/>
    <mergeCell ref="F27:F33"/>
    <mergeCell ref="K39:K41"/>
    <mergeCell ref="L39:L41"/>
    <mergeCell ref="M39:M41"/>
    <mergeCell ref="N39:N41"/>
    <mergeCell ref="D42:D45"/>
    <mergeCell ref="E42:E45"/>
    <mergeCell ref="F42:F45"/>
    <mergeCell ref="K37:K38"/>
    <mergeCell ref="P38:P39"/>
    <mergeCell ref="N49:N50"/>
    <mergeCell ref="A52:A53"/>
    <mergeCell ref="B52:B53"/>
    <mergeCell ref="C52:C53"/>
    <mergeCell ref="D52:D53"/>
    <mergeCell ref="E52:E53"/>
    <mergeCell ref="F52:F53"/>
    <mergeCell ref="D46:D48"/>
    <mergeCell ref="E46:E51"/>
    <mergeCell ref="F46:F51"/>
    <mergeCell ref="K46:K47"/>
    <mergeCell ref="D49:D51"/>
    <mergeCell ref="K49:K50"/>
    <mergeCell ref="D63:D64"/>
    <mergeCell ref="D65:D66"/>
    <mergeCell ref="E66:G66"/>
    <mergeCell ref="D67:D68"/>
    <mergeCell ref="D71:D72"/>
    <mergeCell ref="E71:E72"/>
    <mergeCell ref="F71:F72"/>
    <mergeCell ref="L49:L50"/>
    <mergeCell ref="M49:M50"/>
    <mergeCell ref="K63:K64"/>
    <mergeCell ref="D75:D76"/>
    <mergeCell ref="D77:D78"/>
    <mergeCell ref="C90:N90"/>
    <mergeCell ref="K79:K80"/>
    <mergeCell ref="B81:B82"/>
    <mergeCell ref="C81:C82"/>
    <mergeCell ref="D81:D82"/>
    <mergeCell ref="E81:E82"/>
    <mergeCell ref="F81:F82"/>
    <mergeCell ref="L87:N87"/>
    <mergeCell ref="D104:D107"/>
    <mergeCell ref="K106:K107"/>
    <mergeCell ref="D110:D112"/>
    <mergeCell ref="D98:D100"/>
    <mergeCell ref="K99:K100"/>
    <mergeCell ref="D101:D103"/>
    <mergeCell ref="K102:K103"/>
    <mergeCell ref="A83:A86"/>
    <mergeCell ref="C83:C86"/>
    <mergeCell ref="D83:D86"/>
    <mergeCell ref="E83:E86"/>
    <mergeCell ref="F83:F86"/>
    <mergeCell ref="D93:D94"/>
    <mergeCell ref="D95:D97"/>
    <mergeCell ref="K96:K97"/>
    <mergeCell ref="K85:K86"/>
    <mergeCell ref="C87:G87"/>
    <mergeCell ref="B88:G88"/>
    <mergeCell ref="K88:N88"/>
    <mergeCell ref="B89:N89"/>
    <mergeCell ref="D91:D92"/>
    <mergeCell ref="K113:K114"/>
    <mergeCell ref="F119:F120"/>
    <mergeCell ref="K120:K121"/>
    <mergeCell ref="D120:D121"/>
    <mergeCell ref="D122:D123"/>
    <mergeCell ref="D134:D136"/>
    <mergeCell ref="D115:D116"/>
    <mergeCell ref="E121:G121"/>
    <mergeCell ref="D124:D126"/>
    <mergeCell ref="D127:D129"/>
    <mergeCell ref="E127:E129"/>
    <mergeCell ref="D113:D114"/>
    <mergeCell ref="K170:K171"/>
    <mergeCell ref="S134:S135"/>
    <mergeCell ref="D137:D139"/>
    <mergeCell ref="K138:K139"/>
    <mergeCell ref="E131:G131"/>
    <mergeCell ref="E134:E141"/>
    <mergeCell ref="F134:F141"/>
    <mergeCell ref="C148:G148"/>
    <mergeCell ref="K148:N148"/>
    <mergeCell ref="D143:D144"/>
    <mergeCell ref="S145:S146"/>
    <mergeCell ref="K146:K147"/>
    <mergeCell ref="E147:G147"/>
    <mergeCell ref="D146:D147"/>
    <mergeCell ref="A206:G206"/>
    <mergeCell ref="A207:G207"/>
    <mergeCell ref="H6:H9"/>
    <mergeCell ref="A201:G201"/>
    <mergeCell ref="A202:G202"/>
    <mergeCell ref="A203:G203"/>
    <mergeCell ref="A204:G204"/>
    <mergeCell ref="A205:G205"/>
    <mergeCell ref="A198:J198"/>
    <mergeCell ref="A199:G199"/>
    <mergeCell ref="A200:G200"/>
    <mergeCell ref="C195:G195"/>
    <mergeCell ref="D188:D189"/>
    <mergeCell ref="D190:D191"/>
    <mergeCell ref="D193:D194"/>
    <mergeCell ref="A180:A181"/>
    <mergeCell ref="B180:B181"/>
    <mergeCell ref="D180:D181"/>
    <mergeCell ref="E180:E181"/>
    <mergeCell ref="F180:F181"/>
    <mergeCell ref="D185:D186"/>
    <mergeCell ref="C149:N149"/>
    <mergeCell ref="K195:N195"/>
    <mergeCell ref="B196:G196"/>
    <mergeCell ref="K196:N196"/>
    <mergeCell ref="B197:G197"/>
    <mergeCell ref="K197:N197"/>
    <mergeCell ref="B188:B189"/>
    <mergeCell ref="D132:D133"/>
    <mergeCell ref="L170:L171"/>
    <mergeCell ref="M170:M171"/>
    <mergeCell ref="N170:N171"/>
    <mergeCell ref="K180:K181"/>
    <mergeCell ref="K193:K194"/>
    <mergeCell ref="D150:D151"/>
    <mergeCell ref="E150:E151"/>
    <mergeCell ref="D140:D142"/>
    <mergeCell ref="E142:G142"/>
    <mergeCell ref="D182:D183"/>
    <mergeCell ref="E182:E183"/>
    <mergeCell ref="C161:G161"/>
    <mergeCell ref="K161:N161"/>
    <mergeCell ref="D152:D153"/>
    <mergeCell ref="E152:E153"/>
    <mergeCell ref="D178:D179"/>
    <mergeCell ref="C162:N162"/>
    <mergeCell ref="D163:D164"/>
    <mergeCell ref="D170:D171"/>
  </mergeCells>
  <printOptions horizontalCentered="1"/>
  <pageMargins left="0.70866141732283472" right="0.31496062992125984" top="0.55118110236220474" bottom="0.35433070866141736" header="0.31496062992125984" footer="0.31496062992125984"/>
  <pageSetup paperSize="9" scale="79" orientation="portrait" r:id="rId1"/>
  <rowBreaks count="4" manualBreakCount="4">
    <brk id="55" max="13" man="1"/>
    <brk id="82" max="13" man="1"/>
    <brk id="121" max="13" man="1"/>
    <brk id="161"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65"/>
  <sheetViews>
    <sheetView zoomScaleNormal="100" zoomScaleSheetLayoutView="70" workbookViewId="0"/>
  </sheetViews>
  <sheetFormatPr defaultRowHeight="12.75" x14ac:dyDescent="0.2"/>
  <cols>
    <col min="1" max="3" width="2.42578125" style="125" customWidth="1"/>
    <col min="4" max="4" width="31" style="82" customWidth="1"/>
    <col min="5" max="5" width="3" style="94" customWidth="1"/>
    <col min="6" max="6" width="3" style="1206" customWidth="1"/>
    <col min="7" max="7" width="12" style="530" customWidth="1"/>
    <col min="8" max="8" width="10" style="240" customWidth="1"/>
    <col min="9" max="9" width="9.42578125" style="454" customWidth="1"/>
    <col min="10" max="10" width="11.140625" style="290" customWidth="1"/>
    <col min="11" max="14" width="8.7109375" style="534" customWidth="1"/>
    <col min="15" max="16" width="8" style="290" customWidth="1"/>
    <col min="17" max="17" width="23.5703125" style="82" customWidth="1"/>
    <col min="18" max="19" width="6.140625" style="94" customWidth="1"/>
    <col min="20" max="20" width="6.140625" style="85" customWidth="1"/>
    <col min="21" max="21" width="11.140625" style="81" customWidth="1"/>
    <col min="22" max="16384" width="9.140625" style="81"/>
  </cols>
  <sheetData>
    <row r="1" spans="1:23" x14ac:dyDescent="0.2">
      <c r="Q1" s="1795" t="s">
        <v>318</v>
      </c>
      <c r="R1" s="1795"/>
      <c r="S1" s="1795"/>
      <c r="T1" s="1795"/>
    </row>
    <row r="2" spans="1:23" s="327" customFormat="1" ht="15.75" x14ac:dyDescent="0.2">
      <c r="A2" s="1763" t="s">
        <v>280</v>
      </c>
      <c r="B2" s="1763"/>
      <c r="C2" s="1763"/>
      <c r="D2" s="1763"/>
      <c r="E2" s="1763"/>
      <c r="F2" s="1763"/>
      <c r="G2" s="1763"/>
      <c r="H2" s="1763"/>
      <c r="I2" s="1763"/>
      <c r="J2" s="1763"/>
      <c r="K2" s="1763"/>
      <c r="L2" s="1763"/>
      <c r="M2" s="1763"/>
      <c r="N2" s="1763"/>
      <c r="O2" s="1763"/>
      <c r="P2" s="1763"/>
      <c r="Q2" s="1763"/>
      <c r="R2" s="1763"/>
      <c r="S2" s="1763"/>
      <c r="T2" s="1763"/>
    </row>
    <row r="3" spans="1:23" s="327" customFormat="1" ht="15.75" x14ac:dyDescent="0.2">
      <c r="A3" s="1764" t="s">
        <v>34</v>
      </c>
      <c r="B3" s="1764"/>
      <c r="C3" s="1764"/>
      <c r="D3" s="1764"/>
      <c r="E3" s="1764"/>
      <c r="F3" s="1764"/>
      <c r="G3" s="1764"/>
      <c r="H3" s="1764"/>
      <c r="I3" s="1764"/>
      <c r="J3" s="1764"/>
      <c r="K3" s="1764"/>
      <c r="L3" s="1764"/>
      <c r="M3" s="1764"/>
      <c r="N3" s="1764"/>
      <c r="O3" s="1764"/>
      <c r="P3" s="1764"/>
      <c r="Q3" s="1764"/>
      <c r="R3" s="1764"/>
      <c r="S3" s="1764"/>
      <c r="T3" s="1764"/>
    </row>
    <row r="4" spans="1:23" s="327" customFormat="1" ht="15.75" x14ac:dyDescent="0.2">
      <c r="A4" s="1765" t="s">
        <v>75</v>
      </c>
      <c r="B4" s="1765"/>
      <c r="C4" s="1765"/>
      <c r="D4" s="1765"/>
      <c r="E4" s="1765"/>
      <c r="F4" s="1765"/>
      <c r="G4" s="1765"/>
      <c r="H4" s="1765"/>
      <c r="I4" s="1765"/>
      <c r="J4" s="1765"/>
      <c r="K4" s="1765"/>
      <c r="L4" s="1765"/>
      <c r="M4" s="1765"/>
      <c r="N4" s="1765"/>
      <c r="O4" s="1765"/>
      <c r="P4" s="1765"/>
      <c r="Q4" s="1765"/>
      <c r="R4" s="1765"/>
      <c r="S4" s="1765"/>
      <c r="T4" s="1765"/>
    </row>
    <row r="5" spans="1:23" ht="20.25" customHeight="1" thickBot="1" x14ac:dyDescent="0.25">
      <c r="A5" s="239"/>
      <c r="B5" s="239"/>
      <c r="C5" s="1766" t="s">
        <v>166</v>
      </c>
      <c r="D5" s="1766"/>
      <c r="E5" s="1766"/>
      <c r="F5" s="1766"/>
      <c r="G5" s="1766"/>
      <c r="H5" s="1766"/>
      <c r="I5" s="1766"/>
      <c r="J5" s="1766"/>
      <c r="K5" s="1766"/>
      <c r="L5" s="1766"/>
      <c r="M5" s="1766"/>
      <c r="N5" s="1766"/>
      <c r="O5" s="1766"/>
      <c r="P5" s="1766"/>
      <c r="Q5" s="1766"/>
      <c r="R5" s="1766"/>
      <c r="S5" s="1766"/>
      <c r="T5" s="1766"/>
    </row>
    <row r="6" spans="1:23" ht="24" customHeight="1" x14ac:dyDescent="0.2">
      <c r="A6" s="1767" t="s">
        <v>9</v>
      </c>
      <c r="B6" s="1771" t="s">
        <v>10</v>
      </c>
      <c r="C6" s="1771" t="s">
        <v>11</v>
      </c>
      <c r="D6" s="1775" t="s">
        <v>26</v>
      </c>
      <c r="E6" s="1778" t="s">
        <v>12</v>
      </c>
      <c r="F6" s="1805" t="s">
        <v>13</v>
      </c>
      <c r="G6" s="1756" t="s">
        <v>66</v>
      </c>
      <c r="H6" s="1756" t="s">
        <v>14</v>
      </c>
      <c r="I6" s="1788" t="s">
        <v>200</v>
      </c>
      <c r="J6" s="1790" t="s">
        <v>199</v>
      </c>
      <c r="K6" s="1792" t="s">
        <v>99</v>
      </c>
      <c r="L6" s="1793"/>
      <c r="M6" s="1793"/>
      <c r="N6" s="1794"/>
      <c r="O6" s="1759" t="s">
        <v>163</v>
      </c>
      <c r="P6" s="1574" t="s">
        <v>198</v>
      </c>
      <c r="Q6" s="1746" t="s">
        <v>51</v>
      </c>
      <c r="R6" s="1747"/>
      <c r="S6" s="1747"/>
      <c r="T6" s="1748"/>
    </row>
    <row r="7" spans="1:23" ht="24" customHeight="1" x14ac:dyDescent="0.2">
      <c r="A7" s="1768"/>
      <c r="B7" s="1772"/>
      <c r="C7" s="1772"/>
      <c r="D7" s="1776"/>
      <c r="E7" s="1779"/>
      <c r="F7" s="1806"/>
      <c r="G7" s="1757"/>
      <c r="H7" s="1757"/>
      <c r="I7" s="1789"/>
      <c r="J7" s="1791"/>
      <c r="K7" s="1798" t="s">
        <v>15</v>
      </c>
      <c r="L7" s="1800" t="s">
        <v>16</v>
      </c>
      <c r="M7" s="1800"/>
      <c r="N7" s="1801" t="s">
        <v>201</v>
      </c>
      <c r="O7" s="1760"/>
      <c r="P7" s="1575"/>
      <c r="Q7" s="1749" t="s">
        <v>26</v>
      </c>
      <c r="R7" s="1752" t="s">
        <v>89</v>
      </c>
      <c r="S7" s="1752"/>
      <c r="T7" s="1753"/>
    </row>
    <row r="8" spans="1:23" ht="21.75" customHeight="1" x14ac:dyDescent="0.2">
      <c r="A8" s="1769"/>
      <c r="B8" s="1773"/>
      <c r="C8" s="1773"/>
      <c r="D8" s="1776"/>
      <c r="E8" s="1779"/>
      <c r="F8" s="1806"/>
      <c r="G8" s="1757"/>
      <c r="H8" s="1757"/>
      <c r="I8" s="1789"/>
      <c r="J8" s="1791"/>
      <c r="K8" s="1798"/>
      <c r="L8" s="1803" t="s">
        <v>15</v>
      </c>
      <c r="M8" s="1803" t="s">
        <v>27</v>
      </c>
      <c r="N8" s="1801"/>
      <c r="O8" s="1760"/>
      <c r="P8" s="1575"/>
      <c r="Q8" s="1750"/>
      <c r="R8" s="1754" t="s">
        <v>76</v>
      </c>
      <c r="S8" s="1784" t="s">
        <v>100</v>
      </c>
      <c r="T8" s="1786" t="s">
        <v>204</v>
      </c>
    </row>
    <row r="9" spans="1:23" ht="63.75" customHeight="1" thickBot="1" x14ac:dyDescent="0.25">
      <c r="A9" s="1770"/>
      <c r="B9" s="1774"/>
      <c r="C9" s="1774"/>
      <c r="D9" s="1777"/>
      <c r="E9" s="1780"/>
      <c r="F9" s="1807"/>
      <c r="G9" s="1758"/>
      <c r="H9" s="1758"/>
      <c r="I9" s="441" t="s">
        <v>15</v>
      </c>
      <c r="J9" s="473" t="s">
        <v>15</v>
      </c>
      <c r="K9" s="1799"/>
      <c r="L9" s="1804"/>
      <c r="M9" s="1804"/>
      <c r="N9" s="1802"/>
      <c r="O9" s="1761"/>
      <c r="P9" s="1576"/>
      <c r="Q9" s="1751"/>
      <c r="R9" s="1755"/>
      <c r="S9" s="1785"/>
      <c r="T9" s="1787"/>
    </row>
    <row r="10" spans="1:23" ht="13.5" thickBot="1" x14ac:dyDescent="0.25">
      <c r="A10" s="1732" t="s">
        <v>119</v>
      </c>
      <c r="B10" s="1733"/>
      <c r="C10" s="1733"/>
      <c r="D10" s="1733"/>
      <c r="E10" s="1733"/>
      <c r="F10" s="1733"/>
      <c r="G10" s="1733"/>
      <c r="H10" s="1733"/>
      <c r="I10" s="1733"/>
      <c r="J10" s="1733"/>
      <c r="K10" s="1734"/>
      <c r="L10" s="1734"/>
      <c r="M10" s="1734"/>
      <c r="N10" s="1734"/>
      <c r="O10" s="1733"/>
      <c r="P10" s="1733"/>
      <c r="Q10" s="1733"/>
      <c r="R10" s="1733"/>
      <c r="S10" s="1733"/>
      <c r="T10" s="1735"/>
    </row>
    <row r="11" spans="1:23" ht="13.5" thickBot="1" x14ac:dyDescent="0.25">
      <c r="A11" s="1736" t="s">
        <v>35</v>
      </c>
      <c r="B11" s="1737"/>
      <c r="C11" s="1737"/>
      <c r="D11" s="1737"/>
      <c r="E11" s="1737"/>
      <c r="F11" s="1737"/>
      <c r="G11" s="1737"/>
      <c r="H11" s="1737"/>
      <c r="I11" s="1737"/>
      <c r="J11" s="1737"/>
      <c r="K11" s="1737"/>
      <c r="L11" s="1737"/>
      <c r="M11" s="1737"/>
      <c r="N11" s="1737"/>
      <c r="O11" s="1737"/>
      <c r="P11" s="1737"/>
      <c r="Q11" s="1737"/>
      <c r="R11" s="1737"/>
      <c r="S11" s="1737"/>
      <c r="T11" s="1738"/>
    </row>
    <row r="12" spans="1:23" ht="13.5" thickBot="1" x14ac:dyDescent="0.25">
      <c r="A12" s="216" t="s">
        <v>17</v>
      </c>
      <c r="B12" s="1739" t="s">
        <v>42</v>
      </c>
      <c r="C12" s="1740"/>
      <c r="D12" s="1740"/>
      <c r="E12" s="1740"/>
      <c r="F12" s="1740"/>
      <c r="G12" s="1740"/>
      <c r="H12" s="1740"/>
      <c r="I12" s="1740"/>
      <c r="J12" s="1740"/>
      <c r="K12" s="1740"/>
      <c r="L12" s="1740"/>
      <c r="M12" s="1740"/>
      <c r="N12" s="1740"/>
      <c r="O12" s="1740"/>
      <c r="P12" s="1740"/>
      <c r="Q12" s="1740"/>
      <c r="R12" s="1740"/>
      <c r="S12" s="1740"/>
      <c r="T12" s="1741"/>
    </row>
    <row r="13" spans="1:23" ht="13.5" thickBot="1" x14ac:dyDescent="0.25">
      <c r="A13" s="984" t="s">
        <v>17</v>
      </c>
      <c r="B13" s="13" t="s">
        <v>17</v>
      </c>
      <c r="C13" s="1742" t="s">
        <v>142</v>
      </c>
      <c r="D13" s="1743"/>
      <c r="E13" s="1743"/>
      <c r="F13" s="1743"/>
      <c r="G13" s="1743"/>
      <c r="H13" s="1744"/>
      <c r="I13" s="1744"/>
      <c r="J13" s="1744"/>
      <c r="K13" s="1744"/>
      <c r="L13" s="1744"/>
      <c r="M13" s="1744"/>
      <c r="N13" s="1744"/>
      <c r="O13" s="1744"/>
      <c r="P13" s="1744"/>
      <c r="Q13" s="1744"/>
      <c r="R13" s="1744"/>
      <c r="S13" s="1744"/>
      <c r="T13" s="1745"/>
    </row>
    <row r="14" spans="1:23" s="105" customFormat="1" x14ac:dyDescent="0.2">
      <c r="A14" s="7" t="s">
        <v>17</v>
      </c>
      <c r="B14" s="4" t="s">
        <v>17</v>
      </c>
      <c r="C14" s="1727" t="s">
        <v>17</v>
      </c>
      <c r="D14" s="1728" t="s">
        <v>55</v>
      </c>
      <c r="E14" s="1730"/>
      <c r="F14" s="1731">
        <v>2</v>
      </c>
      <c r="G14" s="1796" t="s">
        <v>68</v>
      </c>
      <c r="H14" s="47"/>
      <c r="I14" s="531"/>
      <c r="J14" s="532"/>
      <c r="K14" s="559"/>
      <c r="L14" s="560"/>
      <c r="M14" s="462"/>
      <c r="N14" s="561"/>
      <c r="O14" s="562"/>
      <c r="P14" s="462"/>
      <c r="Q14" s="563"/>
      <c r="R14" s="987"/>
      <c r="S14" s="551"/>
      <c r="T14" s="989"/>
    </row>
    <row r="15" spans="1:23" s="105" customFormat="1" x14ac:dyDescent="0.2">
      <c r="A15" s="8"/>
      <c r="B15" s="9"/>
      <c r="C15" s="1711"/>
      <c r="D15" s="1729"/>
      <c r="E15" s="1719"/>
      <c r="F15" s="1705"/>
      <c r="G15" s="1797"/>
      <c r="H15" s="37" t="s">
        <v>21</v>
      </c>
      <c r="I15" s="301">
        <v>32522.1</v>
      </c>
      <c r="J15" s="459">
        <v>33181.300000000003</v>
      </c>
      <c r="K15" s="458"/>
      <c r="L15" s="564"/>
      <c r="M15" s="565"/>
      <c r="N15" s="566"/>
      <c r="O15" s="567"/>
      <c r="P15" s="567"/>
      <c r="Q15" s="992"/>
      <c r="R15" s="988"/>
      <c r="S15" s="568"/>
      <c r="T15" s="990"/>
    </row>
    <row r="16" spans="1:23" s="105" customFormat="1" ht="16.5" customHeight="1" x14ac:dyDescent="0.2">
      <c r="A16" s="8"/>
      <c r="B16" s="1416"/>
      <c r="C16" s="18"/>
      <c r="D16" s="1628" t="s">
        <v>136</v>
      </c>
      <c r="E16" s="161"/>
      <c r="F16" s="1417"/>
      <c r="G16" s="1797"/>
      <c r="H16" s="162" t="s">
        <v>18</v>
      </c>
      <c r="I16" s="300">
        <v>10040.9</v>
      </c>
      <c r="J16" s="442">
        <v>10064</v>
      </c>
      <c r="K16" s="300">
        <v>10577.7</v>
      </c>
      <c r="L16" s="362">
        <v>10577.7</v>
      </c>
      <c r="M16" s="554">
        <v>7420.3</v>
      </c>
      <c r="N16" s="442"/>
      <c r="O16" s="569">
        <f>+K16</f>
        <v>10577.7</v>
      </c>
      <c r="P16" s="570">
        <f>+K16</f>
        <v>10577.7</v>
      </c>
      <c r="Q16" s="991" t="s">
        <v>113</v>
      </c>
      <c r="R16" s="163">
        <v>45</v>
      </c>
      <c r="S16" s="408" t="s">
        <v>114</v>
      </c>
      <c r="T16" s="164" t="s">
        <v>114</v>
      </c>
      <c r="U16" s="1131"/>
      <c r="V16" s="1131"/>
      <c r="W16" s="1131"/>
    </row>
    <row r="17" spans="1:24" s="105" customFormat="1" ht="15" customHeight="1" x14ac:dyDescent="0.2">
      <c r="A17" s="8"/>
      <c r="B17" s="9"/>
      <c r="C17" s="18"/>
      <c r="D17" s="1707"/>
      <c r="E17" s="161"/>
      <c r="F17" s="1417"/>
      <c r="G17" s="1797"/>
      <c r="H17" s="48" t="s">
        <v>21</v>
      </c>
      <c r="I17" s="300"/>
      <c r="J17" s="442"/>
      <c r="K17" s="458">
        <v>6942.1</v>
      </c>
      <c r="L17" s="564">
        <f>K17-N17</f>
        <v>6928.3</v>
      </c>
      <c r="M17" s="565">
        <v>5089.8</v>
      </c>
      <c r="N17" s="459">
        <v>13.8</v>
      </c>
      <c r="O17" s="571">
        <v>6942.1</v>
      </c>
      <c r="P17" s="453">
        <v>6942.1</v>
      </c>
      <c r="Q17" s="165" t="s">
        <v>78</v>
      </c>
      <c r="R17" s="993">
        <v>7696</v>
      </c>
      <c r="S17" s="415" t="s">
        <v>115</v>
      </c>
      <c r="T17" s="166" t="s">
        <v>115</v>
      </c>
    </row>
    <row r="18" spans="1:24" s="105" customFormat="1" ht="14.25" customHeight="1" x14ac:dyDescent="0.2">
      <c r="A18" s="8"/>
      <c r="B18" s="9"/>
      <c r="C18" s="18"/>
      <c r="D18" s="1707"/>
      <c r="E18" s="161"/>
      <c r="F18" s="1417"/>
      <c r="G18" s="1797"/>
      <c r="H18" s="49" t="s">
        <v>54</v>
      </c>
      <c r="I18" s="572">
        <v>3483.2</v>
      </c>
      <c r="J18" s="442">
        <v>3467.7</v>
      </c>
      <c r="K18" s="294">
        <f>+L18+N18</f>
        <v>3495.4</v>
      </c>
      <c r="L18" s="347">
        <f>3485.4</f>
        <v>3485.4</v>
      </c>
      <c r="M18" s="586">
        <v>549</v>
      </c>
      <c r="N18" s="443">
        <v>10</v>
      </c>
      <c r="O18" s="573">
        <v>3420.2</v>
      </c>
      <c r="P18" s="345">
        <v>3420.2</v>
      </c>
      <c r="Q18" s="1687" t="s">
        <v>90</v>
      </c>
      <c r="R18" s="167">
        <v>10</v>
      </c>
      <c r="S18" s="574">
        <v>16</v>
      </c>
      <c r="T18" s="168">
        <v>16</v>
      </c>
      <c r="U18" s="1131"/>
      <c r="V18" s="1131"/>
    </row>
    <row r="19" spans="1:24" s="105" customFormat="1" ht="14.25" customHeight="1" x14ac:dyDescent="0.2">
      <c r="A19" s="8"/>
      <c r="B19" s="9"/>
      <c r="C19" s="18"/>
      <c r="D19" s="1707"/>
      <c r="E19" s="161"/>
      <c r="F19" s="1417"/>
      <c r="G19" s="1797"/>
      <c r="H19" s="32" t="s">
        <v>116</v>
      </c>
      <c r="I19" s="270">
        <v>347.3</v>
      </c>
      <c r="J19" s="575">
        <v>347.3</v>
      </c>
      <c r="K19" s="576"/>
      <c r="L19" s="361"/>
      <c r="M19" s="577"/>
      <c r="N19" s="578"/>
      <c r="O19" s="579"/>
      <c r="P19" s="344"/>
      <c r="Q19" s="1722"/>
      <c r="R19" s="580"/>
      <c r="S19" s="581"/>
      <c r="T19" s="582"/>
      <c r="U19" s="1131"/>
      <c r="V19" s="1131"/>
      <c r="W19" s="1131"/>
      <c r="X19" s="1131"/>
    </row>
    <row r="20" spans="1:24" s="105" customFormat="1" ht="15" customHeight="1" thickBot="1" x14ac:dyDescent="0.25">
      <c r="A20" s="8"/>
      <c r="B20" s="9"/>
      <c r="C20" s="18"/>
      <c r="D20" s="127"/>
      <c r="E20" s="161"/>
      <c r="F20" s="1417"/>
      <c r="G20" s="1797"/>
      <c r="H20" s="43" t="s">
        <v>19</v>
      </c>
      <c r="I20" s="261"/>
      <c r="J20" s="444"/>
      <c r="K20" s="261">
        <f t="shared" ref="K20:P20" si="0">SUM(K14:K19)</f>
        <v>21015.200000000004</v>
      </c>
      <c r="L20" s="337">
        <f t="shared" si="0"/>
        <v>20991.4</v>
      </c>
      <c r="M20" s="440">
        <f t="shared" si="0"/>
        <v>13059.1</v>
      </c>
      <c r="N20" s="444">
        <f t="shared" si="0"/>
        <v>23.8</v>
      </c>
      <c r="O20" s="244">
        <f t="shared" si="0"/>
        <v>20940.000000000004</v>
      </c>
      <c r="P20" s="244">
        <f t="shared" si="0"/>
        <v>20940.000000000004</v>
      </c>
      <c r="Q20" s="170" t="s">
        <v>79</v>
      </c>
      <c r="R20" s="180">
        <v>336</v>
      </c>
      <c r="S20" s="583">
        <v>500</v>
      </c>
      <c r="T20" s="134">
        <v>500</v>
      </c>
      <c r="U20" s="1131"/>
      <c r="V20" s="1131"/>
      <c r="W20" s="1131"/>
      <c r="X20" s="1131"/>
    </row>
    <row r="21" spans="1:24" s="105" customFormat="1" ht="12.75" customHeight="1" x14ac:dyDescent="0.2">
      <c r="A21" s="1647"/>
      <c r="B21" s="9"/>
      <c r="C21" s="1723"/>
      <c r="D21" s="1724" t="s">
        <v>154</v>
      </c>
      <c r="E21" s="1717"/>
      <c r="F21" s="1700"/>
      <c r="G21" s="1797"/>
      <c r="H21" s="48" t="s">
        <v>18</v>
      </c>
      <c r="I21" s="458">
        <v>1467.2</v>
      </c>
      <c r="J21" s="552">
        <v>1480.2</v>
      </c>
      <c r="K21" s="916">
        <f>L21+N21</f>
        <v>1265.3</v>
      </c>
      <c r="L21" s="917">
        <v>1265.3</v>
      </c>
      <c r="M21" s="565">
        <v>869.1</v>
      </c>
      <c r="N21" s="566"/>
      <c r="O21" s="567">
        <f>K21</f>
        <v>1265.3</v>
      </c>
      <c r="P21" s="584">
        <f>K21</f>
        <v>1265.3</v>
      </c>
      <c r="Q21" s="1808" t="s">
        <v>91</v>
      </c>
      <c r="R21" s="988">
        <v>6</v>
      </c>
      <c r="S21" s="568">
        <v>5</v>
      </c>
      <c r="T21" s="227">
        <v>4</v>
      </c>
      <c r="U21" s="1131"/>
      <c r="V21" s="1131"/>
      <c r="W21" s="1131"/>
      <c r="X21" s="1131"/>
    </row>
    <row r="22" spans="1:24" s="105" customFormat="1" x14ac:dyDescent="0.2">
      <c r="A22" s="1647"/>
      <c r="B22" s="9"/>
      <c r="C22" s="1723"/>
      <c r="D22" s="1724"/>
      <c r="E22" s="1718"/>
      <c r="F22" s="1725"/>
      <c r="G22" s="1797"/>
      <c r="H22" s="48" t="s">
        <v>21</v>
      </c>
      <c r="I22" s="300"/>
      <c r="J22" s="442"/>
      <c r="K22" s="536">
        <v>1549.8</v>
      </c>
      <c r="L22" s="585">
        <v>1549.8</v>
      </c>
      <c r="M22" s="586">
        <v>1139.5</v>
      </c>
      <c r="N22" s="587"/>
      <c r="O22" s="536">
        <v>1549.8</v>
      </c>
      <c r="P22" s="536">
        <v>1549.8</v>
      </c>
      <c r="Q22" s="1726"/>
      <c r="R22" s="988"/>
      <c r="S22" s="568"/>
      <c r="T22" s="227"/>
      <c r="U22" s="1131"/>
      <c r="V22" s="1131"/>
      <c r="W22" s="1131"/>
      <c r="X22" s="1131"/>
    </row>
    <row r="23" spans="1:24" s="105" customFormat="1" x14ac:dyDescent="0.2">
      <c r="A23" s="1647"/>
      <c r="B23" s="9"/>
      <c r="C23" s="1711"/>
      <c r="D23" s="1724"/>
      <c r="E23" s="1718"/>
      <c r="F23" s="1725"/>
      <c r="G23" s="1797"/>
      <c r="H23" s="56" t="s">
        <v>54</v>
      </c>
      <c r="I23" s="572">
        <v>576.20000000000005</v>
      </c>
      <c r="J23" s="442">
        <v>555.5</v>
      </c>
      <c r="K23" s="781">
        <f>L23+N23</f>
        <v>562.79999999999995</v>
      </c>
      <c r="L23" s="693">
        <v>562.79999999999995</v>
      </c>
      <c r="M23" s="753">
        <v>110.7</v>
      </c>
      <c r="N23" s="493"/>
      <c r="O23" s="555">
        <f>K23</f>
        <v>562.79999999999995</v>
      </c>
      <c r="P23" s="590">
        <f>K23</f>
        <v>562.79999999999995</v>
      </c>
      <c r="Q23" s="1413" t="s">
        <v>92</v>
      </c>
      <c r="R23" s="181">
        <v>716</v>
      </c>
      <c r="S23" s="210">
        <v>720</v>
      </c>
      <c r="T23" s="229">
        <v>720</v>
      </c>
      <c r="U23" s="1131"/>
      <c r="V23" s="1131"/>
      <c r="W23" s="1131"/>
      <c r="X23" s="1131"/>
    </row>
    <row r="24" spans="1:24" s="105" customFormat="1" x14ac:dyDescent="0.2">
      <c r="A24" s="1647"/>
      <c r="B24" s="9"/>
      <c r="C24" s="1711"/>
      <c r="D24" s="1628"/>
      <c r="E24" s="1719"/>
      <c r="F24" s="1705"/>
      <c r="G24" s="1797"/>
      <c r="H24" s="56" t="s">
        <v>116</v>
      </c>
      <c r="I24" s="458">
        <v>72.316000000000003</v>
      </c>
      <c r="J24" s="459">
        <v>72.316000000000003</v>
      </c>
      <c r="K24" s="294"/>
      <c r="L24" s="564"/>
      <c r="M24" s="565"/>
      <c r="N24" s="566"/>
      <c r="O24" s="567"/>
      <c r="P24" s="584"/>
      <c r="Q24" s="591" t="s">
        <v>80</v>
      </c>
      <c r="R24" s="68">
        <v>955</v>
      </c>
      <c r="S24" s="204">
        <v>940</v>
      </c>
      <c r="T24" s="229">
        <v>940</v>
      </c>
      <c r="U24" s="1131"/>
      <c r="V24" s="1131"/>
      <c r="W24" s="1131"/>
      <c r="X24" s="1131"/>
    </row>
    <row r="25" spans="1:24" s="105" customFormat="1" ht="15" customHeight="1" thickBot="1" x14ac:dyDescent="0.25">
      <c r="A25" s="1647"/>
      <c r="B25" s="9"/>
      <c r="C25" s="1711"/>
      <c r="D25" s="1628"/>
      <c r="E25" s="1719"/>
      <c r="F25" s="1705"/>
      <c r="G25" s="1797"/>
      <c r="H25" s="62" t="s">
        <v>19</v>
      </c>
      <c r="I25" s="592"/>
      <c r="J25" s="444"/>
      <c r="K25" s="513">
        <f t="shared" ref="K25:P25" si="1">SUM(K21:K24)</f>
        <v>3377.8999999999996</v>
      </c>
      <c r="L25" s="337">
        <f t="shared" si="1"/>
        <v>3377.8999999999996</v>
      </c>
      <c r="M25" s="440">
        <f t="shared" si="1"/>
        <v>2119.2999999999997</v>
      </c>
      <c r="N25" s="444">
        <f t="shared" si="1"/>
        <v>0</v>
      </c>
      <c r="O25" s="444">
        <f t="shared" si="1"/>
        <v>3377.8999999999996</v>
      </c>
      <c r="P25" s="444">
        <f t="shared" si="1"/>
        <v>3377.8999999999996</v>
      </c>
      <c r="Q25" s="591"/>
      <c r="R25" s="34"/>
      <c r="S25" s="223"/>
      <c r="T25" s="227"/>
      <c r="U25" s="1131"/>
      <c r="V25" s="1131"/>
      <c r="W25" s="1131"/>
      <c r="X25" s="1131"/>
    </row>
    <row r="26" spans="1:24" s="105" customFormat="1" ht="15.75" customHeight="1" x14ac:dyDescent="0.2">
      <c r="A26" s="1715"/>
      <c r="B26" s="1416"/>
      <c r="C26" s="1716"/>
      <c r="D26" s="1628" t="s">
        <v>137</v>
      </c>
      <c r="E26" s="1717"/>
      <c r="F26" s="1685"/>
      <c r="G26" s="1815"/>
      <c r="H26" s="47" t="s">
        <v>18</v>
      </c>
      <c r="I26" s="593">
        <v>5010.3999999999996</v>
      </c>
      <c r="J26" s="552">
        <v>5102.8999999999996</v>
      </c>
      <c r="K26" s="845">
        <f>+L26+N26</f>
        <v>5549.4</v>
      </c>
      <c r="L26" s="968">
        <v>5549.4</v>
      </c>
      <c r="M26" s="510">
        <v>3505.8</v>
      </c>
      <c r="N26" s="593"/>
      <c r="O26" s="553">
        <f>+K26</f>
        <v>5549.4</v>
      </c>
      <c r="P26" s="594">
        <f>+K26</f>
        <v>5549.4</v>
      </c>
      <c r="Q26" s="595" t="s">
        <v>113</v>
      </c>
      <c r="R26" s="596">
        <v>32</v>
      </c>
      <c r="S26" s="597">
        <v>32</v>
      </c>
      <c r="T26" s="205">
        <v>32</v>
      </c>
      <c r="U26" s="1131"/>
      <c r="V26" s="1131"/>
      <c r="W26" s="1131"/>
      <c r="X26" s="1131"/>
    </row>
    <row r="27" spans="1:24" s="105" customFormat="1" ht="15.75" customHeight="1" x14ac:dyDescent="0.2">
      <c r="A27" s="1715"/>
      <c r="B27" s="1416"/>
      <c r="C27" s="1716"/>
      <c r="D27" s="1707"/>
      <c r="E27" s="1718"/>
      <c r="F27" s="1720"/>
      <c r="G27" s="1815"/>
      <c r="H27" s="162" t="s">
        <v>21</v>
      </c>
      <c r="I27" s="300"/>
      <c r="J27" s="442"/>
      <c r="K27" s="458">
        <f>8610.1+14269</f>
        <v>22879.1</v>
      </c>
      <c r="L27" s="564">
        <f>K27-N27</f>
        <v>22873.5</v>
      </c>
      <c r="M27" s="565">
        <f>6465.9+10657.8</f>
        <v>17123.699999999997</v>
      </c>
      <c r="N27" s="566">
        <f>0.7+4.9</f>
        <v>5.6000000000000005</v>
      </c>
      <c r="O27" s="453">
        <f>8610.1+14269</f>
        <v>22879.1</v>
      </c>
      <c r="P27" s="453">
        <f>8610.1+14269</f>
        <v>22879.1</v>
      </c>
      <c r="Q27" s="598" t="s">
        <v>117</v>
      </c>
      <c r="R27" s="122">
        <f>17120+140</f>
        <v>17260</v>
      </c>
      <c r="S27" s="424">
        <v>16480</v>
      </c>
      <c r="T27" s="123">
        <v>16480</v>
      </c>
      <c r="U27" s="1131"/>
      <c r="V27" s="1131"/>
      <c r="W27" s="1131"/>
      <c r="X27" s="1131"/>
    </row>
    <row r="28" spans="1:24" s="105" customFormat="1" ht="15.75" customHeight="1" x14ac:dyDescent="0.2">
      <c r="A28" s="1715"/>
      <c r="B28" s="1416"/>
      <c r="C28" s="1716"/>
      <c r="D28" s="1707"/>
      <c r="E28" s="1718"/>
      <c r="F28" s="1720"/>
      <c r="G28" s="1815"/>
      <c r="H28" s="162" t="s">
        <v>21</v>
      </c>
      <c r="I28" s="300"/>
      <c r="J28" s="442"/>
      <c r="K28" s="536">
        <f>L28+N28</f>
        <v>717.3</v>
      </c>
      <c r="L28" s="585">
        <v>717.3</v>
      </c>
      <c r="M28" s="586">
        <v>458.8</v>
      </c>
      <c r="N28" s="587"/>
      <c r="O28" s="599">
        <f>K28</f>
        <v>717.3</v>
      </c>
      <c r="P28" s="586">
        <f>K28</f>
        <v>717.3</v>
      </c>
      <c r="Q28" s="1624" t="s">
        <v>118</v>
      </c>
      <c r="R28" s="1487">
        <v>4</v>
      </c>
      <c r="S28" s="600">
        <v>4</v>
      </c>
      <c r="T28" s="113">
        <v>4</v>
      </c>
      <c r="U28" s="1131"/>
      <c r="V28" s="1131"/>
      <c r="W28" s="1131"/>
      <c r="X28" s="1131"/>
    </row>
    <row r="29" spans="1:24" s="105" customFormat="1" ht="15.75" customHeight="1" x14ac:dyDescent="0.2">
      <c r="A29" s="1715"/>
      <c r="B29" s="1416"/>
      <c r="C29" s="1716"/>
      <c r="D29" s="1707"/>
      <c r="E29" s="1719"/>
      <c r="F29" s="1721"/>
      <c r="G29" s="1815"/>
      <c r="H29" s="49" t="s">
        <v>54</v>
      </c>
      <c r="I29" s="572">
        <v>1214.2</v>
      </c>
      <c r="J29" s="572">
        <v>1223.3</v>
      </c>
      <c r="K29" s="781">
        <f>L29+N29</f>
        <v>983.6</v>
      </c>
      <c r="L29" s="693">
        <v>980.2</v>
      </c>
      <c r="M29" s="753">
        <v>296.89999999999998</v>
      </c>
      <c r="N29" s="493">
        <v>3.4</v>
      </c>
      <c r="O29" s="555">
        <f>K29</f>
        <v>983.6</v>
      </c>
      <c r="P29" s="590">
        <f>K29</f>
        <v>983.6</v>
      </c>
      <c r="Q29" s="1712"/>
      <c r="R29" s="1422"/>
      <c r="S29" s="601"/>
      <c r="T29" s="129"/>
      <c r="U29" s="1131"/>
      <c r="V29" s="1131"/>
      <c r="W29" s="1131"/>
      <c r="X29" s="1131"/>
    </row>
    <row r="30" spans="1:24" s="105" customFormat="1" ht="15.75" customHeight="1" x14ac:dyDescent="0.2">
      <c r="A30" s="1715"/>
      <c r="B30" s="1416"/>
      <c r="C30" s="1716"/>
      <c r="D30" s="1707"/>
      <c r="E30" s="1719"/>
      <c r="F30" s="1721"/>
      <c r="G30" s="1815"/>
      <c r="H30" s="53" t="s">
        <v>116</v>
      </c>
      <c r="I30" s="300">
        <v>128.4</v>
      </c>
      <c r="J30" s="442">
        <v>128.4</v>
      </c>
      <c r="K30" s="294"/>
      <c r="L30" s="347"/>
      <c r="M30" s="586"/>
      <c r="N30" s="587"/>
      <c r="O30" s="599"/>
      <c r="P30" s="586"/>
      <c r="Q30" s="598" t="s">
        <v>117</v>
      </c>
      <c r="R30" s="602">
        <v>760</v>
      </c>
      <c r="S30" s="432">
        <v>650</v>
      </c>
      <c r="T30" s="603">
        <v>650</v>
      </c>
      <c r="U30" s="1131"/>
      <c r="V30" s="1131"/>
      <c r="W30" s="1131"/>
      <c r="X30" s="1131"/>
    </row>
    <row r="31" spans="1:24" s="105" customFormat="1" ht="15.75" customHeight="1" x14ac:dyDescent="0.2">
      <c r="A31" s="1715"/>
      <c r="B31" s="1416"/>
      <c r="C31" s="1716"/>
      <c r="D31" s="1707" t="s">
        <v>231</v>
      </c>
      <c r="E31" s="1719"/>
      <c r="F31" s="1721"/>
      <c r="G31" s="1815"/>
      <c r="H31" s="32" t="s">
        <v>18</v>
      </c>
      <c r="I31" s="270"/>
      <c r="J31" s="604">
        <v>3.2</v>
      </c>
      <c r="K31" s="1329">
        <f>+L31+N31</f>
        <v>10.1</v>
      </c>
      <c r="L31" s="361">
        <v>10.1</v>
      </c>
      <c r="M31" s="361"/>
      <c r="N31" s="605"/>
      <c r="O31" s="579">
        <v>1.7</v>
      </c>
      <c r="P31" s="344"/>
      <c r="Q31" s="1407" t="s">
        <v>232</v>
      </c>
      <c r="R31" s="606" t="s">
        <v>233</v>
      </c>
      <c r="S31" s="607">
        <v>100</v>
      </c>
      <c r="T31" s="608"/>
      <c r="U31" s="1131"/>
      <c r="V31" s="1131"/>
      <c r="W31" s="1131"/>
      <c r="X31" s="1131"/>
    </row>
    <row r="32" spans="1:24" s="105" customFormat="1" ht="15.75" customHeight="1" thickBot="1" x14ac:dyDescent="0.25">
      <c r="A32" s="1715"/>
      <c r="B32" s="1416"/>
      <c r="C32" s="1716"/>
      <c r="D32" s="1629"/>
      <c r="E32" s="1719"/>
      <c r="F32" s="1721"/>
      <c r="G32" s="1815"/>
      <c r="H32" s="43" t="s">
        <v>19</v>
      </c>
      <c r="I32" s="261"/>
      <c r="J32" s="609"/>
      <c r="K32" s="749">
        <f t="shared" ref="K32:P32" si="2">SUM(K26:K31)</f>
        <v>30139.499999999996</v>
      </c>
      <c r="L32" s="337">
        <f t="shared" si="2"/>
        <v>30130.5</v>
      </c>
      <c r="M32" s="337">
        <f t="shared" si="2"/>
        <v>21385.199999999997</v>
      </c>
      <c r="N32" s="249">
        <f t="shared" si="2"/>
        <v>9</v>
      </c>
      <c r="O32" s="609">
        <f t="shared" si="2"/>
        <v>30131.1</v>
      </c>
      <c r="P32" s="609">
        <f t="shared" si="2"/>
        <v>30129.399999999998</v>
      </c>
      <c r="Q32" s="610"/>
      <c r="R32" s="611"/>
      <c r="S32" s="612"/>
      <c r="T32" s="613"/>
      <c r="U32" s="1131"/>
      <c r="V32" s="1131"/>
      <c r="W32" s="1131"/>
      <c r="X32" s="1131"/>
    </row>
    <row r="33" spans="1:24" s="105" customFormat="1" ht="16.5" customHeight="1" x14ac:dyDescent="0.2">
      <c r="A33" s="1647"/>
      <c r="B33" s="1710"/>
      <c r="C33" s="1711"/>
      <c r="D33" s="1628" t="s">
        <v>155</v>
      </c>
      <c r="E33" s="1713"/>
      <c r="F33" s="1701"/>
      <c r="G33" s="1797"/>
      <c r="H33" s="173" t="s">
        <v>18</v>
      </c>
      <c r="I33" s="593">
        <v>4655.8</v>
      </c>
      <c r="J33" s="552">
        <v>4658.6000000000004</v>
      </c>
      <c r="K33" s="944">
        <f>+L33+N33</f>
        <v>4792.3</v>
      </c>
      <c r="L33" s="945">
        <v>4792.3</v>
      </c>
      <c r="M33" s="946">
        <v>3560.9</v>
      </c>
      <c r="N33" s="615"/>
      <c r="O33" s="616">
        <f>+K33</f>
        <v>4792.3</v>
      </c>
      <c r="P33" s="617">
        <f>+K33</f>
        <v>4792.3</v>
      </c>
      <c r="Q33" s="1814" t="s">
        <v>167</v>
      </c>
      <c r="R33" s="596">
        <v>6</v>
      </c>
      <c r="S33" s="597">
        <v>6</v>
      </c>
      <c r="T33" s="618">
        <v>6</v>
      </c>
      <c r="U33" s="1131"/>
      <c r="V33" s="1131"/>
      <c r="W33" s="1131"/>
      <c r="X33" s="1131"/>
    </row>
    <row r="34" spans="1:24" s="105" customFormat="1" ht="16.5" customHeight="1" x14ac:dyDescent="0.2">
      <c r="A34" s="1647"/>
      <c r="B34" s="1710"/>
      <c r="C34" s="1711"/>
      <c r="D34" s="1707"/>
      <c r="E34" s="1713"/>
      <c r="F34" s="1701"/>
      <c r="G34" s="1797"/>
      <c r="H34" s="53" t="s">
        <v>21</v>
      </c>
      <c r="I34" s="566"/>
      <c r="J34" s="459"/>
      <c r="K34" s="619">
        <f>+L34+N34</f>
        <v>147.1</v>
      </c>
      <c r="L34" s="620">
        <v>144.1</v>
      </c>
      <c r="M34" s="621">
        <v>62.7</v>
      </c>
      <c r="N34" s="622">
        <v>3</v>
      </c>
      <c r="O34" s="948">
        <v>147.1</v>
      </c>
      <c r="P34" s="274">
        <v>147.1</v>
      </c>
      <c r="Q34" s="1714"/>
      <c r="R34" s="169"/>
      <c r="S34" s="623"/>
      <c r="T34" s="624"/>
      <c r="U34" s="1131"/>
      <c r="V34" s="1131"/>
      <c r="W34" s="1131"/>
      <c r="X34" s="1131"/>
    </row>
    <row r="35" spans="1:24" s="105" customFormat="1" ht="16.5" customHeight="1" x14ac:dyDescent="0.2">
      <c r="A35" s="1647"/>
      <c r="B35" s="1710"/>
      <c r="C35" s="1711"/>
      <c r="D35" s="1707"/>
      <c r="E35" s="1713"/>
      <c r="F35" s="1701"/>
      <c r="G35" s="1797"/>
      <c r="H35" s="49" t="s">
        <v>54</v>
      </c>
      <c r="I35" s="572">
        <v>318</v>
      </c>
      <c r="J35" s="442">
        <v>317.5</v>
      </c>
      <c r="K35" s="1029">
        <f>L35+N35</f>
        <v>318</v>
      </c>
      <c r="L35" s="919">
        <v>270.10000000000002</v>
      </c>
      <c r="M35" s="368">
        <v>1.6</v>
      </c>
      <c r="N35" s="688">
        <v>47.9</v>
      </c>
      <c r="O35" s="567">
        <f>K35</f>
        <v>318</v>
      </c>
      <c r="P35" s="584">
        <f>K35</f>
        <v>318</v>
      </c>
      <c r="Q35" s="625" t="s">
        <v>79</v>
      </c>
      <c r="R35" s="380">
        <v>5450</v>
      </c>
      <c r="S35" s="212">
        <v>5400</v>
      </c>
      <c r="T35" s="124">
        <v>5400</v>
      </c>
      <c r="U35" s="1131"/>
      <c r="V35" s="1131"/>
      <c r="W35" s="1131"/>
      <c r="X35" s="1131"/>
    </row>
    <row r="36" spans="1:24" s="105" customFormat="1" ht="16.5" customHeight="1" x14ac:dyDescent="0.2">
      <c r="A36" s="1647"/>
      <c r="B36" s="1710"/>
      <c r="C36" s="1711"/>
      <c r="D36" s="1707"/>
      <c r="E36" s="1713"/>
      <c r="F36" s="1701"/>
      <c r="G36" s="1797"/>
      <c r="H36" s="53" t="s">
        <v>116</v>
      </c>
      <c r="I36" s="300">
        <v>38.1</v>
      </c>
      <c r="J36" s="442">
        <v>38.1</v>
      </c>
      <c r="K36" s="507"/>
      <c r="L36" s="508"/>
      <c r="M36" s="436"/>
      <c r="N36" s="544"/>
      <c r="O36" s="547"/>
      <c r="P36" s="273"/>
      <c r="Q36" s="1687" t="s">
        <v>85</v>
      </c>
      <c r="R36" s="181">
        <v>90</v>
      </c>
      <c r="S36" s="210">
        <v>90</v>
      </c>
      <c r="T36" s="171">
        <v>90</v>
      </c>
      <c r="U36" s="1131"/>
      <c r="V36" s="1131"/>
      <c r="W36" s="1131"/>
      <c r="X36" s="1131"/>
    </row>
    <row r="37" spans="1:24" s="105" customFormat="1" ht="14.25" customHeight="1" x14ac:dyDescent="0.2">
      <c r="A37" s="1809"/>
      <c r="B37" s="1810"/>
      <c r="C37" s="1811"/>
      <c r="D37" s="1629"/>
      <c r="E37" s="1812"/>
      <c r="F37" s="1700"/>
      <c r="G37" s="1813"/>
      <c r="H37" s="52" t="s">
        <v>19</v>
      </c>
      <c r="I37" s="268"/>
      <c r="J37" s="626"/>
      <c r="K37" s="268">
        <f t="shared" ref="K37:P37" si="3">SUM(K33:K36)</f>
        <v>5257.4000000000005</v>
      </c>
      <c r="L37" s="371">
        <f t="shared" si="3"/>
        <v>5206.5000000000009</v>
      </c>
      <c r="M37" s="437">
        <f t="shared" si="3"/>
        <v>3625.2</v>
      </c>
      <c r="N37" s="764">
        <f t="shared" si="3"/>
        <v>50.9</v>
      </c>
      <c r="O37" s="558">
        <f t="shared" si="3"/>
        <v>5257.4000000000005</v>
      </c>
      <c r="P37" s="524">
        <f t="shared" si="3"/>
        <v>5257.4000000000005</v>
      </c>
      <c r="Q37" s="1688"/>
      <c r="R37" s="627"/>
      <c r="S37" s="628"/>
      <c r="T37" s="629"/>
      <c r="U37" s="1131"/>
      <c r="V37" s="1816"/>
      <c r="W37" s="1816"/>
      <c r="X37" s="1816"/>
    </row>
    <row r="38" spans="1:24" s="105" customFormat="1" ht="12.75" customHeight="1" x14ac:dyDescent="0.2">
      <c r="A38" s="1647"/>
      <c r="B38" s="1710"/>
      <c r="C38" s="1711"/>
      <c r="D38" s="1604" t="s">
        <v>65</v>
      </c>
      <c r="E38" s="1699"/>
      <c r="F38" s="1701"/>
      <c r="G38" s="1817"/>
      <c r="H38" s="48" t="s">
        <v>18</v>
      </c>
      <c r="I38" s="458">
        <v>217.3</v>
      </c>
      <c r="J38" s="459">
        <v>217.7</v>
      </c>
      <c r="K38" s="916">
        <f>+L38+N38</f>
        <v>248.1</v>
      </c>
      <c r="L38" s="917">
        <v>248.1</v>
      </c>
      <c r="M38" s="565">
        <v>182.9</v>
      </c>
      <c r="N38" s="566"/>
      <c r="O38" s="567">
        <f>+K38</f>
        <v>248.1</v>
      </c>
      <c r="P38" s="584">
        <f>+K38</f>
        <v>248.1</v>
      </c>
      <c r="Q38" s="1709" t="s">
        <v>120</v>
      </c>
      <c r="R38" s="1678">
        <v>6500</v>
      </c>
      <c r="S38" s="1678">
        <v>5450</v>
      </c>
      <c r="T38" s="1679">
        <v>6500</v>
      </c>
      <c r="U38" s="1131"/>
      <c r="V38" s="1816"/>
      <c r="W38" s="1816"/>
      <c r="X38" s="1816"/>
    </row>
    <row r="39" spans="1:24" s="105" customFormat="1" ht="12.75" customHeight="1" x14ac:dyDescent="0.2">
      <c r="A39" s="1647"/>
      <c r="B39" s="1710"/>
      <c r="C39" s="1711"/>
      <c r="D39" s="1604"/>
      <c r="E39" s="1699"/>
      <c r="F39" s="1701"/>
      <c r="G39" s="1797"/>
      <c r="H39" s="53" t="s">
        <v>21</v>
      </c>
      <c r="I39" s="300"/>
      <c r="J39" s="442"/>
      <c r="K39" s="536">
        <v>211.5</v>
      </c>
      <c r="L39" s="585">
        <v>211.5</v>
      </c>
      <c r="M39" s="586">
        <v>161.5</v>
      </c>
      <c r="N39" s="587"/>
      <c r="O39" s="599">
        <v>211.5</v>
      </c>
      <c r="P39" s="585">
        <v>211.5</v>
      </c>
      <c r="Q39" s="1709"/>
      <c r="R39" s="1678"/>
      <c r="S39" s="1678"/>
      <c r="T39" s="1679"/>
      <c r="U39" s="1131"/>
      <c r="V39" s="1483"/>
      <c r="W39" s="1483"/>
      <c r="X39" s="1483"/>
    </row>
    <row r="40" spans="1:24" s="105" customFormat="1" ht="12.75" customHeight="1" x14ac:dyDescent="0.2">
      <c r="A40" s="1647"/>
      <c r="B40" s="1710"/>
      <c r="C40" s="1711"/>
      <c r="D40" s="1604"/>
      <c r="E40" s="1699"/>
      <c r="F40" s="1701"/>
      <c r="G40" s="1797"/>
      <c r="H40" s="32" t="s">
        <v>54</v>
      </c>
      <c r="I40" s="572">
        <v>3</v>
      </c>
      <c r="J40" s="442">
        <v>3</v>
      </c>
      <c r="K40" s="630">
        <f>L40+N40</f>
        <v>3</v>
      </c>
      <c r="L40" s="631">
        <v>3</v>
      </c>
      <c r="M40" s="632"/>
      <c r="N40" s="604"/>
      <c r="O40" s="633">
        <f>K40</f>
        <v>3</v>
      </c>
      <c r="P40" s="393">
        <f>K40</f>
        <v>3</v>
      </c>
      <c r="Q40" s="1709"/>
      <c r="R40" s="1678"/>
      <c r="S40" s="1678"/>
      <c r="T40" s="1679"/>
      <c r="U40" s="1131"/>
      <c r="V40" s="1483"/>
      <c r="W40" s="1483"/>
      <c r="X40" s="1483"/>
    </row>
    <row r="41" spans="1:24" s="105" customFormat="1" ht="13.5" thickBot="1" x14ac:dyDescent="0.25">
      <c r="A41" s="1647"/>
      <c r="B41" s="1710"/>
      <c r="C41" s="1711"/>
      <c r="D41" s="1703"/>
      <c r="E41" s="1699"/>
      <c r="F41" s="1701"/>
      <c r="G41" s="1797"/>
      <c r="H41" s="43" t="s">
        <v>19</v>
      </c>
      <c r="I41" s="261"/>
      <c r="J41" s="609"/>
      <c r="K41" s="592">
        <f t="shared" ref="K41:P41" si="4">SUM(K38:K40)</f>
        <v>462.6</v>
      </c>
      <c r="L41" s="340">
        <f t="shared" si="4"/>
        <v>462.6</v>
      </c>
      <c r="M41" s="267">
        <f t="shared" si="4"/>
        <v>344.4</v>
      </c>
      <c r="N41" s="749">
        <f t="shared" si="4"/>
        <v>0</v>
      </c>
      <c r="O41" s="738">
        <f t="shared" si="4"/>
        <v>462.6</v>
      </c>
      <c r="P41" s="249">
        <f t="shared" si="4"/>
        <v>462.6</v>
      </c>
      <c r="Q41" s="1818"/>
      <c r="R41" s="1819"/>
      <c r="S41" s="1819"/>
      <c r="T41" s="1820"/>
      <c r="U41" s="1131"/>
      <c r="V41" s="1131"/>
      <c r="W41" s="1131"/>
      <c r="X41" s="1131"/>
    </row>
    <row r="42" spans="1:24" s="105" customFormat="1" x14ac:dyDescent="0.2">
      <c r="A42" s="19"/>
      <c r="B42" s="9"/>
      <c r="C42" s="20"/>
      <c r="D42" s="1680" t="s">
        <v>156</v>
      </c>
      <c r="E42" s="1683"/>
      <c r="F42" s="1685"/>
      <c r="G42" s="1815"/>
      <c r="H42" s="173" t="s">
        <v>18</v>
      </c>
      <c r="I42" s="593">
        <v>350.7</v>
      </c>
      <c r="J42" s="552">
        <v>351.2</v>
      </c>
      <c r="K42" s="1031">
        <f t="shared" ref="K42" si="5">L42+N42</f>
        <v>368.9</v>
      </c>
      <c r="L42" s="1030">
        <v>368.9</v>
      </c>
      <c r="M42" s="918">
        <f>264.9+1.8</f>
        <v>266.7</v>
      </c>
      <c r="N42" s="552"/>
      <c r="O42" s="553">
        <f>+K42</f>
        <v>368.9</v>
      </c>
      <c r="P42" s="594">
        <f>+K42</f>
        <v>368.9</v>
      </c>
      <c r="Q42" s="634" t="s">
        <v>121</v>
      </c>
      <c r="R42" s="635">
        <f>SUM(R43:R46)</f>
        <v>158</v>
      </c>
      <c r="S42" s="636">
        <f>SUM(S43:S46)</f>
        <v>160</v>
      </c>
      <c r="T42" s="637">
        <f>SUM(T43:T46)</f>
        <v>160</v>
      </c>
      <c r="U42" s="1131"/>
      <c r="V42" s="1131"/>
      <c r="W42" s="1131"/>
      <c r="X42" s="1131"/>
    </row>
    <row r="43" spans="1:24" s="105" customFormat="1" x14ac:dyDescent="0.2">
      <c r="A43" s="19"/>
      <c r="B43" s="9"/>
      <c r="C43" s="20"/>
      <c r="D43" s="1681"/>
      <c r="E43" s="1683"/>
      <c r="F43" s="1685"/>
      <c r="G43" s="1815"/>
      <c r="H43" s="53" t="s">
        <v>21</v>
      </c>
      <c r="I43" s="300"/>
      <c r="J43" s="442"/>
      <c r="K43" s="536">
        <v>112.6</v>
      </c>
      <c r="L43" s="585">
        <v>112.6</v>
      </c>
      <c r="M43" s="586">
        <v>83.6</v>
      </c>
      <c r="N43" s="443"/>
      <c r="O43" s="599">
        <v>112.6</v>
      </c>
      <c r="P43" s="585">
        <v>112.6</v>
      </c>
      <c r="Q43" s="174" t="s">
        <v>176</v>
      </c>
      <c r="R43" s="1422">
        <f>70+18</f>
        <v>88</v>
      </c>
      <c r="S43" s="601">
        <v>90</v>
      </c>
      <c r="T43" s="129">
        <v>90</v>
      </c>
      <c r="U43" s="1131"/>
      <c r="V43" s="1131"/>
      <c r="W43" s="1131"/>
      <c r="X43" s="1131"/>
    </row>
    <row r="44" spans="1:24" s="105" customFormat="1" x14ac:dyDescent="0.2">
      <c r="A44" s="19"/>
      <c r="B44" s="9"/>
      <c r="C44" s="20"/>
      <c r="D44" s="1681"/>
      <c r="E44" s="1683"/>
      <c r="F44" s="1685"/>
      <c r="G44" s="1815"/>
      <c r="H44" s="32" t="s">
        <v>54</v>
      </c>
      <c r="I44" s="300">
        <v>37.299999999999997</v>
      </c>
      <c r="J44" s="442">
        <v>40.700000000000003</v>
      </c>
      <c r="K44" s="588">
        <f>L44+N44</f>
        <v>38.6</v>
      </c>
      <c r="L44" s="589">
        <v>38.6</v>
      </c>
      <c r="M44" s="554">
        <v>6.8</v>
      </c>
      <c r="N44" s="442"/>
      <c r="O44" s="555">
        <f>K44</f>
        <v>38.6</v>
      </c>
      <c r="P44" s="590">
        <f>K44</f>
        <v>38.6</v>
      </c>
      <c r="Q44" s="135" t="s">
        <v>177</v>
      </c>
      <c r="R44" s="121">
        <v>30</v>
      </c>
      <c r="S44" s="232">
        <v>30</v>
      </c>
      <c r="T44" s="57">
        <v>30</v>
      </c>
      <c r="U44" s="1131"/>
      <c r="V44" s="1131"/>
      <c r="W44" s="1131"/>
      <c r="X44" s="1131"/>
    </row>
    <row r="45" spans="1:24" s="105" customFormat="1" x14ac:dyDescent="0.2">
      <c r="A45" s="19"/>
      <c r="B45" s="9"/>
      <c r="C45" s="20"/>
      <c r="D45" s="1682"/>
      <c r="E45" s="1684"/>
      <c r="F45" s="1686"/>
      <c r="G45" s="1815"/>
      <c r="H45" s="32" t="s">
        <v>116</v>
      </c>
      <c r="I45" s="270">
        <v>0.2</v>
      </c>
      <c r="J45" s="575">
        <v>0.2</v>
      </c>
      <c r="K45" s="294"/>
      <c r="L45" s="564"/>
      <c r="M45" s="565"/>
      <c r="N45" s="459"/>
      <c r="O45" s="567"/>
      <c r="P45" s="584"/>
      <c r="Q45" s="54" t="s">
        <v>255</v>
      </c>
      <c r="R45" s="121">
        <v>40</v>
      </c>
      <c r="S45" s="232">
        <v>40</v>
      </c>
      <c r="T45" s="57">
        <v>40</v>
      </c>
      <c r="U45" s="1131"/>
      <c r="V45" s="1131"/>
      <c r="W45" s="1131"/>
      <c r="X45" s="1131"/>
    </row>
    <row r="46" spans="1:24" s="105" customFormat="1" ht="13.5" thickBot="1" x14ac:dyDescent="0.25">
      <c r="A46" s="19"/>
      <c r="B46" s="9"/>
      <c r="C46" s="20"/>
      <c r="D46" s="1821"/>
      <c r="E46" s="1822"/>
      <c r="F46" s="1721"/>
      <c r="G46" s="1815"/>
      <c r="H46" s="43" t="s">
        <v>19</v>
      </c>
      <c r="I46" s="261"/>
      <c r="J46" s="444"/>
      <c r="K46" s="261">
        <f t="shared" ref="K46:P46" si="6">SUM(K42:K45)</f>
        <v>520.1</v>
      </c>
      <c r="L46" s="337">
        <f t="shared" si="6"/>
        <v>520.1</v>
      </c>
      <c r="M46" s="440">
        <f t="shared" si="6"/>
        <v>357.09999999999997</v>
      </c>
      <c r="N46" s="444">
        <f t="shared" si="6"/>
        <v>0</v>
      </c>
      <c r="O46" s="244">
        <f t="shared" si="6"/>
        <v>520.1</v>
      </c>
      <c r="P46" s="243">
        <f t="shared" si="6"/>
        <v>520.1</v>
      </c>
      <c r="Q46" s="638" t="s">
        <v>254</v>
      </c>
      <c r="R46" s="304"/>
      <c r="S46" s="639"/>
      <c r="T46" s="640"/>
      <c r="U46" s="1131"/>
      <c r="V46" s="1131"/>
      <c r="W46" s="1131"/>
      <c r="X46" s="1131"/>
    </row>
    <row r="47" spans="1:24" s="105" customFormat="1" ht="14.25" customHeight="1" x14ac:dyDescent="0.2">
      <c r="A47" s="19"/>
      <c r="B47" s="9"/>
      <c r="C47" s="18"/>
      <c r="D47" s="1702" t="s">
        <v>73</v>
      </c>
      <c r="E47" s="1698"/>
      <c r="F47" s="1700"/>
      <c r="G47" s="1797"/>
      <c r="H47" s="28" t="s">
        <v>18</v>
      </c>
      <c r="I47" s="458">
        <v>114.2</v>
      </c>
      <c r="J47" s="459">
        <v>114.3</v>
      </c>
      <c r="K47" s="536">
        <f>+L47+N47</f>
        <v>137.19999999999999</v>
      </c>
      <c r="L47" s="585">
        <v>137.19999999999999</v>
      </c>
      <c r="M47" s="586">
        <v>100.3</v>
      </c>
      <c r="N47" s="587"/>
      <c r="O47" s="599">
        <f>+K47</f>
        <v>137.19999999999999</v>
      </c>
      <c r="P47" s="947">
        <f>+K47</f>
        <v>137.19999999999999</v>
      </c>
      <c r="Q47" s="1823" t="s">
        <v>56</v>
      </c>
      <c r="R47" s="641">
        <v>270</v>
      </c>
      <c r="S47" s="642">
        <v>280</v>
      </c>
      <c r="T47" s="643">
        <v>280</v>
      </c>
      <c r="U47" s="1131"/>
      <c r="V47" s="1131"/>
      <c r="W47" s="1131"/>
      <c r="X47" s="1131"/>
    </row>
    <row r="48" spans="1:24" s="105" customFormat="1" ht="14.25" customHeight="1" x14ac:dyDescent="0.2">
      <c r="A48" s="19"/>
      <c r="B48" s="9"/>
      <c r="C48" s="18"/>
      <c r="D48" s="1604"/>
      <c r="E48" s="1699"/>
      <c r="F48" s="1701"/>
      <c r="G48" s="1797"/>
      <c r="H48" s="175" t="s">
        <v>54</v>
      </c>
      <c r="I48" s="1330">
        <v>32</v>
      </c>
      <c r="J48" s="504">
        <v>32</v>
      </c>
      <c r="K48" s="588">
        <f>L48+N48</f>
        <v>32</v>
      </c>
      <c r="L48" s="589">
        <v>32</v>
      </c>
      <c r="M48" s="554"/>
      <c r="N48" s="572"/>
      <c r="O48" s="555">
        <f>K48</f>
        <v>32</v>
      </c>
      <c r="P48" s="590">
        <f>K48</f>
        <v>32</v>
      </c>
      <c r="Q48" s="1706"/>
      <c r="R48" s="169"/>
      <c r="T48" s="624"/>
      <c r="U48" s="1131"/>
      <c r="V48" s="1131"/>
      <c r="W48" s="1131"/>
      <c r="X48" s="1131"/>
    </row>
    <row r="49" spans="1:24" s="105" customFormat="1" ht="14.25" customHeight="1" x14ac:dyDescent="0.2">
      <c r="A49" s="19"/>
      <c r="B49" s="9"/>
      <c r="C49" s="18"/>
      <c r="D49" s="1604"/>
      <c r="E49" s="1699"/>
      <c r="F49" s="1701"/>
      <c r="G49" s="1797"/>
      <c r="H49" s="175" t="s">
        <v>116</v>
      </c>
      <c r="I49" s="270">
        <v>1.8</v>
      </c>
      <c r="J49" s="575">
        <v>1.8</v>
      </c>
      <c r="K49" s="294"/>
      <c r="L49" s="347"/>
      <c r="M49" s="586"/>
      <c r="N49" s="587"/>
      <c r="O49" s="599"/>
      <c r="P49" s="252"/>
      <c r="Q49" s="196" t="s">
        <v>122</v>
      </c>
      <c r="R49" s="1433">
        <v>770</v>
      </c>
      <c r="S49" s="311">
        <v>760</v>
      </c>
      <c r="T49" s="644">
        <v>760</v>
      </c>
      <c r="U49" s="1131"/>
      <c r="V49" s="1131"/>
      <c r="W49" s="1131"/>
      <c r="X49" s="1131"/>
    </row>
    <row r="50" spans="1:24" s="105" customFormat="1" ht="21" customHeight="1" x14ac:dyDescent="0.2">
      <c r="A50" s="19"/>
      <c r="B50" s="9"/>
      <c r="C50" s="18"/>
      <c r="D50" s="1707" t="s">
        <v>235</v>
      </c>
      <c r="E50" s="1699"/>
      <c r="F50" s="1701"/>
      <c r="G50" s="1797"/>
      <c r="H50" s="58" t="s">
        <v>18</v>
      </c>
      <c r="I50" s="588"/>
      <c r="J50" s="572"/>
      <c r="K50" s="619">
        <f>+L50</f>
        <v>10.1</v>
      </c>
      <c r="L50" s="394">
        <v>10.1</v>
      </c>
      <c r="M50" s="362"/>
      <c r="N50" s="572"/>
      <c r="O50" s="555">
        <v>10.1</v>
      </c>
      <c r="P50" s="590"/>
      <c r="Q50" s="1708" t="s">
        <v>234</v>
      </c>
      <c r="R50" s="1673">
        <v>2</v>
      </c>
      <c r="S50" s="1675">
        <v>2</v>
      </c>
      <c r="T50" s="1690">
        <v>2</v>
      </c>
    </row>
    <row r="51" spans="1:24" s="105" customFormat="1" ht="21" customHeight="1" x14ac:dyDescent="0.2">
      <c r="A51" s="19"/>
      <c r="B51" s="9"/>
      <c r="C51" s="18"/>
      <c r="D51" s="1707"/>
      <c r="E51" s="1699"/>
      <c r="F51" s="1701"/>
      <c r="G51" s="1797"/>
      <c r="H51" s="58" t="s">
        <v>5</v>
      </c>
      <c r="I51" s="630"/>
      <c r="J51" s="604"/>
      <c r="K51" s="645">
        <f>+L51</f>
        <v>57.1</v>
      </c>
      <c r="L51" s="508">
        <v>57.1</v>
      </c>
      <c r="M51" s="342"/>
      <c r="N51" s="604"/>
      <c r="O51" s="633">
        <v>57.2</v>
      </c>
      <c r="P51" s="252"/>
      <c r="Q51" s="1709"/>
      <c r="R51" s="1674"/>
      <c r="S51" s="1676"/>
      <c r="T51" s="1691"/>
    </row>
    <row r="52" spans="1:24" s="105" customFormat="1" ht="14.25" customHeight="1" thickBot="1" x14ac:dyDescent="0.25">
      <c r="A52" s="19"/>
      <c r="B52" s="9"/>
      <c r="C52" s="18"/>
      <c r="D52" s="1629"/>
      <c r="E52" s="1704"/>
      <c r="F52" s="1705"/>
      <c r="G52" s="1797"/>
      <c r="H52" s="211" t="s">
        <v>19</v>
      </c>
      <c r="I52" s="592"/>
      <c r="J52" s="444"/>
      <c r="K52" s="513">
        <f t="shared" ref="K52:P52" si="7">SUM(K47:K51)</f>
        <v>236.39999999999998</v>
      </c>
      <c r="L52" s="513">
        <f t="shared" si="7"/>
        <v>236.39999999999998</v>
      </c>
      <c r="M52" s="513">
        <f t="shared" si="7"/>
        <v>100.3</v>
      </c>
      <c r="N52" s="513">
        <f t="shared" si="7"/>
        <v>0</v>
      </c>
      <c r="O52" s="244">
        <f t="shared" si="7"/>
        <v>236.5</v>
      </c>
      <c r="P52" s="440">
        <f t="shared" si="7"/>
        <v>169.2</v>
      </c>
      <c r="Q52" s="537"/>
      <c r="R52" s="646"/>
      <c r="S52" s="647"/>
      <c r="T52" s="648"/>
    </row>
    <row r="53" spans="1:24" ht="27" customHeight="1" x14ac:dyDescent="0.2">
      <c r="A53" s="1692"/>
      <c r="B53" s="1694"/>
      <c r="C53" s="1695"/>
      <c r="D53" s="1696" t="s">
        <v>130</v>
      </c>
      <c r="E53" s="1698" t="s">
        <v>58</v>
      </c>
      <c r="F53" s="1700"/>
      <c r="G53" s="1797"/>
      <c r="H53" s="47" t="s">
        <v>284</v>
      </c>
      <c r="I53" s="649">
        <v>72.599999999999994</v>
      </c>
      <c r="J53" s="445">
        <v>72.599999999999994</v>
      </c>
      <c r="K53" s="461"/>
      <c r="L53" s="650"/>
      <c r="M53" s="650"/>
      <c r="N53" s="614"/>
      <c r="O53" s="616"/>
      <c r="P53" s="617"/>
      <c r="Q53" s="651" t="s">
        <v>168</v>
      </c>
      <c r="R53" s="635">
        <v>4</v>
      </c>
      <c r="S53" s="636">
        <v>4</v>
      </c>
      <c r="T53" s="637">
        <v>4</v>
      </c>
    </row>
    <row r="54" spans="1:24" ht="30" customHeight="1" thickBot="1" x14ac:dyDescent="0.25">
      <c r="A54" s="1693"/>
      <c r="B54" s="1534"/>
      <c r="C54" s="1650"/>
      <c r="D54" s="1697"/>
      <c r="E54" s="1699"/>
      <c r="F54" s="1701"/>
      <c r="G54" s="1797"/>
      <c r="H54" s="1158" t="s">
        <v>21</v>
      </c>
      <c r="I54" s="1159"/>
      <c r="J54" s="1160"/>
      <c r="K54" s="1161">
        <v>84.8</v>
      </c>
      <c r="L54" s="1162">
        <f>K54-N54</f>
        <v>78.8</v>
      </c>
      <c r="M54" s="1162">
        <v>59.6</v>
      </c>
      <c r="N54" s="1163">
        <v>6</v>
      </c>
      <c r="O54" s="1164">
        <v>84.8</v>
      </c>
      <c r="P54" s="1165">
        <v>84.8</v>
      </c>
      <c r="Q54" s="652" t="s">
        <v>129</v>
      </c>
      <c r="R54" s="397">
        <v>57</v>
      </c>
      <c r="S54" s="653">
        <v>57</v>
      </c>
      <c r="T54" s="398">
        <v>57</v>
      </c>
    </row>
    <row r="55" spans="1:24" ht="31.5" customHeight="1" x14ac:dyDescent="0.2">
      <c r="A55" s="1425"/>
      <c r="B55" s="1427"/>
      <c r="C55" s="1429"/>
      <c r="D55" s="1430" t="s">
        <v>238</v>
      </c>
      <c r="E55" s="1444"/>
      <c r="F55" s="1417"/>
      <c r="G55" s="1468"/>
      <c r="H55" s="69" t="s">
        <v>284</v>
      </c>
      <c r="I55" s="254">
        <v>41.2</v>
      </c>
      <c r="J55" s="660">
        <v>0</v>
      </c>
      <c r="K55" s="477"/>
      <c r="L55" s="487"/>
      <c r="M55" s="241"/>
      <c r="N55" s="483"/>
      <c r="O55" s="242"/>
      <c r="P55" s="275"/>
      <c r="Q55" s="912" t="s">
        <v>236</v>
      </c>
      <c r="R55" s="913">
        <v>1800</v>
      </c>
      <c r="S55" s="417">
        <v>2000</v>
      </c>
      <c r="T55" s="914">
        <v>2010</v>
      </c>
    </row>
    <row r="56" spans="1:24" ht="31.5" customHeight="1" thickBot="1" x14ac:dyDescent="0.25">
      <c r="A56" s="1425"/>
      <c r="B56" s="1427"/>
      <c r="C56" s="1429"/>
      <c r="D56" s="231"/>
      <c r="E56" s="1444"/>
      <c r="F56" s="1417"/>
      <c r="G56" s="1468"/>
      <c r="H56" s="1166" t="s">
        <v>21</v>
      </c>
      <c r="I56" s="1167"/>
      <c r="J56" s="1168"/>
      <c r="K56" s="1169">
        <v>216.1</v>
      </c>
      <c r="L56" s="1170">
        <v>216.1</v>
      </c>
      <c r="M56" s="1171">
        <v>162.9</v>
      </c>
      <c r="N56" s="1172"/>
      <c r="O56" s="1173">
        <v>216.1</v>
      </c>
      <c r="P56" s="1174">
        <v>216.1</v>
      </c>
      <c r="Q56" s="426" t="s">
        <v>237</v>
      </c>
      <c r="R56" s="1458">
        <v>90</v>
      </c>
      <c r="S56" s="1460">
        <v>90</v>
      </c>
      <c r="T56" s="548">
        <v>90</v>
      </c>
    </row>
    <row r="57" spans="1:24" ht="18" customHeight="1" x14ac:dyDescent="0.2">
      <c r="A57" s="1425"/>
      <c r="B57" s="1427"/>
      <c r="C57" s="1429"/>
      <c r="D57" s="1430" t="s">
        <v>84</v>
      </c>
      <c r="E57" s="1444"/>
      <c r="F57" s="1417"/>
      <c r="G57" s="1468"/>
      <c r="H57" s="69" t="s">
        <v>284</v>
      </c>
      <c r="I57" s="245">
        <v>30.7</v>
      </c>
      <c r="J57" s="675">
        <v>20.6</v>
      </c>
      <c r="K57" s="1176"/>
      <c r="L57" s="1177"/>
      <c r="M57" s="435"/>
      <c r="N57" s="490"/>
      <c r="O57" s="246"/>
      <c r="P57" s="256"/>
      <c r="Q57" s="1824" t="s">
        <v>93</v>
      </c>
      <c r="R57" s="119">
        <v>17</v>
      </c>
      <c r="S57" s="446">
        <v>17</v>
      </c>
      <c r="T57" s="114">
        <v>17</v>
      </c>
    </row>
    <row r="58" spans="1:24" ht="18" customHeight="1" thickBot="1" x14ac:dyDescent="0.25">
      <c r="A58" s="1425"/>
      <c r="B58" s="1427"/>
      <c r="C58" s="1494"/>
      <c r="D58" s="1175"/>
      <c r="E58" s="1444"/>
      <c r="F58" s="1417"/>
      <c r="G58" s="1468"/>
      <c r="H58" s="1166" t="s">
        <v>21</v>
      </c>
      <c r="I58" s="1167"/>
      <c r="J58" s="1168"/>
      <c r="K58" s="1178">
        <v>31.4</v>
      </c>
      <c r="L58" s="1179">
        <v>31.4</v>
      </c>
      <c r="M58" s="1180">
        <v>24</v>
      </c>
      <c r="N58" s="1181"/>
      <c r="O58" s="1182">
        <v>31.4</v>
      </c>
      <c r="P58" s="1183">
        <v>31.4</v>
      </c>
      <c r="Q58" s="1664"/>
      <c r="R58" s="237"/>
      <c r="S58" s="447"/>
      <c r="T58" s="115"/>
    </row>
    <row r="59" spans="1:24" ht="41.25" customHeight="1" x14ac:dyDescent="0.2">
      <c r="A59" s="1425"/>
      <c r="B59" s="1427"/>
      <c r="C59" s="1494"/>
      <c r="D59" s="689" t="s">
        <v>195</v>
      </c>
      <c r="E59" s="1432"/>
      <c r="F59" s="1190"/>
      <c r="G59" s="1468"/>
      <c r="H59" s="33" t="s">
        <v>18</v>
      </c>
      <c r="I59" s="254">
        <f>631.5</f>
        <v>631.5</v>
      </c>
      <c r="J59" s="660">
        <v>695.9</v>
      </c>
      <c r="K59" s="822">
        <v>190.5</v>
      </c>
      <c r="L59" s="346">
        <f>5.6+22.2+37.7+125</f>
        <v>190.5</v>
      </c>
      <c r="M59" s="277"/>
      <c r="N59" s="480"/>
      <c r="O59" s="269">
        <v>20</v>
      </c>
      <c r="P59" s="250"/>
      <c r="Q59" s="131" t="s">
        <v>169</v>
      </c>
      <c r="R59" s="1005">
        <v>6</v>
      </c>
      <c r="S59" s="1010">
        <v>1</v>
      </c>
      <c r="T59" s="661"/>
    </row>
    <row r="60" spans="1:24" ht="42" customHeight="1" x14ac:dyDescent="0.2">
      <c r="A60" s="1425"/>
      <c r="B60" s="1427"/>
      <c r="C60" s="1494"/>
      <c r="D60" s="366"/>
      <c r="E60" s="1432"/>
      <c r="F60" s="1191"/>
      <c r="G60" s="1468"/>
      <c r="H60" s="33"/>
      <c r="I60" s="662"/>
      <c r="J60" s="660"/>
      <c r="K60" s="272"/>
      <c r="L60" s="346"/>
      <c r="M60" s="277"/>
      <c r="N60" s="480"/>
      <c r="O60" s="269"/>
      <c r="P60" s="250"/>
      <c r="Q60" s="195" t="s">
        <v>194</v>
      </c>
      <c r="R60" s="379">
        <v>1</v>
      </c>
      <c r="S60" s="416"/>
      <c r="T60" s="197"/>
    </row>
    <row r="61" spans="1:24" ht="41.25" customHeight="1" x14ac:dyDescent="0.2">
      <c r="A61" s="1424"/>
      <c r="B61" s="1426"/>
      <c r="C61" s="225"/>
      <c r="D61" s="324"/>
      <c r="E61" s="433"/>
      <c r="F61" s="1192"/>
      <c r="G61" s="1333"/>
      <c r="H61" s="852"/>
      <c r="I61" s="823"/>
      <c r="J61" s="833"/>
      <c r="K61" s="403"/>
      <c r="L61" s="387"/>
      <c r="M61" s="368"/>
      <c r="N61" s="688"/>
      <c r="O61" s="384"/>
      <c r="P61" s="326"/>
      <c r="Q61" s="308" t="s">
        <v>170</v>
      </c>
      <c r="R61" s="402">
        <v>55</v>
      </c>
      <c r="S61" s="383">
        <v>20</v>
      </c>
      <c r="T61" s="310"/>
    </row>
    <row r="62" spans="1:24" ht="55.5" customHeight="1" thickBot="1" x14ac:dyDescent="0.25">
      <c r="A62" s="1425"/>
      <c r="B62" s="1427"/>
      <c r="C62" s="1494"/>
      <c r="D62" s="366"/>
      <c r="E62" s="1432"/>
      <c r="F62" s="1191"/>
      <c r="G62" s="1468"/>
      <c r="H62" s="33" t="s">
        <v>18</v>
      </c>
      <c r="I62" s="959"/>
      <c r="J62" s="960"/>
      <c r="K62" s="403">
        <f>+L62</f>
        <v>478.2</v>
      </c>
      <c r="L62" s="387">
        <v>478.2</v>
      </c>
      <c r="M62" s="247"/>
      <c r="N62" s="474"/>
      <c r="O62" s="269">
        <v>500</v>
      </c>
      <c r="P62" s="269">
        <v>500</v>
      </c>
      <c r="Q62" s="663" t="s">
        <v>178</v>
      </c>
      <c r="R62" s="103">
        <v>400</v>
      </c>
      <c r="S62" s="295">
        <v>400</v>
      </c>
      <c r="T62" s="104">
        <v>400</v>
      </c>
    </row>
    <row r="63" spans="1:24" ht="69" customHeight="1" thickBot="1" x14ac:dyDescent="0.25">
      <c r="A63" s="1425"/>
      <c r="B63" s="1427"/>
      <c r="C63" s="15"/>
      <c r="D63" s="986" t="s">
        <v>239</v>
      </c>
      <c r="E63" s="200"/>
      <c r="F63" s="1423"/>
      <c r="G63" s="1467"/>
      <c r="H63" s="654" t="s">
        <v>18</v>
      </c>
      <c r="I63" s="666">
        <v>307.5</v>
      </c>
      <c r="J63" s="656">
        <v>307.5</v>
      </c>
      <c r="K63" s="655">
        <f>+L63+N63</f>
        <v>296.10000000000002</v>
      </c>
      <c r="L63" s="1032">
        <v>296.10000000000002</v>
      </c>
      <c r="M63" s="657">
        <v>50.4</v>
      </c>
      <c r="N63" s="658"/>
      <c r="O63" s="659">
        <f>K63</f>
        <v>296.10000000000002</v>
      </c>
      <c r="P63" s="659">
        <f>K63</f>
        <v>296.10000000000002</v>
      </c>
      <c r="Q63" s="213" t="s">
        <v>175</v>
      </c>
      <c r="R63" s="667">
        <v>1168</v>
      </c>
      <c r="S63" s="668">
        <v>1168</v>
      </c>
      <c r="T63" s="214">
        <v>1168</v>
      </c>
    </row>
    <row r="64" spans="1:24" ht="54" customHeight="1" thickBot="1" x14ac:dyDescent="0.25">
      <c r="A64" s="1425"/>
      <c r="B64" s="1427"/>
      <c r="C64" s="15"/>
      <c r="D64" s="1430" t="s">
        <v>261</v>
      </c>
      <c r="E64" s="200"/>
      <c r="F64" s="1423"/>
      <c r="G64" s="1467"/>
      <c r="H64" s="69" t="s">
        <v>18</v>
      </c>
      <c r="I64" s="450"/>
      <c r="J64" s="675"/>
      <c r="K64" s="676">
        <f>+L64+N64</f>
        <v>252.7</v>
      </c>
      <c r="L64" s="338">
        <v>252.7</v>
      </c>
      <c r="M64" s="332">
        <v>192.9</v>
      </c>
      <c r="N64" s="683"/>
      <c r="O64" s="686">
        <v>252.7</v>
      </c>
      <c r="P64" s="260">
        <v>252.7</v>
      </c>
      <c r="Q64" s="222" t="s">
        <v>271</v>
      </c>
      <c r="R64" s="332">
        <v>42.3</v>
      </c>
      <c r="S64" s="332">
        <v>42.3</v>
      </c>
      <c r="T64" s="677">
        <v>42.3</v>
      </c>
    </row>
    <row r="65" spans="1:25" ht="15.75" customHeight="1" x14ac:dyDescent="0.2">
      <c r="A65" s="1425"/>
      <c r="B65" s="1427"/>
      <c r="C65" s="15"/>
      <c r="D65" s="1554" t="s">
        <v>151</v>
      </c>
      <c r="E65" s="200"/>
      <c r="F65" s="1423"/>
      <c r="G65" s="1467"/>
      <c r="H65" s="69" t="s">
        <v>284</v>
      </c>
      <c r="I65" s="461">
        <v>44</v>
      </c>
      <c r="J65" s="445">
        <v>48.4</v>
      </c>
      <c r="K65" s="245"/>
      <c r="L65" s="338"/>
      <c r="M65" s="435"/>
      <c r="N65" s="490"/>
      <c r="O65" s="245"/>
      <c r="P65" s="246"/>
      <c r="Q65" s="1824" t="s">
        <v>152</v>
      </c>
      <c r="R65" s="669">
        <v>1</v>
      </c>
      <c r="S65" s="669">
        <v>1</v>
      </c>
      <c r="T65" s="670">
        <v>1</v>
      </c>
    </row>
    <row r="66" spans="1:25" ht="15.75" customHeight="1" thickBot="1" x14ac:dyDescent="0.25">
      <c r="A66" s="1425"/>
      <c r="B66" s="1427"/>
      <c r="C66" s="15"/>
      <c r="D66" s="1633"/>
      <c r="E66" s="200"/>
      <c r="F66" s="1423"/>
      <c r="G66" s="1467"/>
      <c r="H66" s="1166" t="s">
        <v>21</v>
      </c>
      <c r="I66" s="1161"/>
      <c r="J66" s="1184"/>
      <c r="K66" s="1167">
        <f>+L66+N66</f>
        <v>57.1</v>
      </c>
      <c r="L66" s="1185">
        <f>2.2+5.4+17.4</f>
        <v>25</v>
      </c>
      <c r="M66" s="1180">
        <v>17.399999999999999</v>
      </c>
      <c r="N66" s="1181">
        <v>32.1</v>
      </c>
      <c r="O66" s="1167">
        <v>57.1</v>
      </c>
      <c r="P66" s="1182">
        <v>57.1</v>
      </c>
      <c r="Q66" s="1664"/>
      <c r="R66" s="1035">
        <v>50</v>
      </c>
      <c r="S66" s="1035">
        <v>50</v>
      </c>
      <c r="T66" s="1036">
        <v>50</v>
      </c>
    </row>
    <row r="67" spans="1:25" ht="27.75" customHeight="1" x14ac:dyDescent="0.2">
      <c r="A67" s="978"/>
      <c r="B67" s="1427"/>
      <c r="C67" s="1494"/>
      <c r="D67" s="1554" t="s">
        <v>251</v>
      </c>
      <c r="E67" s="1006"/>
      <c r="F67" s="1417"/>
      <c r="G67" s="1468"/>
      <c r="H67" s="73" t="s">
        <v>18</v>
      </c>
      <c r="I67" s="829"/>
      <c r="J67" s="830"/>
      <c r="K67" s="403">
        <f>+L67+N67</f>
        <v>66.399999999999991</v>
      </c>
      <c r="L67" s="387">
        <f>4.1+37.8+1+19.2+4.3</f>
        <v>66.399999999999991</v>
      </c>
      <c r="M67" s="368"/>
      <c r="N67" s="833"/>
      <c r="O67" s="384">
        <f>+K67</f>
        <v>66.399999999999991</v>
      </c>
      <c r="P67" s="384">
        <f>+O67</f>
        <v>66.399999999999991</v>
      </c>
      <c r="Q67" s="1033" t="s">
        <v>252</v>
      </c>
      <c r="R67" s="120">
        <f>30+45+6+6+3</f>
        <v>90</v>
      </c>
      <c r="S67" s="325">
        <v>90</v>
      </c>
      <c r="T67" s="190">
        <v>90</v>
      </c>
    </row>
    <row r="68" spans="1:25" s="105" customFormat="1" ht="15.75" customHeight="1" thickBot="1" x14ac:dyDescent="0.25">
      <c r="A68" s="21"/>
      <c r="B68" s="25"/>
      <c r="C68" s="14"/>
      <c r="D68" s="1667"/>
      <c r="E68" s="1668" t="s">
        <v>74</v>
      </c>
      <c r="F68" s="1669"/>
      <c r="G68" s="1669"/>
      <c r="H68" s="1825"/>
      <c r="I68" s="671">
        <f>SUM(I15:I67)-I65-I57-I55-I53</f>
        <v>61569.615999999995</v>
      </c>
      <c r="J68" s="1189">
        <f>SUM(J15:J67)-J65-J57-J55-J53</f>
        <v>62404.615999999995</v>
      </c>
      <c r="K68" s="813">
        <f>SUM(K53:K67)+K52+K46+K41+K37+K32+K25+K20</f>
        <v>62682.400000000001</v>
      </c>
      <c r="L68" s="718">
        <f t="shared" ref="L68:P68" si="8">SUM(L53:L67)+L52+L46+L41+L37+L32+L25+L20</f>
        <v>62560.600000000006</v>
      </c>
      <c r="M68" s="528">
        <f t="shared" si="8"/>
        <v>41497.799999999996</v>
      </c>
      <c r="N68" s="718">
        <f t="shared" si="8"/>
        <v>121.8</v>
      </c>
      <c r="O68" s="671">
        <f t="shared" si="8"/>
        <v>62450.200000000012</v>
      </c>
      <c r="P68" s="671">
        <f t="shared" si="8"/>
        <v>62361.2</v>
      </c>
      <c r="Q68" s="506"/>
      <c r="R68" s="672"/>
      <c r="S68" s="673"/>
      <c r="T68" s="674"/>
      <c r="V68" s="1001"/>
    </row>
    <row r="69" spans="1:25" ht="15" customHeight="1" x14ac:dyDescent="0.2">
      <c r="A69" s="976" t="s">
        <v>17</v>
      </c>
      <c r="B69" s="1436" t="s">
        <v>17</v>
      </c>
      <c r="C69" s="1438" t="s">
        <v>20</v>
      </c>
      <c r="D69" s="1670" t="s">
        <v>240</v>
      </c>
      <c r="E69" s="187"/>
      <c r="F69" s="1193">
        <v>2</v>
      </c>
      <c r="G69" s="1826" t="s">
        <v>68</v>
      </c>
      <c r="H69" s="69"/>
      <c r="I69" s="296"/>
      <c r="J69" s="675"/>
      <c r="K69" s="245"/>
      <c r="L69" s="338"/>
      <c r="M69" s="435"/>
      <c r="N69" s="490"/>
      <c r="O69" s="246"/>
      <c r="P69" s="256"/>
      <c r="Q69" s="186"/>
      <c r="R69" s="189"/>
      <c r="S69" s="325"/>
      <c r="T69" s="190"/>
    </row>
    <row r="70" spans="1:25" ht="15" customHeight="1" x14ac:dyDescent="0.2">
      <c r="A70" s="1425"/>
      <c r="B70" s="1427"/>
      <c r="C70" s="1429"/>
      <c r="D70" s="1671"/>
      <c r="E70" s="1432"/>
      <c r="F70" s="1485"/>
      <c r="G70" s="1827"/>
      <c r="H70" s="33"/>
      <c r="I70" s="662"/>
      <c r="J70" s="660"/>
      <c r="K70" s="272"/>
      <c r="L70" s="346"/>
      <c r="M70" s="277"/>
      <c r="N70" s="480"/>
      <c r="O70" s="269"/>
      <c r="P70" s="322"/>
      <c r="Q70" s="186"/>
      <c r="R70" s="189"/>
      <c r="S70" s="325"/>
      <c r="T70" s="190"/>
    </row>
    <row r="71" spans="1:25" ht="55.5" customHeight="1" x14ac:dyDescent="0.2">
      <c r="A71" s="1425"/>
      <c r="B71" s="1427"/>
      <c r="C71" s="1429"/>
      <c r="D71" s="986" t="s">
        <v>256</v>
      </c>
      <c r="E71" s="1432"/>
      <c r="F71" s="1485"/>
      <c r="G71" s="431"/>
      <c r="H71" s="664" t="s">
        <v>21</v>
      </c>
      <c r="I71" s="676">
        <v>84.8</v>
      </c>
      <c r="J71" s="677">
        <v>84.8</v>
      </c>
      <c r="K71" s="369">
        <f>+L71+N71</f>
        <v>89.399999999999991</v>
      </c>
      <c r="L71" s="476">
        <v>87.6</v>
      </c>
      <c r="M71" s="369">
        <v>52.6</v>
      </c>
      <c r="N71" s="479">
        <v>1.8</v>
      </c>
      <c r="O71" s="257">
        <v>89.4</v>
      </c>
      <c r="P71" s="494">
        <v>89.4</v>
      </c>
      <c r="Q71" s="195" t="s">
        <v>179</v>
      </c>
      <c r="R71" s="678">
        <v>2350</v>
      </c>
      <c r="S71" s="679">
        <v>2377</v>
      </c>
      <c r="T71" s="680">
        <v>2377</v>
      </c>
    </row>
    <row r="72" spans="1:25" ht="42.75" customHeight="1" x14ac:dyDescent="0.2">
      <c r="A72" s="978"/>
      <c r="B72" s="1427"/>
      <c r="C72" s="1429"/>
      <c r="D72" s="231" t="s">
        <v>37</v>
      </c>
      <c r="E72" s="1444"/>
      <c r="F72" s="1493"/>
      <c r="G72" s="145"/>
      <c r="H72" s="428" t="s">
        <v>18</v>
      </c>
      <c r="I72" s="681">
        <v>40</v>
      </c>
      <c r="J72" s="682">
        <v>40.6</v>
      </c>
      <c r="K72" s="676">
        <v>50</v>
      </c>
      <c r="L72" s="332">
        <v>50</v>
      </c>
      <c r="M72" s="260"/>
      <c r="N72" s="683"/>
      <c r="O72" s="257">
        <v>50</v>
      </c>
      <c r="P72" s="277">
        <v>50</v>
      </c>
      <c r="Q72" s="375" t="s">
        <v>94</v>
      </c>
      <c r="R72" s="684">
        <v>180</v>
      </c>
      <c r="S72" s="325">
        <v>190</v>
      </c>
      <c r="T72" s="190">
        <v>190</v>
      </c>
    </row>
    <row r="73" spans="1:25" ht="14.25" customHeight="1" x14ac:dyDescent="0.2">
      <c r="A73" s="1425"/>
      <c r="B73" s="1427"/>
      <c r="C73" s="1494"/>
      <c r="D73" s="1633" t="s">
        <v>81</v>
      </c>
      <c r="E73" s="1672"/>
      <c r="F73" s="1832"/>
      <c r="G73" s="431"/>
      <c r="H73" s="33" t="s">
        <v>18</v>
      </c>
      <c r="I73" s="272">
        <v>20</v>
      </c>
      <c r="J73" s="685">
        <v>20</v>
      </c>
      <c r="K73" s="676">
        <v>30</v>
      </c>
      <c r="L73" s="332">
        <v>30</v>
      </c>
      <c r="M73" s="260"/>
      <c r="N73" s="683"/>
      <c r="O73" s="686">
        <v>30</v>
      </c>
      <c r="P73" s="297">
        <v>30</v>
      </c>
      <c r="Q73" s="207" t="s">
        <v>124</v>
      </c>
      <c r="R73" s="379">
        <v>25</v>
      </c>
      <c r="S73" s="416">
        <v>25</v>
      </c>
      <c r="T73" s="197">
        <v>25</v>
      </c>
    </row>
    <row r="74" spans="1:25" ht="27.75" customHeight="1" x14ac:dyDescent="0.2">
      <c r="A74" s="1425"/>
      <c r="B74" s="1427"/>
      <c r="C74" s="1429"/>
      <c r="D74" s="1633"/>
      <c r="E74" s="1672"/>
      <c r="F74" s="1833"/>
      <c r="G74" s="431"/>
      <c r="H74" s="33"/>
      <c r="I74" s="662"/>
      <c r="J74" s="687"/>
      <c r="K74" s="403"/>
      <c r="L74" s="387"/>
      <c r="M74" s="368"/>
      <c r="N74" s="688"/>
      <c r="O74" s="384"/>
      <c r="P74" s="326"/>
      <c r="Q74" s="400" t="s">
        <v>180</v>
      </c>
      <c r="R74" s="379">
        <v>3000</v>
      </c>
      <c r="S74" s="416">
        <v>3000</v>
      </c>
      <c r="T74" s="197">
        <v>3000</v>
      </c>
      <c r="Y74" s="81" t="s">
        <v>203</v>
      </c>
    </row>
    <row r="75" spans="1:25" s="105" customFormat="1" ht="30" customHeight="1" x14ac:dyDescent="0.2">
      <c r="A75" s="1419"/>
      <c r="B75" s="1427"/>
      <c r="C75" s="1494"/>
      <c r="D75" s="689" t="s">
        <v>83</v>
      </c>
      <c r="E75" s="1444"/>
      <c r="F75" s="1493"/>
      <c r="G75" s="145"/>
      <c r="H75" s="233" t="s">
        <v>18</v>
      </c>
      <c r="I75" s="676">
        <v>8.6999999999999993</v>
      </c>
      <c r="J75" s="677">
        <v>13.5</v>
      </c>
      <c r="K75" s="272">
        <v>13</v>
      </c>
      <c r="L75" s="346">
        <v>13</v>
      </c>
      <c r="M75" s="277"/>
      <c r="N75" s="480"/>
      <c r="O75" s="269">
        <v>13</v>
      </c>
      <c r="P75" s="277">
        <v>13</v>
      </c>
      <c r="Q75" s="690" t="s">
        <v>64</v>
      </c>
      <c r="R75" s="1004">
        <v>4500</v>
      </c>
      <c r="S75" s="1011">
        <v>4500</v>
      </c>
      <c r="T75" s="691">
        <v>4500</v>
      </c>
    </row>
    <row r="76" spans="1:25" s="105" customFormat="1" ht="40.5" customHeight="1" x14ac:dyDescent="0.2">
      <c r="A76" s="979"/>
      <c r="B76" s="1426"/>
      <c r="C76" s="225"/>
      <c r="D76" s="156" t="s">
        <v>241</v>
      </c>
      <c r="E76" s="1469"/>
      <c r="F76" s="1194"/>
      <c r="G76" s="140"/>
      <c r="H76" s="233" t="s">
        <v>18</v>
      </c>
      <c r="I76" s="349"/>
      <c r="J76" s="692"/>
      <c r="K76" s="494">
        <v>55</v>
      </c>
      <c r="L76" s="485">
        <v>55</v>
      </c>
      <c r="M76" s="372"/>
      <c r="N76" s="481"/>
      <c r="O76" s="271"/>
      <c r="P76" s="251"/>
      <c r="Q76" s="374" t="s">
        <v>192</v>
      </c>
      <c r="R76" s="694">
        <v>8</v>
      </c>
      <c r="S76" s="416"/>
      <c r="T76" s="197"/>
    </row>
    <row r="77" spans="1:25" s="105" customFormat="1" ht="30.75" customHeight="1" x14ac:dyDescent="0.2">
      <c r="A77" s="1419"/>
      <c r="B77" s="1427"/>
      <c r="C77" s="1494"/>
      <c r="D77" s="1652" t="s">
        <v>196</v>
      </c>
      <c r="E77" s="1432"/>
      <c r="F77" s="1493"/>
      <c r="G77" s="101"/>
      <c r="H77" s="1467" t="s">
        <v>21</v>
      </c>
      <c r="I77" s="254">
        <v>536</v>
      </c>
      <c r="J77" s="660">
        <v>134</v>
      </c>
      <c r="K77" s="919">
        <f>+L77</f>
        <v>536</v>
      </c>
      <c r="L77" s="399">
        <v>536</v>
      </c>
      <c r="M77" s="399"/>
      <c r="N77" s="495"/>
      <c r="O77" s="322">
        <v>536</v>
      </c>
      <c r="P77" s="323">
        <v>536</v>
      </c>
      <c r="Q77" s="375" t="s">
        <v>192</v>
      </c>
      <c r="R77" s="961">
        <f>87+25</f>
        <v>112</v>
      </c>
      <c r="S77" s="78">
        <v>97</v>
      </c>
      <c r="T77" s="1015">
        <v>97</v>
      </c>
    </row>
    <row r="78" spans="1:25" s="105" customFormat="1" ht="18.75" customHeight="1" x14ac:dyDescent="0.2">
      <c r="A78" s="1419"/>
      <c r="B78" s="1427"/>
      <c r="C78" s="1429"/>
      <c r="D78" s="1834"/>
      <c r="E78" s="1432"/>
      <c r="F78" s="1493"/>
      <c r="G78" s="101"/>
      <c r="H78" s="233" t="s">
        <v>5</v>
      </c>
      <c r="I78" s="349"/>
      <c r="J78" s="692">
        <v>402</v>
      </c>
      <c r="K78" s="478"/>
      <c r="L78" s="399"/>
      <c r="M78" s="258"/>
      <c r="N78" s="495"/>
      <c r="O78" s="322"/>
      <c r="P78" s="323"/>
      <c r="Q78" s="374" t="s">
        <v>87</v>
      </c>
      <c r="R78" s="694">
        <v>5000</v>
      </c>
      <c r="S78" s="79">
        <v>5000</v>
      </c>
      <c r="T78" s="695">
        <v>5000</v>
      </c>
    </row>
    <row r="79" spans="1:25" ht="28.5" customHeight="1" x14ac:dyDescent="0.2">
      <c r="A79" s="1408"/>
      <c r="B79" s="1427"/>
      <c r="C79" s="1429"/>
      <c r="D79" s="1431" t="s">
        <v>128</v>
      </c>
      <c r="E79" s="1444"/>
      <c r="F79" s="1493"/>
      <c r="G79" s="145"/>
      <c r="H79" s="145" t="s">
        <v>18</v>
      </c>
      <c r="I79" s="254">
        <v>21</v>
      </c>
      <c r="J79" s="660">
        <v>15.6</v>
      </c>
      <c r="K79" s="478"/>
      <c r="L79" s="399"/>
      <c r="M79" s="258"/>
      <c r="N79" s="495"/>
      <c r="O79" s="322"/>
      <c r="P79" s="323"/>
      <c r="Q79" s="208"/>
      <c r="R79" s="961"/>
      <c r="S79" s="422"/>
      <c r="T79" s="84"/>
    </row>
    <row r="80" spans="1:25" ht="31.5" customHeight="1" x14ac:dyDescent="0.2">
      <c r="A80" s="1419"/>
      <c r="B80" s="1427"/>
      <c r="C80" s="1494"/>
      <c r="D80" s="224" t="s">
        <v>127</v>
      </c>
      <c r="E80" s="1835" t="s">
        <v>139</v>
      </c>
      <c r="F80" s="1493"/>
      <c r="G80" s="145"/>
      <c r="H80" s="985" t="s">
        <v>18</v>
      </c>
      <c r="I80" s="349">
        <v>10</v>
      </c>
      <c r="J80" s="692">
        <v>10</v>
      </c>
      <c r="K80" s="272"/>
      <c r="L80" s="346"/>
      <c r="M80" s="277"/>
      <c r="N80" s="480"/>
      <c r="O80" s="269"/>
      <c r="P80" s="277"/>
      <c r="Q80" s="690"/>
      <c r="R80" s="684"/>
      <c r="S80" s="414"/>
      <c r="T80" s="90"/>
    </row>
    <row r="81" spans="1:20" ht="13.5" thickBot="1" x14ac:dyDescent="0.25">
      <c r="A81" s="980"/>
      <c r="B81" s="1437"/>
      <c r="C81" s="975"/>
      <c r="D81" s="696"/>
      <c r="E81" s="1564"/>
      <c r="F81" s="1491"/>
      <c r="G81" s="697"/>
      <c r="H81" s="70" t="s">
        <v>19</v>
      </c>
      <c r="I81" s="671">
        <f>SUM(I71:I80)</f>
        <v>720.5</v>
      </c>
      <c r="J81" s="698">
        <f>SUM(J69:J80)</f>
        <v>720.5</v>
      </c>
      <c r="K81" s="262">
        <f t="shared" ref="K81:P81" si="9">SUM(K69:K80)</f>
        <v>773.4</v>
      </c>
      <c r="L81" s="328">
        <f t="shared" si="9"/>
        <v>771.6</v>
      </c>
      <c r="M81" s="263">
        <f t="shared" si="9"/>
        <v>52.6</v>
      </c>
      <c r="N81" s="475">
        <f t="shared" si="9"/>
        <v>1.8</v>
      </c>
      <c r="O81" s="264">
        <f t="shared" si="9"/>
        <v>718.4</v>
      </c>
      <c r="P81" s="276">
        <f t="shared" si="9"/>
        <v>718.4</v>
      </c>
      <c r="Q81" s="427"/>
      <c r="R81" s="699"/>
      <c r="S81" s="447"/>
      <c r="T81" s="115"/>
    </row>
    <row r="82" spans="1:20" ht="19.5" customHeight="1" x14ac:dyDescent="0.2">
      <c r="A82" s="976" t="s">
        <v>17</v>
      </c>
      <c r="B82" s="1436" t="s">
        <v>17</v>
      </c>
      <c r="C82" s="1438" t="s">
        <v>22</v>
      </c>
      <c r="D82" s="1599" t="s">
        <v>123</v>
      </c>
      <c r="E82" s="1432"/>
      <c r="F82" s="1485">
        <v>2</v>
      </c>
      <c r="G82" s="1826" t="s">
        <v>68</v>
      </c>
      <c r="H82" s="67" t="s">
        <v>18</v>
      </c>
      <c r="I82" s="245">
        <v>2.9</v>
      </c>
      <c r="J82" s="675">
        <v>2.9</v>
      </c>
      <c r="K82" s="254">
        <f>+L82</f>
        <v>3.9</v>
      </c>
      <c r="L82" s="333">
        <v>3.9</v>
      </c>
      <c r="M82" s="247"/>
      <c r="N82" s="474"/>
      <c r="O82" s="248">
        <v>3.9</v>
      </c>
      <c r="P82" s="248">
        <v>3.9</v>
      </c>
      <c r="Q82" s="700" t="s">
        <v>126</v>
      </c>
      <c r="R82" s="119">
        <v>10</v>
      </c>
      <c r="S82" s="446">
        <v>10</v>
      </c>
      <c r="T82" s="114">
        <v>10</v>
      </c>
    </row>
    <row r="83" spans="1:20" ht="30.75" customHeight="1" x14ac:dyDescent="0.2">
      <c r="A83" s="1425"/>
      <c r="B83" s="1427"/>
      <c r="C83" s="1494"/>
      <c r="D83" s="1652"/>
      <c r="E83" s="1432"/>
      <c r="F83" s="1485"/>
      <c r="G83" s="1827"/>
      <c r="H83" s="36"/>
      <c r="I83" s="254"/>
      <c r="J83" s="660"/>
      <c r="K83" s="254"/>
      <c r="L83" s="333"/>
      <c r="M83" s="247"/>
      <c r="N83" s="474"/>
      <c r="O83" s="248"/>
      <c r="P83" s="248"/>
      <c r="Q83" s="701" t="s">
        <v>157</v>
      </c>
      <c r="R83" s="193">
        <v>860</v>
      </c>
      <c r="S83" s="411">
        <v>860</v>
      </c>
      <c r="T83" s="194">
        <v>860</v>
      </c>
    </row>
    <row r="84" spans="1:20" ht="27.75" customHeight="1" x14ac:dyDescent="0.2">
      <c r="A84" s="1425"/>
      <c r="B84" s="1427"/>
      <c r="C84" s="1494"/>
      <c r="D84" s="702"/>
      <c r="E84" s="1432"/>
      <c r="F84" s="1485"/>
      <c r="G84" s="431"/>
      <c r="H84" s="36"/>
      <c r="I84" s="254"/>
      <c r="J84" s="660"/>
      <c r="K84" s="254"/>
      <c r="L84" s="333"/>
      <c r="M84" s="247"/>
      <c r="N84" s="474"/>
      <c r="O84" s="248"/>
      <c r="P84" s="384"/>
      <c r="Q84" s="1663" t="s">
        <v>181</v>
      </c>
      <c r="R84" s="116">
        <v>40</v>
      </c>
      <c r="S84" s="414">
        <v>40</v>
      </c>
      <c r="T84" s="90">
        <v>40</v>
      </c>
    </row>
    <row r="85" spans="1:20" ht="15" customHeight="1" thickBot="1" x14ac:dyDescent="0.25">
      <c r="A85" s="1455"/>
      <c r="B85" s="25"/>
      <c r="C85" s="975"/>
      <c r="D85" s="696"/>
      <c r="E85" s="188"/>
      <c r="F85" s="1195"/>
      <c r="G85" s="703"/>
      <c r="H85" s="70" t="s">
        <v>19</v>
      </c>
      <c r="I85" s="671">
        <f>SUM(I82:I84)</f>
        <v>2.9</v>
      </c>
      <c r="J85" s="698">
        <f t="shared" ref="J85:P85" si="10">J82</f>
        <v>2.9</v>
      </c>
      <c r="K85" s="262">
        <f t="shared" si="10"/>
        <v>3.9</v>
      </c>
      <c r="L85" s="328">
        <f t="shared" si="10"/>
        <v>3.9</v>
      </c>
      <c r="M85" s="263">
        <f t="shared" si="10"/>
        <v>0</v>
      </c>
      <c r="N85" s="475">
        <f t="shared" si="10"/>
        <v>0</v>
      </c>
      <c r="O85" s="264">
        <f t="shared" si="10"/>
        <v>3.9</v>
      </c>
      <c r="P85" s="264">
        <f t="shared" si="10"/>
        <v>3.9</v>
      </c>
      <c r="Q85" s="1664"/>
      <c r="R85" s="237"/>
      <c r="S85" s="447"/>
      <c r="T85" s="115"/>
    </row>
    <row r="86" spans="1:20" s="105" customFormat="1" ht="17.25" customHeight="1" x14ac:dyDescent="0.2">
      <c r="A86" s="984" t="s">
        <v>17</v>
      </c>
      <c r="B86" s="1665" t="s">
        <v>17</v>
      </c>
      <c r="C86" s="1649" t="s">
        <v>24</v>
      </c>
      <c r="D86" s="1563" t="s">
        <v>125</v>
      </c>
      <c r="E86" s="1549"/>
      <c r="F86" s="1828">
        <v>2</v>
      </c>
      <c r="G86" s="1830" t="s">
        <v>68</v>
      </c>
      <c r="H86" s="1465" t="s">
        <v>18</v>
      </c>
      <c r="I86" s="704">
        <v>46.8</v>
      </c>
      <c r="J86" s="705">
        <f>46.8-10.1</f>
        <v>36.699999999999996</v>
      </c>
      <c r="K86" s="292">
        <f>+L86</f>
        <v>27.7</v>
      </c>
      <c r="L86" s="338">
        <v>27.7</v>
      </c>
      <c r="M86" s="435"/>
      <c r="N86" s="490"/>
      <c r="O86" s="246">
        <v>27.7</v>
      </c>
      <c r="P86" s="435">
        <v>27.7</v>
      </c>
      <c r="Q86" s="1464" t="s">
        <v>82</v>
      </c>
      <c r="R86" s="706">
        <v>13</v>
      </c>
      <c r="S86" s="707">
        <v>10</v>
      </c>
      <c r="T86" s="708">
        <v>10</v>
      </c>
    </row>
    <row r="87" spans="1:20" s="105" customFormat="1" ht="27.75" customHeight="1" thickBot="1" x14ac:dyDescent="0.25">
      <c r="A87" s="980"/>
      <c r="B87" s="1666"/>
      <c r="C87" s="1651"/>
      <c r="D87" s="1551"/>
      <c r="E87" s="1564"/>
      <c r="F87" s="1829"/>
      <c r="G87" s="1831"/>
      <c r="H87" s="70" t="s">
        <v>19</v>
      </c>
      <c r="I87" s="671">
        <f t="shared" ref="I87:P87" si="11">SUM(I86)</f>
        <v>46.8</v>
      </c>
      <c r="J87" s="698">
        <f t="shared" si="11"/>
        <v>36.699999999999996</v>
      </c>
      <c r="K87" s="262">
        <f t="shared" si="11"/>
        <v>27.7</v>
      </c>
      <c r="L87" s="328">
        <f t="shared" si="11"/>
        <v>27.7</v>
      </c>
      <c r="M87" s="263">
        <f t="shared" si="11"/>
        <v>0</v>
      </c>
      <c r="N87" s="475">
        <f t="shared" si="11"/>
        <v>0</v>
      </c>
      <c r="O87" s="264">
        <f t="shared" si="11"/>
        <v>27.7</v>
      </c>
      <c r="P87" s="264">
        <f t="shared" si="11"/>
        <v>27.7</v>
      </c>
      <c r="Q87" s="996" t="s">
        <v>57</v>
      </c>
      <c r="R87" s="709">
        <v>36</v>
      </c>
      <c r="S87" s="710">
        <v>36</v>
      </c>
      <c r="T87" s="711">
        <v>36</v>
      </c>
    </row>
    <row r="88" spans="1:20" ht="43.5" customHeight="1" x14ac:dyDescent="0.2">
      <c r="A88" s="1646" t="s">
        <v>17</v>
      </c>
      <c r="B88" s="1436" t="s">
        <v>17</v>
      </c>
      <c r="C88" s="1649" t="s">
        <v>25</v>
      </c>
      <c r="D88" s="1599" t="s">
        <v>86</v>
      </c>
      <c r="E88" s="1549" t="s">
        <v>61</v>
      </c>
      <c r="F88" s="1828">
        <v>2</v>
      </c>
      <c r="G88" s="712" t="s">
        <v>68</v>
      </c>
      <c r="H88" s="712" t="s">
        <v>18</v>
      </c>
      <c r="I88" s="713">
        <v>95.1</v>
      </c>
      <c r="J88" s="675">
        <f>95.1-13+10.2</f>
        <v>92.3</v>
      </c>
      <c r="K88" s="662">
        <v>242.9</v>
      </c>
      <c r="L88" s="333">
        <v>207.7</v>
      </c>
      <c r="M88" s="247"/>
      <c r="N88" s="474">
        <v>35.200000000000003</v>
      </c>
      <c r="O88" s="269">
        <v>15.3</v>
      </c>
      <c r="P88" s="250">
        <v>8.4</v>
      </c>
      <c r="Q88" s="306" t="s">
        <v>242</v>
      </c>
      <c r="R88" s="714">
        <v>40</v>
      </c>
      <c r="S88" s="449"/>
      <c r="T88" s="307"/>
    </row>
    <row r="89" spans="1:20" ht="43.5" customHeight="1" x14ac:dyDescent="0.2">
      <c r="A89" s="1647"/>
      <c r="B89" s="1427"/>
      <c r="C89" s="1650"/>
      <c r="D89" s="1652"/>
      <c r="E89" s="1550"/>
      <c r="F89" s="1836"/>
      <c r="G89" s="145"/>
      <c r="H89" s="145"/>
      <c r="I89" s="715"/>
      <c r="J89" s="660"/>
      <c r="K89" s="662"/>
      <c r="L89" s="333"/>
      <c r="M89" s="247"/>
      <c r="N89" s="474"/>
      <c r="O89" s="269"/>
      <c r="P89" s="250"/>
      <c r="Q89" s="1033" t="s">
        <v>278</v>
      </c>
      <c r="R89" s="103">
        <v>6211</v>
      </c>
      <c r="S89" s="325"/>
      <c r="T89" s="190"/>
    </row>
    <row r="90" spans="1:20" ht="18" customHeight="1" x14ac:dyDescent="0.2">
      <c r="A90" s="1647"/>
      <c r="B90" s="1427"/>
      <c r="C90" s="1650"/>
      <c r="D90" s="1652"/>
      <c r="E90" s="1550"/>
      <c r="F90" s="1836"/>
      <c r="G90" s="145"/>
      <c r="H90" s="145"/>
      <c r="I90" s="715"/>
      <c r="J90" s="660"/>
      <c r="K90" s="662"/>
      <c r="L90" s="333"/>
      <c r="M90" s="247"/>
      <c r="N90" s="474"/>
      <c r="O90" s="269"/>
      <c r="P90" s="250"/>
      <c r="Q90" s="1580" t="s">
        <v>290</v>
      </c>
      <c r="R90" s="176">
        <v>68</v>
      </c>
      <c r="S90" s="414">
        <v>68</v>
      </c>
      <c r="T90" s="90">
        <v>68</v>
      </c>
    </row>
    <row r="91" spans="1:20" ht="13.5" thickBot="1" x14ac:dyDescent="0.25">
      <c r="A91" s="1648"/>
      <c r="B91" s="1437"/>
      <c r="C91" s="1651"/>
      <c r="D91" s="1600"/>
      <c r="E91" s="1564"/>
      <c r="F91" s="1829"/>
      <c r="G91" s="716"/>
      <c r="H91" s="717" t="s">
        <v>19</v>
      </c>
      <c r="I91" s="718">
        <f t="shared" ref="I91:M91" si="12">SUM(I88)</f>
        <v>95.1</v>
      </c>
      <c r="J91" s="698">
        <f t="shared" si="12"/>
        <v>92.3</v>
      </c>
      <c r="K91" s="262">
        <f>SUM(K88)</f>
        <v>242.9</v>
      </c>
      <c r="L91" s="328">
        <f>SUM(L88)</f>
        <v>207.7</v>
      </c>
      <c r="M91" s="263">
        <f t="shared" si="12"/>
        <v>0</v>
      </c>
      <c r="N91" s="475">
        <f>SUM(N88)</f>
        <v>35.200000000000003</v>
      </c>
      <c r="O91" s="264">
        <f>SUM(O88:O90)</f>
        <v>15.3</v>
      </c>
      <c r="P91" s="264">
        <f>SUM(P88:P90)</f>
        <v>8.4</v>
      </c>
      <c r="Q91" s="1656"/>
      <c r="R91" s="699"/>
      <c r="S91" s="447"/>
      <c r="T91" s="115"/>
    </row>
    <row r="92" spans="1:20" ht="13.5" thickBot="1" x14ac:dyDescent="0.25">
      <c r="A92" s="3" t="s">
        <v>17</v>
      </c>
      <c r="B92" s="2" t="s">
        <v>17</v>
      </c>
      <c r="C92" s="1590" t="s">
        <v>23</v>
      </c>
      <c r="D92" s="1590"/>
      <c r="E92" s="1590"/>
      <c r="F92" s="1590"/>
      <c r="G92" s="1590"/>
      <c r="H92" s="1590"/>
      <c r="I92" s="279">
        <f t="shared" ref="I92:P92" si="13">I91+I87+I85+I81+I68</f>
        <v>62434.915999999997</v>
      </c>
      <c r="J92" s="497">
        <f t="shared" si="13"/>
        <v>63257.015999999996</v>
      </c>
      <c r="K92" s="279">
        <f t="shared" si="13"/>
        <v>63730.3</v>
      </c>
      <c r="L92" s="334">
        <f t="shared" si="13"/>
        <v>63571.500000000007</v>
      </c>
      <c r="M92" s="329">
        <f t="shared" si="13"/>
        <v>41550.399999999994</v>
      </c>
      <c r="N92" s="484">
        <f t="shared" si="13"/>
        <v>158.80000000000001</v>
      </c>
      <c r="O92" s="280">
        <f t="shared" si="13"/>
        <v>63215.500000000015</v>
      </c>
      <c r="P92" s="280">
        <f t="shared" si="13"/>
        <v>63119.6</v>
      </c>
      <c r="Q92" s="1452"/>
      <c r="R92" s="1561"/>
      <c r="S92" s="1561"/>
      <c r="T92" s="1562"/>
    </row>
    <row r="93" spans="1:20" ht="13.5" thickBot="1" x14ac:dyDescent="0.25">
      <c r="A93" s="3" t="s">
        <v>17</v>
      </c>
      <c r="B93" s="1657" t="s">
        <v>7</v>
      </c>
      <c r="C93" s="1608"/>
      <c r="D93" s="1608"/>
      <c r="E93" s="1608"/>
      <c r="F93" s="1608"/>
      <c r="G93" s="1608"/>
      <c r="H93" s="1608"/>
      <c r="I93" s="455">
        <f t="shared" ref="I93:P93" si="14">I92</f>
        <v>62434.915999999997</v>
      </c>
      <c r="J93" s="719">
        <f t="shared" si="14"/>
        <v>63257.015999999996</v>
      </c>
      <c r="K93" s="455">
        <f t="shared" si="14"/>
        <v>63730.3</v>
      </c>
      <c r="L93" s="720">
        <f t="shared" si="14"/>
        <v>63571.500000000007</v>
      </c>
      <c r="M93" s="721">
        <f t="shared" si="14"/>
        <v>41550.399999999994</v>
      </c>
      <c r="N93" s="722">
        <f t="shared" si="14"/>
        <v>158.80000000000001</v>
      </c>
      <c r="O93" s="723">
        <f t="shared" si="14"/>
        <v>63215.500000000015</v>
      </c>
      <c r="P93" s="723">
        <f t="shared" si="14"/>
        <v>63119.6</v>
      </c>
      <c r="Q93" s="1527"/>
      <c r="R93" s="1528"/>
      <c r="S93" s="1528"/>
      <c r="T93" s="1529"/>
    </row>
    <row r="94" spans="1:20" ht="13.5" customHeight="1" thickBot="1" x14ac:dyDescent="0.25">
      <c r="A94" s="1454" t="s">
        <v>20</v>
      </c>
      <c r="B94" s="1658" t="s">
        <v>43</v>
      </c>
      <c r="C94" s="1659"/>
      <c r="D94" s="1659"/>
      <c r="E94" s="1659"/>
      <c r="F94" s="1659"/>
      <c r="G94" s="1659"/>
      <c r="H94" s="1659"/>
      <c r="I94" s="1659"/>
      <c r="J94" s="1659"/>
      <c r="K94" s="1659"/>
      <c r="L94" s="1659"/>
      <c r="M94" s="1659"/>
      <c r="N94" s="1659"/>
      <c r="O94" s="1659"/>
      <c r="P94" s="1659"/>
      <c r="Q94" s="1659"/>
      <c r="R94" s="1659"/>
      <c r="S94" s="1659"/>
      <c r="T94" s="1660"/>
    </row>
    <row r="95" spans="1:20" ht="13.5" thickBot="1" x14ac:dyDescent="0.25">
      <c r="A95" s="6" t="s">
        <v>20</v>
      </c>
      <c r="B95" s="5" t="s">
        <v>17</v>
      </c>
      <c r="C95" s="1662" t="s">
        <v>39</v>
      </c>
      <c r="D95" s="1567"/>
      <c r="E95" s="1567"/>
      <c r="F95" s="1567"/>
      <c r="G95" s="1567"/>
      <c r="H95" s="1567"/>
      <c r="I95" s="1567"/>
      <c r="J95" s="1567"/>
      <c r="K95" s="1567"/>
      <c r="L95" s="1567"/>
      <c r="M95" s="1567"/>
      <c r="N95" s="1567"/>
      <c r="O95" s="1567"/>
      <c r="P95" s="1567"/>
      <c r="Q95" s="1567"/>
      <c r="R95" s="1567"/>
      <c r="S95" s="1567"/>
      <c r="T95" s="1568"/>
    </row>
    <row r="96" spans="1:20" ht="27" customHeight="1" x14ac:dyDescent="0.2">
      <c r="A96" s="976" t="s">
        <v>20</v>
      </c>
      <c r="B96" s="1436" t="s">
        <v>17</v>
      </c>
      <c r="C96" s="1438" t="s">
        <v>17</v>
      </c>
      <c r="D96" s="1283" t="s">
        <v>265</v>
      </c>
      <c r="E96" s="1284"/>
      <c r="F96" s="1285"/>
      <c r="G96" s="1286"/>
      <c r="H96" s="1287"/>
      <c r="I96" s="1288"/>
      <c r="J96" s="1289"/>
      <c r="K96" s="291"/>
      <c r="L96" s="550"/>
      <c r="M96" s="291"/>
      <c r="N96" s="942"/>
      <c r="O96" s="943"/>
      <c r="P96" s="291"/>
      <c r="Q96" s="1290"/>
      <c r="R96" s="1291"/>
      <c r="S96" s="1292"/>
      <c r="T96" s="307"/>
    </row>
    <row r="97" spans="1:22" ht="16.5" customHeight="1" x14ac:dyDescent="0.2">
      <c r="A97" s="978"/>
      <c r="B97" s="1427"/>
      <c r="C97" s="1420"/>
      <c r="D97" s="1638" t="s">
        <v>264</v>
      </c>
      <c r="E97" s="314" t="s">
        <v>3</v>
      </c>
      <c r="F97" s="95">
        <v>5</v>
      </c>
      <c r="G97" s="1817" t="s">
        <v>67</v>
      </c>
      <c r="H97" s="997" t="s">
        <v>18</v>
      </c>
      <c r="I97" s="759">
        <v>12.2</v>
      </c>
      <c r="J97" s="760">
        <v>12.2</v>
      </c>
      <c r="K97" s="1483">
        <v>34.200000000000003</v>
      </c>
      <c r="L97" s="486"/>
      <c r="M97" s="1483"/>
      <c r="N97" s="542">
        <v>34.200000000000003</v>
      </c>
      <c r="O97" s="599">
        <v>116.5</v>
      </c>
      <c r="P97" s="586">
        <v>271.7</v>
      </c>
      <c r="Q97" s="1839" t="s">
        <v>205</v>
      </c>
      <c r="R97" s="91">
        <v>1</v>
      </c>
      <c r="S97" s="1415"/>
      <c r="T97" s="744"/>
      <c r="U97" s="289"/>
      <c r="V97" s="289"/>
    </row>
    <row r="98" spans="1:22" ht="16.5" customHeight="1" x14ac:dyDescent="0.2">
      <c r="A98" s="978"/>
      <c r="B98" s="1427"/>
      <c r="C98" s="1420"/>
      <c r="D98" s="1638"/>
      <c r="E98" s="314"/>
      <c r="F98" s="95"/>
      <c r="G98" s="1797"/>
      <c r="H98" s="1040" t="s">
        <v>5</v>
      </c>
      <c r="I98" s="728"/>
      <c r="J98" s="729"/>
      <c r="K98" s="730"/>
      <c r="L98" s="731"/>
      <c r="M98" s="730"/>
      <c r="N98" s="732"/>
      <c r="O98" s="633">
        <v>126.7</v>
      </c>
      <c r="P98" s="393">
        <v>295.7</v>
      </c>
      <c r="Q98" s="1840"/>
      <c r="R98" s="189"/>
      <c r="S98" s="85"/>
      <c r="T98" s="84"/>
      <c r="U98" s="289"/>
      <c r="V98" s="289"/>
    </row>
    <row r="99" spans="1:22" ht="16.5" customHeight="1" x14ac:dyDescent="0.2">
      <c r="A99" s="978"/>
      <c r="B99" s="1427"/>
      <c r="C99" s="1420"/>
      <c r="D99" s="1638"/>
      <c r="E99" s="106"/>
      <c r="F99" s="95"/>
      <c r="G99" s="1477"/>
      <c r="H99" s="184"/>
      <c r="I99" s="762"/>
      <c r="J99" s="763"/>
      <c r="K99" s="1281" t="s">
        <v>109</v>
      </c>
      <c r="L99" s="509"/>
      <c r="M99" s="1281"/>
      <c r="N99" s="543"/>
      <c r="O99" s="567"/>
      <c r="P99" s="586"/>
      <c r="Q99" s="1843" t="s">
        <v>107</v>
      </c>
      <c r="R99" s="122"/>
      <c r="S99" s="748">
        <v>30</v>
      </c>
      <c r="T99" s="123">
        <v>100</v>
      </c>
    </row>
    <row r="100" spans="1:22" ht="16.5" customHeight="1" x14ac:dyDescent="0.2">
      <c r="A100" s="1293"/>
      <c r="B100" s="1426"/>
      <c r="C100" s="1486"/>
      <c r="D100" s="1637"/>
      <c r="E100" s="1410"/>
      <c r="F100" s="112"/>
      <c r="G100" s="1478"/>
      <c r="H100" s="557" t="s">
        <v>19</v>
      </c>
      <c r="I100" s="467">
        <f t="shared" ref="I100:P100" si="15">SUM(I97:I99)</f>
        <v>12.2</v>
      </c>
      <c r="J100" s="524">
        <f t="shared" si="15"/>
        <v>12.2</v>
      </c>
      <c r="K100" s="437">
        <f t="shared" si="15"/>
        <v>34.200000000000003</v>
      </c>
      <c r="L100" s="371"/>
      <c r="M100" s="371"/>
      <c r="N100" s="437">
        <f t="shared" si="15"/>
        <v>34.200000000000003</v>
      </c>
      <c r="O100" s="558">
        <f>SUM(O97:O99)</f>
        <v>243.2</v>
      </c>
      <c r="P100" s="437">
        <f t="shared" si="15"/>
        <v>567.4</v>
      </c>
      <c r="Q100" s="1640"/>
      <c r="R100" s="1280"/>
      <c r="S100" s="199"/>
      <c r="T100" s="230"/>
    </row>
    <row r="101" spans="1:22" s="179" customFormat="1" ht="15" customHeight="1" x14ac:dyDescent="0.2">
      <c r="A101" s="978"/>
      <c r="B101" s="1427"/>
      <c r="C101" s="1021"/>
      <c r="D101" s="1644" t="s">
        <v>257</v>
      </c>
      <c r="E101" s="39" t="s">
        <v>3</v>
      </c>
      <c r="F101" s="38">
        <v>5</v>
      </c>
      <c r="G101" s="1838" t="s">
        <v>67</v>
      </c>
      <c r="H101" s="46" t="s">
        <v>18</v>
      </c>
      <c r="I101" s="536"/>
      <c r="J101" s="252"/>
      <c r="K101" s="962">
        <v>7.5</v>
      </c>
      <c r="L101" s="962"/>
      <c r="M101" s="1483"/>
      <c r="N101" s="542">
        <v>7.5</v>
      </c>
      <c r="O101" s="599">
        <v>35.1</v>
      </c>
      <c r="P101" s="586"/>
      <c r="Q101" s="1479" t="s">
        <v>171</v>
      </c>
      <c r="R101" s="91">
        <v>15</v>
      </c>
      <c r="S101" s="1415">
        <v>100</v>
      </c>
      <c r="T101" s="744"/>
    </row>
    <row r="102" spans="1:22" s="179" customFormat="1" ht="15" customHeight="1" x14ac:dyDescent="0.2">
      <c r="A102" s="978"/>
      <c r="B102" s="1427"/>
      <c r="C102" s="1021"/>
      <c r="D102" s="1644"/>
      <c r="E102" s="742"/>
      <c r="F102" s="38"/>
      <c r="G102" s="1838"/>
      <c r="H102" s="198" t="s">
        <v>5</v>
      </c>
      <c r="I102" s="588"/>
      <c r="J102" s="590">
        <v>3.8</v>
      </c>
      <c r="K102" s="743">
        <v>42.5</v>
      </c>
      <c r="L102" s="743"/>
      <c r="M102" s="733"/>
      <c r="N102" s="735">
        <v>42.5</v>
      </c>
      <c r="O102" s="555">
        <v>198.6</v>
      </c>
      <c r="P102" s="632"/>
      <c r="Q102" s="1839" t="s">
        <v>109</v>
      </c>
      <c r="R102" s="91"/>
      <c r="S102" s="1415" t="s">
        <v>109</v>
      </c>
      <c r="T102" s="744" t="s">
        <v>109</v>
      </c>
    </row>
    <row r="103" spans="1:22" s="179" customFormat="1" ht="15" customHeight="1" x14ac:dyDescent="0.2">
      <c r="A103" s="978"/>
      <c r="B103" s="1427"/>
      <c r="C103" s="1021"/>
      <c r="D103" s="1644"/>
      <c r="E103" s="742"/>
      <c r="F103" s="38"/>
      <c r="G103" s="1488"/>
      <c r="H103" s="88" t="s">
        <v>4</v>
      </c>
      <c r="I103" s="630"/>
      <c r="J103" s="393">
        <v>0.7</v>
      </c>
      <c r="K103" s="741"/>
      <c r="L103" s="730"/>
      <c r="M103" s="734"/>
      <c r="N103" s="730"/>
      <c r="O103" s="633"/>
      <c r="P103" s="632"/>
      <c r="Q103" s="1839"/>
      <c r="R103" s="91"/>
      <c r="S103" s="1415"/>
      <c r="T103" s="744"/>
    </row>
    <row r="104" spans="1:22" s="179" customFormat="1" ht="15" customHeight="1" x14ac:dyDescent="0.2">
      <c r="A104" s="978"/>
      <c r="B104" s="1427"/>
      <c r="C104" s="1022"/>
      <c r="D104" s="1644"/>
      <c r="E104" s="742"/>
      <c r="F104" s="316"/>
      <c r="G104" s="1488"/>
      <c r="H104" s="736" t="s">
        <v>19</v>
      </c>
      <c r="I104" s="737">
        <f t="shared" ref="I104:P104" si="16">SUM(I101:I102)</f>
        <v>0</v>
      </c>
      <c r="J104" s="249">
        <f>SUM(J101:J103)</f>
        <v>4.5</v>
      </c>
      <c r="K104" s="745">
        <f t="shared" si="16"/>
        <v>50</v>
      </c>
      <c r="L104" s="267"/>
      <c r="M104" s="340"/>
      <c r="N104" s="267">
        <f t="shared" si="16"/>
        <v>50</v>
      </c>
      <c r="O104" s="738">
        <f t="shared" si="16"/>
        <v>233.7</v>
      </c>
      <c r="P104" s="267">
        <f t="shared" si="16"/>
        <v>0</v>
      </c>
      <c r="Q104" s="1840"/>
      <c r="R104" s="34"/>
      <c r="S104" s="46"/>
      <c r="T104" s="227"/>
    </row>
    <row r="105" spans="1:22" s="179" customFormat="1" ht="14.25" customHeight="1" x14ac:dyDescent="0.2">
      <c r="A105" s="978"/>
      <c r="B105" s="1427"/>
      <c r="C105" s="1021"/>
      <c r="D105" s="1565" t="s">
        <v>258</v>
      </c>
      <c r="E105" s="739" t="s">
        <v>3</v>
      </c>
      <c r="F105" s="740">
        <v>5</v>
      </c>
      <c r="G105" s="1837" t="s">
        <v>67</v>
      </c>
      <c r="H105" s="88" t="s">
        <v>18</v>
      </c>
      <c r="I105" s="630"/>
      <c r="J105" s="393"/>
      <c r="K105" s="741">
        <v>7.5</v>
      </c>
      <c r="L105" s="730"/>
      <c r="M105" s="731"/>
      <c r="N105" s="730">
        <f>K105</f>
        <v>7.5</v>
      </c>
      <c r="O105" s="633">
        <v>35.1</v>
      </c>
      <c r="P105" s="632"/>
      <c r="Q105" s="956" t="s">
        <v>171</v>
      </c>
      <c r="R105" s="122">
        <v>15</v>
      </c>
      <c r="S105" s="748">
        <v>100</v>
      </c>
      <c r="T105" s="123"/>
      <c r="U105" s="179" t="s">
        <v>109</v>
      </c>
    </row>
    <row r="106" spans="1:22" s="179" customFormat="1" ht="14.25" customHeight="1" x14ac:dyDescent="0.2">
      <c r="A106" s="978"/>
      <c r="B106" s="1427"/>
      <c r="C106" s="1021"/>
      <c r="D106" s="1644"/>
      <c r="E106" s="742"/>
      <c r="F106" s="38"/>
      <c r="G106" s="1838"/>
      <c r="H106" s="198" t="s">
        <v>5</v>
      </c>
      <c r="I106" s="588"/>
      <c r="J106" s="590"/>
      <c r="K106" s="743">
        <v>42.5</v>
      </c>
      <c r="L106" s="733"/>
      <c r="M106" s="734"/>
      <c r="N106" s="733">
        <v>42.5</v>
      </c>
      <c r="O106" s="555">
        <v>198.6</v>
      </c>
      <c r="P106" s="632"/>
      <c r="Q106" s="1839"/>
      <c r="R106" s="91"/>
      <c r="S106" s="1415"/>
      <c r="T106" s="744"/>
    </row>
    <row r="107" spans="1:22" s="179" customFormat="1" ht="14.25" customHeight="1" x14ac:dyDescent="0.2">
      <c r="A107" s="978"/>
      <c r="B107" s="1427"/>
      <c r="C107" s="1022"/>
      <c r="D107" s="1645"/>
      <c r="E107" s="746"/>
      <c r="F107" s="316"/>
      <c r="G107" s="430"/>
      <c r="H107" s="557" t="s">
        <v>19</v>
      </c>
      <c r="I107" s="467">
        <f t="shared" ref="I107:P107" si="17">SUM(I105:I106)</f>
        <v>0</v>
      </c>
      <c r="J107" s="524">
        <f t="shared" si="17"/>
        <v>0</v>
      </c>
      <c r="K107" s="747">
        <f t="shared" si="17"/>
        <v>50</v>
      </c>
      <c r="L107" s="437"/>
      <c r="M107" s="371"/>
      <c r="N107" s="437">
        <f t="shared" si="17"/>
        <v>50</v>
      </c>
      <c r="O107" s="558">
        <f t="shared" si="17"/>
        <v>233.7</v>
      </c>
      <c r="P107" s="437">
        <f t="shared" si="17"/>
        <v>0</v>
      </c>
      <c r="Q107" s="1840"/>
      <c r="R107" s="1280"/>
      <c r="S107" s="199"/>
      <c r="T107" s="230"/>
    </row>
    <row r="108" spans="1:22" ht="30.75" customHeight="1" x14ac:dyDescent="0.2">
      <c r="A108" s="978"/>
      <c r="B108" s="1427"/>
      <c r="C108" s="1494"/>
      <c r="D108" s="1644" t="s">
        <v>250</v>
      </c>
      <c r="E108" s="314" t="s">
        <v>3</v>
      </c>
      <c r="F108" s="38">
        <v>5</v>
      </c>
      <c r="G108" s="1477" t="s">
        <v>67</v>
      </c>
      <c r="H108" s="46" t="s">
        <v>18</v>
      </c>
      <c r="I108" s="536"/>
      <c r="J108" s="252"/>
      <c r="K108" s="962">
        <v>15</v>
      </c>
      <c r="L108" s="1483"/>
      <c r="M108" s="486"/>
      <c r="N108" s="1483">
        <v>15</v>
      </c>
      <c r="O108" s="599">
        <v>65</v>
      </c>
      <c r="P108" s="586"/>
      <c r="Q108" s="1479" t="s">
        <v>269</v>
      </c>
      <c r="R108" s="91">
        <v>3</v>
      </c>
      <c r="S108" s="1415">
        <v>4</v>
      </c>
      <c r="T108" s="744"/>
    </row>
    <row r="109" spans="1:22" ht="23.25" customHeight="1" x14ac:dyDescent="0.2">
      <c r="A109" s="978"/>
      <c r="B109" s="1427"/>
      <c r="C109" s="1494"/>
      <c r="D109" s="1644"/>
      <c r="E109" s="106"/>
      <c r="F109" s="38"/>
      <c r="G109" s="1477"/>
      <c r="H109" s="198" t="s">
        <v>5</v>
      </c>
      <c r="I109" s="588"/>
      <c r="J109" s="590"/>
      <c r="K109" s="743">
        <v>85</v>
      </c>
      <c r="L109" s="733"/>
      <c r="M109" s="734"/>
      <c r="N109" s="733">
        <v>85</v>
      </c>
      <c r="O109" s="555">
        <v>368</v>
      </c>
      <c r="P109" s="632"/>
      <c r="Q109" s="1839"/>
      <c r="R109" s="91"/>
      <c r="S109" s="1415"/>
      <c r="T109" s="744"/>
    </row>
    <row r="110" spans="1:22" x14ac:dyDescent="0.2">
      <c r="A110" s="978"/>
      <c r="B110" s="1427"/>
      <c r="C110" s="1429"/>
      <c r="D110" s="1645"/>
      <c r="E110" s="1410"/>
      <c r="F110" s="316"/>
      <c r="G110" s="1478"/>
      <c r="H110" s="557" t="s">
        <v>19</v>
      </c>
      <c r="I110" s="467">
        <f t="shared" ref="I110:P110" si="18">SUM(I108:I109)</f>
        <v>0</v>
      </c>
      <c r="J110" s="524">
        <f t="shared" si="18"/>
        <v>0</v>
      </c>
      <c r="K110" s="747">
        <f t="shared" si="18"/>
        <v>100</v>
      </c>
      <c r="L110" s="437"/>
      <c r="M110" s="371"/>
      <c r="N110" s="437">
        <f t="shared" si="18"/>
        <v>100</v>
      </c>
      <c r="O110" s="558">
        <f t="shared" si="18"/>
        <v>433</v>
      </c>
      <c r="P110" s="437">
        <f t="shared" si="18"/>
        <v>0</v>
      </c>
      <c r="Q110" s="1840"/>
      <c r="R110" s="1280"/>
      <c r="S110" s="46"/>
      <c r="T110" s="227"/>
    </row>
    <row r="111" spans="1:22" ht="30" customHeight="1" x14ac:dyDescent="0.2">
      <c r="A111" s="978"/>
      <c r="B111" s="1427"/>
      <c r="C111" s="147"/>
      <c r="D111" s="1707" t="s">
        <v>263</v>
      </c>
      <c r="E111" s="106" t="s">
        <v>3</v>
      </c>
      <c r="F111" s="419">
        <v>5</v>
      </c>
      <c r="G111" s="1841" t="s">
        <v>217</v>
      </c>
      <c r="H111" s="556" t="s">
        <v>18</v>
      </c>
      <c r="I111" s="1186">
        <v>30</v>
      </c>
      <c r="J111" s="1187">
        <v>30</v>
      </c>
      <c r="K111" s="586">
        <v>73.5</v>
      </c>
      <c r="L111" s="587"/>
      <c r="M111" s="347"/>
      <c r="N111" s="586">
        <v>73.5</v>
      </c>
      <c r="O111" s="599"/>
      <c r="P111" s="586"/>
      <c r="Q111" s="761" t="s">
        <v>158</v>
      </c>
      <c r="R111" s="748">
        <v>1</v>
      </c>
      <c r="S111" s="600"/>
      <c r="T111" s="113"/>
    </row>
    <row r="112" spans="1:22" ht="16.5" customHeight="1" x14ac:dyDescent="0.2">
      <c r="A112" s="978"/>
      <c r="B112" s="1427"/>
      <c r="C112" s="147"/>
      <c r="D112" s="1707"/>
      <c r="E112" s="106"/>
      <c r="F112" s="995"/>
      <c r="G112" s="1842"/>
      <c r="H112" s="61" t="s">
        <v>19</v>
      </c>
      <c r="I112" s="467">
        <f>SUM(I111)</f>
        <v>30</v>
      </c>
      <c r="J112" s="524">
        <f>J111</f>
        <v>30</v>
      </c>
      <c r="K112" s="437">
        <f>SUM(K111)</f>
        <v>73.5</v>
      </c>
      <c r="L112" s="764"/>
      <c r="M112" s="371"/>
      <c r="N112" s="437">
        <f>SUM(N111)</f>
        <v>73.5</v>
      </c>
      <c r="O112" s="558"/>
      <c r="P112" s="437"/>
      <c r="Q112" s="1037"/>
      <c r="R112" s="766"/>
      <c r="S112" s="1038"/>
      <c r="T112" s="1039"/>
    </row>
    <row r="113" spans="1:20" ht="30.75" customHeight="1" x14ac:dyDescent="0.2">
      <c r="A113" s="978"/>
      <c r="B113" s="1427"/>
      <c r="C113" s="1420"/>
      <c r="D113" s="1636" t="s">
        <v>182</v>
      </c>
      <c r="E113" s="313" t="s">
        <v>3</v>
      </c>
      <c r="F113" s="111">
        <v>5</v>
      </c>
      <c r="G113" s="1476" t="s">
        <v>67</v>
      </c>
      <c r="H113" s="1040" t="s">
        <v>18</v>
      </c>
      <c r="I113" s="728"/>
      <c r="J113" s="729"/>
      <c r="K113" s="730">
        <v>4.5</v>
      </c>
      <c r="L113" s="731"/>
      <c r="M113" s="731"/>
      <c r="N113" s="730">
        <v>4.5</v>
      </c>
      <c r="O113" s="633">
        <v>27</v>
      </c>
      <c r="P113" s="632">
        <v>433.7</v>
      </c>
      <c r="Q113" s="1442" t="s">
        <v>206</v>
      </c>
      <c r="R113" s="46">
        <v>1</v>
      </c>
      <c r="S113" s="232"/>
      <c r="T113" s="57"/>
    </row>
    <row r="114" spans="1:20" ht="17.25" customHeight="1" x14ac:dyDescent="0.2">
      <c r="A114" s="978"/>
      <c r="B114" s="1427"/>
      <c r="C114" s="1420"/>
      <c r="D114" s="1638"/>
      <c r="E114" s="106"/>
      <c r="F114" s="95"/>
      <c r="G114" s="1477"/>
      <c r="H114" s="997"/>
      <c r="I114" s="759"/>
      <c r="J114" s="760"/>
      <c r="K114" s="1483"/>
      <c r="L114" s="486"/>
      <c r="M114" s="1483"/>
      <c r="N114" s="542"/>
      <c r="O114" s="599"/>
      <c r="P114" s="586"/>
      <c r="Q114" s="761" t="s">
        <v>207</v>
      </c>
      <c r="R114" s="88"/>
      <c r="S114" s="50">
        <v>1</v>
      </c>
      <c r="T114" s="229"/>
    </row>
    <row r="115" spans="1:20" ht="13.5" customHeight="1" x14ac:dyDescent="0.2">
      <c r="A115" s="978"/>
      <c r="B115" s="1427"/>
      <c r="C115" s="1420"/>
      <c r="D115" s="1638"/>
      <c r="E115" s="106"/>
      <c r="F115" s="95"/>
      <c r="G115" s="1477"/>
      <c r="H115" s="184"/>
      <c r="I115" s="762"/>
      <c r="J115" s="763"/>
      <c r="K115" s="1483"/>
      <c r="L115" s="486"/>
      <c r="M115" s="1483"/>
      <c r="N115" s="542"/>
      <c r="O115" s="599"/>
      <c r="P115" s="586"/>
      <c r="Q115" s="1843" t="s">
        <v>209</v>
      </c>
      <c r="R115" s="204"/>
      <c r="S115" s="50"/>
      <c r="T115" s="229">
        <v>100</v>
      </c>
    </row>
    <row r="116" spans="1:20" ht="17.25" customHeight="1" x14ac:dyDescent="0.2">
      <c r="A116" s="978"/>
      <c r="B116" s="1427"/>
      <c r="C116" s="1409"/>
      <c r="D116" s="1637"/>
      <c r="E116" s="1410"/>
      <c r="F116" s="112"/>
      <c r="G116" s="1478"/>
      <c r="H116" s="557" t="s">
        <v>19</v>
      </c>
      <c r="I116" s="467"/>
      <c r="J116" s="524"/>
      <c r="K116" s="437">
        <f>SUM(K113:K114)</f>
        <v>4.5</v>
      </c>
      <c r="L116" s="371"/>
      <c r="M116" s="437"/>
      <c r="N116" s="764">
        <f t="shared" ref="N116" si="19">SUM(N113:N114)</f>
        <v>4.5</v>
      </c>
      <c r="O116" s="558">
        <f>SUM(O113:O114)</f>
        <v>27</v>
      </c>
      <c r="P116" s="437">
        <f>SUM(P113:P114)</f>
        <v>433.7</v>
      </c>
      <c r="Q116" s="1640"/>
      <c r="R116" s="34"/>
      <c r="S116" s="223"/>
      <c r="T116" s="227"/>
    </row>
    <row r="117" spans="1:20" ht="27" customHeight="1" x14ac:dyDescent="0.2">
      <c r="A117" s="978"/>
      <c r="B117" s="1427"/>
      <c r="C117" s="1494"/>
      <c r="D117" s="1849" t="s">
        <v>262</v>
      </c>
      <c r="E117" s="39" t="s">
        <v>3</v>
      </c>
      <c r="F117" s="38">
        <v>5</v>
      </c>
      <c r="G117" s="1488" t="s">
        <v>67</v>
      </c>
      <c r="H117" s="748"/>
      <c r="I117" s="765"/>
      <c r="J117" s="393"/>
      <c r="K117" s="741"/>
      <c r="L117" s="741"/>
      <c r="M117" s="730"/>
      <c r="N117" s="732"/>
      <c r="O117" s="633"/>
      <c r="P117" s="632"/>
      <c r="Q117" s="1639" t="s">
        <v>160</v>
      </c>
      <c r="R117" s="122">
        <v>70</v>
      </c>
      <c r="S117" s="122">
        <v>100</v>
      </c>
      <c r="T117" s="113"/>
    </row>
    <row r="118" spans="1:20" ht="13.5" customHeight="1" x14ac:dyDescent="0.2">
      <c r="A118" s="978"/>
      <c r="B118" s="1427"/>
      <c r="C118" s="1494"/>
      <c r="D118" s="1850"/>
      <c r="E118" s="742"/>
      <c r="F118" s="38"/>
      <c r="G118" s="1488"/>
      <c r="H118" s="766"/>
      <c r="I118" s="767"/>
      <c r="J118" s="584"/>
      <c r="K118" s="768"/>
      <c r="L118" s="768"/>
      <c r="M118" s="509"/>
      <c r="N118" s="543"/>
      <c r="O118" s="567"/>
      <c r="P118" s="565"/>
      <c r="Q118" s="1639"/>
      <c r="R118" s="34"/>
      <c r="S118" s="34"/>
      <c r="T118" s="990"/>
    </row>
    <row r="119" spans="1:20" ht="67.5" customHeight="1" x14ac:dyDescent="0.2">
      <c r="A119" s="978"/>
      <c r="B119" s="1427"/>
      <c r="C119" s="1494"/>
      <c r="D119" s="769" t="s">
        <v>215</v>
      </c>
      <c r="E119" s="742"/>
      <c r="F119" s="38"/>
      <c r="G119" s="1488"/>
      <c r="H119" s="770" t="s">
        <v>5</v>
      </c>
      <c r="I119" s="771"/>
      <c r="J119" s="590"/>
      <c r="K119" s="743">
        <v>350</v>
      </c>
      <c r="L119" s="743"/>
      <c r="M119" s="734"/>
      <c r="N119" s="735">
        <v>350</v>
      </c>
      <c r="O119" s="555"/>
      <c r="P119" s="554"/>
      <c r="Q119" s="1441"/>
      <c r="R119" s="34"/>
      <c r="S119" s="34"/>
      <c r="T119" s="990"/>
    </row>
    <row r="120" spans="1:20" ht="16.5" customHeight="1" x14ac:dyDescent="0.2">
      <c r="A120" s="978"/>
      <c r="B120" s="1427"/>
      <c r="C120" s="1494"/>
      <c r="D120" s="1641" t="s">
        <v>216</v>
      </c>
      <c r="E120" s="742"/>
      <c r="F120" s="38"/>
      <c r="G120" s="1488"/>
      <c r="H120" s="770" t="s">
        <v>18</v>
      </c>
      <c r="I120" s="771"/>
      <c r="J120" s="590"/>
      <c r="K120" s="743">
        <v>7.5</v>
      </c>
      <c r="L120" s="743"/>
      <c r="M120" s="734"/>
      <c r="N120" s="735">
        <v>7.5</v>
      </c>
      <c r="O120" s="555">
        <v>21.6</v>
      </c>
      <c r="P120" s="554"/>
      <c r="Q120" s="1441"/>
      <c r="R120" s="34"/>
      <c r="S120" s="34"/>
      <c r="T120" s="990"/>
    </row>
    <row r="121" spans="1:20" ht="16.5" customHeight="1" x14ac:dyDescent="0.2">
      <c r="A121" s="978"/>
      <c r="B121" s="1427"/>
      <c r="C121" s="1494"/>
      <c r="D121" s="1642"/>
      <c r="E121" s="742"/>
      <c r="F121" s="38"/>
      <c r="G121" s="1488"/>
      <c r="H121" s="770" t="s">
        <v>5</v>
      </c>
      <c r="I121" s="771"/>
      <c r="J121" s="590"/>
      <c r="K121" s="743">
        <v>42.5</v>
      </c>
      <c r="L121" s="743"/>
      <c r="M121" s="734"/>
      <c r="N121" s="735">
        <v>42.5</v>
      </c>
      <c r="O121" s="555">
        <v>122.4</v>
      </c>
      <c r="P121" s="554"/>
      <c r="Q121" s="1441"/>
      <c r="R121" s="34"/>
      <c r="S121" s="34"/>
      <c r="T121" s="990"/>
    </row>
    <row r="122" spans="1:20" x14ac:dyDescent="0.2">
      <c r="A122" s="978"/>
      <c r="B122" s="1427"/>
      <c r="C122" s="1429"/>
      <c r="D122" s="1643"/>
      <c r="E122" s="1410"/>
      <c r="F122" s="112"/>
      <c r="G122" s="1478"/>
      <c r="H122" s="557" t="s">
        <v>19</v>
      </c>
      <c r="I122" s="467"/>
      <c r="J122" s="524"/>
      <c r="K122" s="437">
        <f>SUM(K119:K121)</f>
        <v>400</v>
      </c>
      <c r="L122" s="371"/>
      <c r="M122" s="371"/>
      <c r="N122" s="437">
        <f t="shared" ref="N122:P122" si="20">SUM(N119:N121)</f>
        <v>400</v>
      </c>
      <c r="O122" s="558">
        <f t="shared" si="20"/>
        <v>144</v>
      </c>
      <c r="P122" s="437">
        <f t="shared" si="20"/>
        <v>0</v>
      </c>
      <c r="Q122" s="226"/>
      <c r="R122" s="55"/>
      <c r="S122" s="55"/>
      <c r="T122" s="51"/>
    </row>
    <row r="123" spans="1:20" ht="27.75" customHeight="1" x14ac:dyDescent="0.2">
      <c r="A123" s="1425"/>
      <c r="B123" s="1427"/>
      <c r="C123" s="1494"/>
      <c r="D123" s="1636" t="s">
        <v>172</v>
      </c>
      <c r="E123" s="773" t="s">
        <v>3</v>
      </c>
      <c r="F123" s="1417">
        <v>5</v>
      </c>
      <c r="G123" s="1797" t="s">
        <v>217</v>
      </c>
      <c r="H123" s="556" t="s">
        <v>18</v>
      </c>
      <c r="I123" s="392"/>
      <c r="J123" s="760"/>
      <c r="K123" s="434">
        <v>146</v>
      </c>
      <c r="L123" s="348"/>
      <c r="M123" s="434"/>
      <c r="N123" s="505">
        <v>146</v>
      </c>
      <c r="O123" s="599">
        <v>1036</v>
      </c>
      <c r="P123" s="565">
        <v>3000</v>
      </c>
      <c r="Q123" s="1441" t="s">
        <v>105</v>
      </c>
      <c r="R123" s="91"/>
      <c r="S123" s="223">
        <v>1</v>
      </c>
      <c r="T123" s="227"/>
    </row>
    <row r="124" spans="1:20" x14ac:dyDescent="0.2">
      <c r="A124" s="1293"/>
      <c r="B124" s="1426"/>
      <c r="C124" s="1518"/>
      <c r="D124" s="1637"/>
      <c r="E124" s="1410"/>
      <c r="F124" s="112"/>
      <c r="G124" s="1813"/>
      <c r="H124" s="557" t="s">
        <v>19</v>
      </c>
      <c r="I124" s="467"/>
      <c r="J124" s="524"/>
      <c r="K124" s="437">
        <f>K123</f>
        <v>146</v>
      </c>
      <c r="L124" s="371"/>
      <c r="M124" s="437"/>
      <c r="N124" s="764">
        <f>N123</f>
        <v>146</v>
      </c>
      <c r="O124" s="558">
        <f>O123</f>
        <v>1036</v>
      </c>
      <c r="P124" s="437">
        <f>P123</f>
        <v>3000</v>
      </c>
      <c r="Q124" s="1519" t="s">
        <v>106</v>
      </c>
      <c r="R124" s="198"/>
      <c r="S124" s="1144">
        <v>30</v>
      </c>
      <c r="T124" s="60">
        <v>80</v>
      </c>
    </row>
    <row r="125" spans="1:20" ht="21.75" customHeight="1" x14ac:dyDescent="0.2">
      <c r="A125" s="1425"/>
      <c r="B125" s="1427"/>
      <c r="C125" s="1494"/>
      <c r="D125" s="1638" t="s">
        <v>266</v>
      </c>
      <c r="E125" s="773" t="s">
        <v>3</v>
      </c>
      <c r="F125" s="1417">
        <v>5</v>
      </c>
      <c r="G125" s="1797" t="s">
        <v>67</v>
      </c>
      <c r="H125" s="556" t="s">
        <v>18</v>
      </c>
      <c r="I125" s="392"/>
      <c r="J125" s="760"/>
      <c r="K125" s="434">
        <v>2</v>
      </c>
      <c r="L125" s="348"/>
      <c r="M125" s="434"/>
      <c r="N125" s="505">
        <v>2</v>
      </c>
      <c r="O125" s="599"/>
      <c r="P125" s="565"/>
      <c r="Q125" s="1844" t="s">
        <v>259</v>
      </c>
      <c r="R125" s="1516">
        <v>1</v>
      </c>
      <c r="S125" s="1517"/>
      <c r="T125" s="227"/>
    </row>
    <row r="126" spans="1:20" ht="21.75" customHeight="1" x14ac:dyDescent="0.2">
      <c r="A126" s="978"/>
      <c r="B126" s="1427"/>
      <c r="C126" s="1409"/>
      <c r="D126" s="1637"/>
      <c r="E126" s="106"/>
      <c r="F126" s="112"/>
      <c r="G126" s="1813"/>
      <c r="H126" s="557" t="s">
        <v>19</v>
      </c>
      <c r="I126" s="467"/>
      <c r="J126" s="524"/>
      <c r="K126" s="437">
        <f>K125</f>
        <v>2</v>
      </c>
      <c r="L126" s="371"/>
      <c r="M126" s="437"/>
      <c r="N126" s="764">
        <f>N125</f>
        <v>2</v>
      </c>
      <c r="O126" s="558">
        <f>O125</f>
        <v>0</v>
      </c>
      <c r="P126" s="437">
        <f>P125</f>
        <v>0</v>
      </c>
      <c r="Q126" s="1621"/>
      <c r="R126" s="1019"/>
      <c r="S126" s="1020"/>
      <c r="T126" s="230"/>
    </row>
    <row r="127" spans="1:20" ht="27" customHeight="1" x14ac:dyDescent="0.2">
      <c r="A127" s="978"/>
      <c r="B127" s="1427"/>
      <c r="C127" s="126"/>
      <c r="D127" s="1555" t="s">
        <v>193</v>
      </c>
      <c r="E127" s="31"/>
      <c r="F127" s="1196">
        <v>6</v>
      </c>
      <c r="G127" s="1845" t="s">
        <v>71</v>
      </c>
      <c r="H127" s="1009" t="s">
        <v>21</v>
      </c>
      <c r="I127" s="1016"/>
      <c r="J127" s="255">
        <v>103</v>
      </c>
      <c r="K127" s="1017"/>
      <c r="L127" s="333"/>
      <c r="M127" s="333"/>
      <c r="N127" s="474"/>
      <c r="O127" s="248"/>
      <c r="P127" s="247"/>
      <c r="Q127" s="1847" t="s">
        <v>107</v>
      </c>
      <c r="R127" s="206" t="s">
        <v>212</v>
      </c>
      <c r="S127" s="206" t="s">
        <v>213</v>
      </c>
      <c r="T127" s="1018" t="s">
        <v>197</v>
      </c>
    </row>
    <row r="128" spans="1:20" ht="27" customHeight="1" x14ac:dyDescent="0.2">
      <c r="A128" s="978"/>
      <c r="B128" s="1427"/>
      <c r="C128" s="972"/>
      <c r="D128" s="1633"/>
      <c r="E128" s="155"/>
      <c r="F128" s="1445"/>
      <c r="G128" s="1846"/>
      <c r="H128" s="969" t="s">
        <v>18</v>
      </c>
      <c r="I128" s="921"/>
      <c r="J128" s="364"/>
      <c r="K128" s="693">
        <v>413.4</v>
      </c>
      <c r="L128" s="363"/>
      <c r="M128" s="363"/>
      <c r="N128" s="493">
        <v>413.4</v>
      </c>
      <c r="O128" s="752">
        <v>596.20000000000005</v>
      </c>
      <c r="P128" s="753">
        <v>437.5</v>
      </c>
      <c r="Q128" s="1848"/>
      <c r="R128" s="970"/>
      <c r="S128" s="309"/>
      <c r="T128" s="971"/>
    </row>
    <row r="129" spans="1:24" ht="52.5" customHeight="1" x14ac:dyDescent="0.2">
      <c r="A129" s="978"/>
      <c r="B129" s="1427"/>
      <c r="C129" s="1420"/>
      <c r="D129" s="1443" t="s">
        <v>267</v>
      </c>
      <c r="E129" s="773"/>
      <c r="F129" s="1197">
        <v>6</v>
      </c>
      <c r="G129" s="983" t="s">
        <v>71</v>
      </c>
      <c r="H129" s="1415" t="s">
        <v>18</v>
      </c>
      <c r="I129" s="963"/>
      <c r="J129" s="964"/>
      <c r="K129" s="917">
        <f>+L129+N129</f>
        <v>134.19999999999999</v>
      </c>
      <c r="L129" s="564"/>
      <c r="M129" s="804"/>
      <c r="N129" s="865">
        <v>134.19999999999999</v>
      </c>
      <c r="O129" s="965"/>
      <c r="P129" s="958"/>
      <c r="Q129" s="1418" t="s">
        <v>248</v>
      </c>
      <c r="R129" s="1002">
        <v>100</v>
      </c>
      <c r="S129" s="966"/>
      <c r="T129" s="227"/>
    </row>
    <row r="130" spans="1:24" ht="30" customHeight="1" x14ac:dyDescent="0.2">
      <c r="A130" s="978"/>
      <c r="B130" s="1427"/>
      <c r="C130" s="147"/>
      <c r="D130" s="1628" t="s">
        <v>214</v>
      </c>
      <c r="E130" s="151" t="s">
        <v>3</v>
      </c>
      <c r="F130" s="1198">
        <v>6</v>
      </c>
      <c r="G130" s="1489"/>
      <c r="H130" s="312" t="s">
        <v>21</v>
      </c>
      <c r="I130" s="392"/>
      <c r="J130" s="692">
        <v>31.8</v>
      </c>
      <c r="K130" s="247"/>
      <c r="L130" s="333"/>
      <c r="M130" s="333"/>
      <c r="N130" s="247"/>
      <c r="O130" s="248"/>
      <c r="P130" s="368"/>
      <c r="Q130" s="1434"/>
      <c r="R130" s="133"/>
      <c r="S130" s="920"/>
      <c r="T130" s="159"/>
      <c r="V130" s="525"/>
    </row>
    <row r="131" spans="1:24" ht="14.25" customHeight="1" thickBot="1" x14ac:dyDescent="0.25">
      <c r="A131" s="978"/>
      <c r="B131" s="1427"/>
      <c r="C131" s="1420"/>
      <c r="D131" s="1851"/>
      <c r="E131" s="1630" t="s">
        <v>74</v>
      </c>
      <c r="F131" s="1631"/>
      <c r="G131" s="1631"/>
      <c r="H131" s="1631"/>
      <c r="I131" s="451">
        <f t="shared" ref="I131:P131" si="21">SUM(I127:I130)+I126+I124+I122+I116+I112+I110+I107+I104+I100</f>
        <v>42.2</v>
      </c>
      <c r="J131" s="1321">
        <f>SUM(J127:J130)+J126+J124+J122+J116+J112+J110+J107+J104+J100</f>
        <v>181.5</v>
      </c>
      <c r="K131" s="1322">
        <f t="shared" si="21"/>
        <v>1407.8</v>
      </c>
      <c r="L131" s="1092">
        <f t="shared" si="21"/>
        <v>0</v>
      </c>
      <c r="M131" s="1323">
        <f t="shared" si="21"/>
        <v>0</v>
      </c>
      <c r="N131" s="1092">
        <f t="shared" si="21"/>
        <v>1407.8</v>
      </c>
      <c r="O131" s="451">
        <f>SUM(O127:O130)+O126+O124+O122+O116+O112+O110+O107+O104+O100</f>
        <v>2946.7999999999993</v>
      </c>
      <c r="P131" s="451">
        <f t="shared" si="21"/>
        <v>4438.5999999999995</v>
      </c>
      <c r="Q131" s="775"/>
      <c r="R131" s="776"/>
      <c r="S131" s="777"/>
      <c r="T131" s="640"/>
    </row>
    <row r="132" spans="1:24" ht="27.75" customHeight="1" x14ac:dyDescent="0.2">
      <c r="A132" s="976" t="s">
        <v>20</v>
      </c>
      <c r="B132" s="1436" t="s">
        <v>17</v>
      </c>
      <c r="C132" s="1414" t="s">
        <v>20</v>
      </c>
      <c r="D132" s="318" t="s">
        <v>173</v>
      </c>
      <c r="E132" s="183" t="s">
        <v>3</v>
      </c>
      <c r="F132" s="110">
        <v>5</v>
      </c>
      <c r="G132" s="1484"/>
      <c r="H132" s="234"/>
      <c r="I132" s="468"/>
      <c r="J132" s="463"/>
      <c r="K132" s="370"/>
      <c r="L132" s="401"/>
      <c r="M132" s="370"/>
      <c r="N132" s="526"/>
      <c r="O132" s="319"/>
      <c r="P132" s="370"/>
      <c r="Q132" s="320"/>
      <c r="R132" s="321"/>
      <c r="S132" s="449"/>
      <c r="T132" s="307"/>
    </row>
    <row r="133" spans="1:24" ht="29.25" customHeight="1" x14ac:dyDescent="0.2">
      <c r="A133" s="978"/>
      <c r="B133" s="1427"/>
      <c r="C133" s="1494"/>
      <c r="D133" s="1554" t="s">
        <v>279</v>
      </c>
      <c r="E133" s="1450"/>
      <c r="F133" s="1417"/>
      <c r="G133" s="1797" t="s">
        <v>67</v>
      </c>
      <c r="H133" s="778" t="s">
        <v>18</v>
      </c>
      <c r="I133" s="779">
        <v>2.2000000000000002</v>
      </c>
      <c r="J133" s="297">
        <v>2.2000000000000002</v>
      </c>
      <c r="K133" s="260">
        <f>45-4.5</f>
        <v>40.5</v>
      </c>
      <c r="L133" s="332"/>
      <c r="M133" s="260"/>
      <c r="N133" s="683">
        <f>K133</f>
        <v>40.5</v>
      </c>
      <c r="O133" s="686">
        <v>130.5</v>
      </c>
      <c r="P133" s="260">
        <v>135</v>
      </c>
      <c r="Q133" s="222" t="s">
        <v>183</v>
      </c>
      <c r="R133" s="31">
        <v>4</v>
      </c>
      <c r="S133" s="413">
        <v>5</v>
      </c>
      <c r="T133" s="1334"/>
    </row>
    <row r="134" spans="1:24" ht="29.25" customHeight="1" x14ac:dyDescent="0.2">
      <c r="A134" s="978"/>
      <c r="B134" s="1427"/>
      <c r="C134" s="1494"/>
      <c r="D134" s="1555"/>
      <c r="E134" s="1450"/>
      <c r="F134" s="1417"/>
      <c r="G134" s="1797"/>
      <c r="H134" s="780" t="s">
        <v>18</v>
      </c>
      <c r="I134" s="781"/>
      <c r="J134" s="364"/>
      <c r="K134" s="260"/>
      <c r="L134" s="363"/>
      <c r="M134" s="753"/>
      <c r="N134" s="493"/>
      <c r="O134" s="752">
        <v>433.7</v>
      </c>
      <c r="P134" s="364">
        <v>1734.8</v>
      </c>
      <c r="Q134" s="782" t="s">
        <v>184</v>
      </c>
      <c r="R134" s="382">
        <v>1</v>
      </c>
      <c r="S134" s="423">
        <v>4</v>
      </c>
      <c r="T134" s="87">
        <v>4</v>
      </c>
    </row>
    <row r="135" spans="1:24" ht="30" customHeight="1" x14ac:dyDescent="0.2">
      <c r="A135" s="1425"/>
      <c r="B135" s="1427"/>
      <c r="C135" s="1494"/>
      <c r="D135" s="1633"/>
      <c r="E135" s="1450"/>
      <c r="F135" s="1417"/>
      <c r="G135" s="1477"/>
      <c r="H135" s="783" t="s">
        <v>19</v>
      </c>
      <c r="I135" s="784">
        <f>SUM(I133:I134)</f>
        <v>2.2000000000000002</v>
      </c>
      <c r="J135" s="755">
        <f t="shared" ref="J135:P135" si="22">SUM(J133:J134)</f>
        <v>2.2000000000000002</v>
      </c>
      <c r="K135" s="758">
        <f t="shared" si="22"/>
        <v>40.5</v>
      </c>
      <c r="L135" s="756">
        <f t="shared" si="22"/>
        <v>0</v>
      </c>
      <c r="M135" s="756">
        <f t="shared" si="22"/>
        <v>0</v>
      </c>
      <c r="N135" s="758">
        <f t="shared" si="22"/>
        <v>40.5</v>
      </c>
      <c r="O135" s="757">
        <f t="shared" si="22"/>
        <v>564.20000000000005</v>
      </c>
      <c r="P135" s="758">
        <f t="shared" si="22"/>
        <v>1869.8</v>
      </c>
      <c r="Q135" s="782" t="s">
        <v>110</v>
      </c>
      <c r="R135" s="382"/>
      <c r="S135" s="423">
        <v>15</v>
      </c>
      <c r="T135" s="87">
        <v>100</v>
      </c>
    </row>
    <row r="136" spans="1:24" ht="15.75" customHeight="1" x14ac:dyDescent="0.2">
      <c r="A136" s="978"/>
      <c r="B136" s="1427"/>
      <c r="C136" s="1494"/>
      <c r="D136" s="1554" t="s">
        <v>208</v>
      </c>
      <c r="E136" s="1634" t="s">
        <v>60</v>
      </c>
      <c r="F136" s="1417"/>
      <c r="G136" s="1817" t="s">
        <v>217</v>
      </c>
      <c r="H136" s="1349" t="s">
        <v>18</v>
      </c>
      <c r="I136" s="779">
        <v>2438</v>
      </c>
      <c r="J136" s="297">
        <v>1385.8</v>
      </c>
      <c r="K136" s="808">
        <v>2051.6</v>
      </c>
      <c r="L136" s="807"/>
      <c r="M136" s="808"/>
      <c r="N136" s="953">
        <v>2051.6</v>
      </c>
      <c r="O136" s="1099"/>
      <c r="P136" s="1336"/>
      <c r="Q136" s="1449" t="s">
        <v>112</v>
      </c>
      <c r="R136" s="1458">
        <v>100</v>
      </c>
      <c r="S136" s="421"/>
      <c r="T136" s="141"/>
      <c r="V136" s="1013"/>
      <c r="W136" s="1023"/>
      <c r="X136" s="1023"/>
    </row>
    <row r="137" spans="1:24" ht="15.75" customHeight="1" x14ac:dyDescent="0.2">
      <c r="A137" s="978"/>
      <c r="B137" s="1427"/>
      <c r="C137" s="1494"/>
      <c r="D137" s="1555"/>
      <c r="E137" s="1634"/>
      <c r="F137" s="1417"/>
      <c r="G137" s="1797"/>
      <c r="H137" s="1475"/>
      <c r="I137" s="785"/>
      <c r="J137" s="255"/>
      <c r="K137" s="804"/>
      <c r="L137" s="805"/>
      <c r="M137" s="804"/>
      <c r="N137" s="865"/>
      <c r="O137" s="1096"/>
      <c r="P137" s="1335"/>
      <c r="Q137" s="1449"/>
      <c r="R137" s="139"/>
      <c r="S137" s="421"/>
      <c r="T137" s="141"/>
      <c r="V137" s="1013"/>
      <c r="W137" s="1023"/>
      <c r="X137" s="1023"/>
    </row>
    <row r="138" spans="1:24" ht="15" customHeight="1" x14ac:dyDescent="0.2">
      <c r="A138" s="1425"/>
      <c r="B138" s="1427"/>
      <c r="C138" s="1494"/>
      <c r="D138" s="1633"/>
      <c r="E138" s="1635"/>
      <c r="F138" s="1485"/>
      <c r="G138" s="1813"/>
      <c r="H138" s="791" t="s">
        <v>19</v>
      </c>
      <c r="I138" s="469">
        <f>SUM(I136:I137)</f>
        <v>2438</v>
      </c>
      <c r="J138" s="278">
        <f>SUM(J136:J137)</f>
        <v>1385.8</v>
      </c>
      <c r="K138" s="792">
        <f>SUM(K136:K137)</f>
        <v>2051.6</v>
      </c>
      <c r="L138" s="793">
        <f t="shared" ref="L138:P138" si="23">SUM(L136:L137)</f>
        <v>0</v>
      </c>
      <c r="M138" s="793">
        <f t="shared" si="23"/>
        <v>0</v>
      </c>
      <c r="N138" s="792">
        <f t="shared" si="23"/>
        <v>2051.6</v>
      </c>
      <c r="O138" s="794">
        <f t="shared" si="23"/>
        <v>0</v>
      </c>
      <c r="P138" s="792">
        <f t="shared" si="23"/>
        <v>0</v>
      </c>
      <c r="Q138" s="1449"/>
      <c r="R138" s="64"/>
      <c r="S138" s="421"/>
      <c r="T138" s="141"/>
      <c r="V138" s="1013"/>
      <c r="W138" s="1023"/>
      <c r="X138" s="1023"/>
    </row>
    <row r="139" spans="1:24" ht="30" customHeight="1" x14ac:dyDescent="0.2">
      <c r="A139" s="1425"/>
      <c r="B139" s="1427"/>
      <c r="C139" s="1494"/>
      <c r="D139" s="689" t="s">
        <v>104</v>
      </c>
      <c r="E139" s="795"/>
      <c r="F139" s="1199"/>
      <c r="G139" s="1853" t="s">
        <v>217</v>
      </c>
      <c r="H139" s="985" t="s">
        <v>70</v>
      </c>
      <c r="I139" s="750"/>
      <c r="J139" s="797"/>
      <c r="K139" s="753">
        <v>125</v>
      </c>
      <c r="L139" s="363"/>
      <c r="M139" s="753"/>
      <c r="N139" s="493">
        <v>125</v>
      </c>
      <c r="O139" s="752">
        <v>1300</v>
      </c>
      <c r="P139" s="752">
        <v>1000</v>
      </c>
      <c r="Q139" s="782" t="s">
        <v>105</v>
      </c>
      <c r="R139" s="176">
        <v>1</v>
      </c>
      <c r="S139" s="413"/>
      <c r="T139" s="1334"/>
    </row>
    <row r="140" spans="1:24" ht="15" customHeight="1" x14ac:dyDescent="0.2">
      <c r="A140" s="978"/>
      <c r="B140" s="1427"/>
      <c r="C140" s="1429"/>
      <c r="D140" s="1296"/>
      <c r="E140" s="1444"/>
      <c r="F140" s="1398"/>
      <c r="G140" s="1854"/>
      <c r="H140" s="801" t="s">
        <v>19</v>
      </c>
      <c r="I140" s="754"/>
      <c r="J140" s="755"/>
      <c r="K140" s="758">
        <f>K139</f>
        <v>125</v>
      </c>
      <c r="L140" s="756">
        <f t="shared" ref="L140:N140" si="24">L139</f>
        <v>0</v>
      </c>
      <c r="M140" s="756">
        <f t="shared" si="24"/>
        <v>0</v>
      </c>
      <c r="N140" s="758">
        <f t="shared" si="24"/>
        <v>125</v>
      </c>
      <c r="O140" s="757">
        <f>O139</f>
        <v>1300</v>
      </c>
      <c r="P140" s="755">
        <f>P139</f>
        <v>1000</v>
      </c>
      <c r="Q140" s="782" t="s">
        <v>106</v>
      </c>
      <c r="R140" s="143"/>
      <c r="S140" s="423">
        <v>50</v>
      </c>
      <c r="T140" s="87">
        <v>80</v>
      </c>
    </row>
    <row r="141" spans="1:24" ht="14.25" customHeight="1" x14ac:dyDescent="0.2">
      <c r="A141" s="1425"/>
      <c r="B141" s="1427"/>
      <c r="C141" s="1855"/>
      <c r="D141" s="1555" t="s">
        <v>69</v>
      </c>
      <c r="E141" s="1450"/>
      <c r="F141" s="1423"/>
      <c r="G141" s="1815" t="s">
        <v>67</v>
      </c>
      <c r="H141" s="1467" t="s">
        <v>18</v>
      </c>
      <c r="I141" s="785">
        <v>69.099999999999994</v>
      </c>
      <c r="J141" s="1294">
        <v>39.200000000000003</v>
      </c>
      <c r="K141" s="277"/>
      <c r="L141" s="346"/>
      <c r="M141" s="277"/>
      <c r="N141" s="480"/>
      <c r="O141" s="269"/>
      <c r="P141" s="277"/>
      <c r="Q141" s="1856"/>
      <c r="R141" s="1295"/>
      <c r="S141" s="325"/>
      <c r="T141" s="190"/>
    </row>
    <row r="142" spans="1:24" ht="14.25" customHeight="1" x14ac:dyDescent="0.2">
      <c r="A142" s="1425"/>
      <c r="B142" s="1427"/>
      <c r="C142" s="1855"/>
      <c r="D142" s="1555"/>
      <c r="E142" s="1450"/>
      <c r="F142" s="1423"/>
      <c r="G142" s="1815"/>
      <c r="H142" s="799" t="s">
        <v>4</v>
      </c>
      <c r="I142" s="779">
        <v>1.5</v>
      </c>
      <c r="J142" s="800">
        <v>1.5</v>
      </c>
      <c r="K142" s="372"/>
      <c r="L142" s="485"/>
      <c r="M142" s="372"/>
      <c r="N142" s="481"/>
      <c r="O142" s="271"/>
      <c r="P142" s="251"/>
      <c r="Q142" s="1856"/>
      <c r="R142" s="1448"/>
      <c r="S142" s="325"/>
      <c r="T142" s="190"/>
    </row>
    <row r="143" spans="1:24" ht="14.25" customHeight="1" x14ac:dyDescent="0.2">
      <c r="A143" s="1425"/>
      <c r="B143" s="1427"/>
      <c r="C143" s="1494"/>
      <c r="D143" s="1555"/>
      <c r="E143" s="1450"/>
      <c r="F143" s="1423"/>
      <c r="G143" s="1481"/>
      <c r="H143" s="233" t="s">
        <v>18</v>
      </c>
      <c r="I143" s="751"/>
      <c r="J143" s="800">
        <v>37.5</v>
      </c>
      <c r="K143" s="372"/>
      <c r="L143" s="485"/>
      <c r="M143" s="372"/>
      <c r="N143" s="481"/>
      <c r="O143" s="271"/>
      <c r="P143" s="277"/>
      <c r="Q143" s="1492"/>
      <c r="R143" s="1448"/>
      <c r="S143" s="325"/>
      <c r="T143" s="190"/>
    </row>
    <row r="144" spans="1:24" ht="14.25" customHeight="1" x14ac:dyDescent="0.2">
      <c r="A144" s="1425"/>
      <c r="B144" s="1427"/>
      <c r="C144" s="1429"/>
      <c r="D144" s="1555"/>
      <c r="E144" s="1451"/>
      <c r="F144" s="1421"/>
      <c r="G144" s="1480"/>
      <c r="H144" s="801" t="s">
        <v>174</v>
      </c>
      <c r="I144" s="754">
        <f>SUM(I141:I143)</f>
        <v>70.599999999999994</v>
      </c>
      <c r="J144" s="802">
        <f>SUM(J141:J143)</f>
        <v>78.2</v>
      </c>
      <c r="K144" s="390"/>
      <c r="L144" s="389"/>
      <c r="M144" s="390"/>
      <c r="N144" s="482"/>
      <c r="O144" s="456"/>
      <c r="P144" s="527"/>
      <c r="Q144" s="1492"/>
      <c r="R144" s="1448"/>
      <c r="S144" s="325"/>
      <c r="T144" s="190"/>
    </row>
    <row r="145" spans="1:25" ht="15" customHeight="1" thickBot="1" x14ac:dyDescent="0.25">
      <c r="A145" s="977"/>
      <c r="B145" s="1437"/>
      <c r="C145" s="975"/>
      <c r="D145" s="359"/>
      <c r="E145" s="1552" t="s">
        <v>74</v>
      </c>
      <c r="F145" s="1553"/>
      <c r="G145" s="1553"/>
      <c r="H145" s="1857"/>
      <c r="I145" s="813">
        <f t="shared" ref="I145:P145" si="25">I140+I138+I144+I135</f>
        <v>2510.7999999999997</v>
      </c>
      <c r="J145" s="464">
        <f t="shared" si="25"/>
        <v>1466.2</v>
      </c>
      <c r="K145" s="718">
        <f>K140+K138+K144+K135</f>
        <v>2217.1</v>
      </c>
      <c r="L145" s="528">
        <f t="shared" si="25"/>
        <v>0</v>
      </c>
      <c r="M145" s="718">
        <f t="shared" si="25"/>
        <v>0</v>
      </c>
      <c r="N145" s="529">
        <f t="shared" si="25"/>
        <v>2217.1</v>
      </c>
      <c r="O145" s="457">
        <f t="shared" si="25"/>
        <v>1864.2</v>
      </c>
      <c r="P145" s="464">
        <f t="shared" si="25"/>
        <v>2869.8</v>
      </c>
      <c r="Q145" s="386"/>
      <c r="R145" s="118"/>
      <c r="S145" s="447"/>
      <c r="T145" s="115"/>
    </row>
    <row r="146" spans="1:25" ht="27" customHeight="1" x14ac:dyDescent="0.2">
      <c r="A146" s="1282" t="s">
        <v>20</v>
      </c>
      <c r="B146" s="1456" t="s">
        <v>17</v>
      </c>
      <c r="C146" s="1520" t="s">
        <v>22</v>
      </c>
      <c r="D146" s="1283" t="s">
        <v>38</v>
      </c>
      <c r="E146" s="1521"/>
      <c r="F146" s="1285"/>
      <c r="G146" s="1522"/>
      <c r="H146" s="234"/>
      <c r="I146" s="468"/>
      <c r="J146" s="1289"/>
      <c r="K146" s="291"/>
      <c r="L146" s="550"/>
      <c r="M146" s="291"/>
      <c r="N146" s="942"/>
      <c r="O146" s="943"/>
      <c r="P146" s="943"/>
      <c r="Q146" s="1523"/>
      <c r="R146" s="1291"/>
      <c r="S146" s="449"/>
      <c r="T146" s="307"/>
    </row>
    <row r="147" spans="1:25" ht="26.25" customHeight="1" x14ac:dyDescent="0.2">
      <c r="A147" s="978"/>
      <c r="B147" s="1427"/>
      <c r="C147" s="1494"/>
      <c r="D147" s="1548" t="s">
        <v>210</v>
      </c>
      <c r="E147" s="1450" t="s">
        <v>3</v>
      </c>
      <c r="F147" s="95">
        <v>5</v>
      </c>
      <c r="G147" s="1468" t="s">
        <v>67</v>
      </c>
      <c r="H147" s="1467" t="s">
        <v>18</v>
      </c>
      <c r="I147" s="803">
        <v>4</v>
      </c>
      <c r="J147" s="255">
        <v>4</v>
      </c>
      <c r="K147" s="804">
        <v>36.700000000000003</v>
      </c>
      <c r="L147" s="805"/>
      <c r="M147" s="804"/>
      <c r="N147" s="805">
        <v>36.700000000000003</v>
      </c>
      <c r="O147" s="384">
        <v>91.4</v>
      </c>
      <c r="P147" s="384">
        <v>30</v>
      </c>
      <c r="Q147" s="376" t="s">
        <v>108</v>
      </c>
      <c r="R147" s="103">
        <v>1</v>
      </c>
      <c r="S147" s="295"/>
      <c r="T147" s="104"/>
      <c r="U147" s="172"/>
      <c r="V147" s="1859"/>
      <c r="W147" s="1610"/>
      <c r="X147" s="1610"/>
      <c r="Y147" s="1610"/>
    </row>
    <row r="148" spans="1:25" ht="36" customHeight="1" x14ac:dyDescent="0.2">
      <c r="A148" s="1425"/>
      <c r="B148" s="1427"/>
      <c r="C148" s="142"/>
      <c r="D148" s="1548"/>
      <c r="E148" s="1450"/>
      <c r="F148" s="95"/>
      <c r="G148" s="1468"/>
      <c r="H148" s="233" t="s">
        <v>70</v>
      </c>
      <c r="I148" s="751"/>
      <c r="J148" s="806"/>
      <c r="K148" s="786"/>
      <c r="L148" s="807"/>
      <c r="M148" s="808"/>
      <c r="N148" s="807"/>
      <c r="O148" s="686">
        <v>377.8</v>
      </c>
      <c r="P148" s="297">
        <v>170</v>
      </c>
      <c r="Q148" s="429" t="s">
        <v>211</v>
      </c>
      <c r="R148" s="238"/>
      <c r="S148" s="412">
        <v>100</v>
      </c>
      <c r="T148" s="293"/>
      <c r="U148" s="172"/>
      <c r="V148" s="1859"/>
      <c r="W148" s="1610"/>
      <c r="X148" s="1610"/>
      <c r="Y148" s="1610"/>
    </row>
    <row r="149" spans="1:25" ht="19.5" customHeight="1" x14ac:dyDescent="0.2">
      <c r="A149" s="1425"/>
      <c r="B149" s="1427"/>
      <c r="C149" s="973"/>
      <c r="D149" s="1569"/>
      <c r="E149" s="1451"/>
      <c r="F149" s="112"/>
      <c r="G149" s="1333"/>
      <c r="H149" s="801" t="s">
        <v>19</v>
      </c>
      <c r="I149" s="754">
        <f>SUM(I147:I148)</f>
        <v>4</v>
      </c>
      <c r="J149" s="755">
        <f>SUM(J147:J148)</f>
        <v>4</v>
      </c>
      <c r="K149" s="758">
        <f>SUM(K147:K148)</f>
        <v>36.700000000000003</v>
      </c>
      <c r="L149" s="756">
        <f t="shared" ref="L149:N149" si="26">SUM(L147:L148)</f>
        <v>0</v>
      </c>
      <c r="M149" s="756">
        <f t="shared" si="26"/>
        <v>0</v>
      </c>
      <c r="N149" s="758">
        <f t="shared" si="26"/>
        <v>36.700000000000003</v>
      </c>
      <c r="O149" s="757">
        <f>SUM(O147:O148)</f>
        <v>469.20000000000005</v>
      </c>
      <c r="P149" s="757">
        <f>SUM(P147:P148)</f>
        <v>200</v>
      </c>
      <c r="Q149" s="405" t="s">
        <v>171</v>
      </c>
      <c r="R149" s="1459"/>
      <c r="S149" s="1461"/>
      <c r="T149" s="1462">
        <v>100</v>
      </c>
      <c r="U149" s="172"/>
      <c r="V149" s="1474"/>
      <c r="W149" s="1448"/>
      <c r="X149" s="1448"/>
      <c r="Y149" s="1448"/>
    </row>
    <row r="150" spans="1:25" ht="15.75" customHeight="1" x14ac:dyDescent="0.2">
      <c r="A150" s="978"/>
      <c r="B150" s="1427"/>
      <c r="C150" s="1494"/>
      <c r="D150" s="1548" t="s">
        <v>185</v>
      </c>
      <c r="E150" s="1450" t="s">
        <v>3</v>
      </c>
      <c r="F150" s="95">
        <v>5</v>
      </c>
      <c r="G150" s="1827" t="s">
        <v>67</v>
      </c>
      <c r="H150" s="1467" t="s">
        <v>18</v>
      </c>
      <c r="I150" s="803">
        <v>2.2000000000000002</v>
      </c>
      <c r="J150" s="885">
        <v>2.2000000000000002</v>
      </c>
      <c r="K150" s="247">
        <v>31.6</v>
      </c>
      <c r="L150" s="387"/>
      <c r="M150" s="387"/>
      <c r="N150" s="368">
        <v>31.6</v>
      </c>
      <c r="O150" s="384">
        <v>508.4</v>
      </c>
      <c r="P150" s="384"/>
      <c r="Q150" s="405" t="s">
        <v>108</v>
      </c>
      <c r="R150" s="402">
        <v>1</v>
      </c>
      <c r="S150" s="402"/>
      <c r="T150" s="104"/>
      <c r="U150" s="172"/>
      <c r="V150" s="1474"/>
      <c r="W150" s="1448"/>
      <c r="X150" s="1448"/>
      <c r="Y150" s="1448"/>
    </row>
    <row r="151" spans="1:25" ht="15.75" customHeight="1" x14ac:dyDescent="0.2">
      <c r="A151" s="1425"/>
      <c r="B151" s="1427"/>
      <c r="C151" s="142"/>
      <c r="D151" s="1548"/>
      <c r="E151" s="1450"/>
      <c r="F151" s="95"/>
      <c r="G151" s="1827"/>
      <c r="H151" s="799"/>
      <c r="I151" s="921"/>
      <c r="J151" s="364"/>
      <c r="K151" s="753"/>
      <c r="L151" s="333"/>
      <c r="M151" s="333"/>
      <c r="N151" s="247"/>
      <c r="O151" s="248"/>
      <c r="P151" s="384"/>
      <c r="Q151" s="1852" t="s">
        <v>111</v>
      </c>
      <c r="R151" s="31"/>
      <c r="S151" s="413">
        <v>100</v>
      </c>
      <c r="T151" s="177"/>
      <c r="U151" s="172"/>
      <c r="V151" s="1474"/>
      <c r="W151" s="1448"/>
      <c r="X151" s="1448"/>
      <c r="Y151" s="1448"/>
    </row>
    <row r="152" spans="1:25" ht="15.75" customHeight="1" x14ac:dyDescent="0.2">
      <c r="A152" s="1425"/>
      <c r="B152" s="1427"/>
      <c r="C152" s="142"/>
      <c r="D152" s="1569"/>
      <c r="E152" s="1450"/>
      <c r="F152" s="112"/>
      <c r="G152" s="1468"/>
      <c r="H152" s="791" t="s">
        <v>19</v>
      </c>
      <c r="I152" s="469">
        <f>SUM(I150:I151)</f>
        <v>2.2000000000000002</v>
      </c>
      <c r="J152" s="278">
        <f>SUM(J150:J151)</f>
        <v>2.2000000000000002</v>
      </c>
      <c r="K152" s="339">
        <f>SUM(K150:K151)</f>
        <v>31.6</v>
      </c>
      <c r="L152" s="343">
        <f t="shared" ref="L152:N152" si="27">SUM(L150:L151)</f>
        <v>0</v>
      </c>
      <c r="M152" s="343">
        <f t="shared" si="27"/>
        <v>0</v>
      </c>
      <c r="N152" s="339">
        <f t="shared" si="27"/>
        <v>31.6</v>
      </c>
      <c r="O152" s="798">
        <f>SUM(O150:O151)</f>
        <v>508.4</v>
      </c>
      <c r="P152" s="798">
        <f>SUM(P150:P151)</f>
        <v>0</v>
      </c>
      <c r="Q152" s="1612"/>
      <c r="R152" s="29"/>
      <c r="S152" s="83"/>
      <c r="T152" s="190"/>
      <c r="U152" s="172"/>
      <c r="V152" s="1474"/>
      <c r="W152" s="1448"/>
      <c r="X152" s="1448"/>
      <c r="Y152" s="1448"/>
    </row>
    <row r="153" spans="1:25" ht="28.5" customHeight="1" x14ac:dyDescent="0.2">
      <c r="A153" s="978"/>
      <c r="B153" s="1427"/>
      <c r="C153" s="1494"/>
      <c r="D153" s="1547" t="s">
        <v>141</v>
      </c>
      <c r="E153" s="137" t="s">
        <v>3</v>
      </c>
      <c r="F153" s="111">
        <v>5</v>
      </c>
      <c r="G153" s="1000" t="s">
        <v>67</v>
      </c>
      <c r="H153" s="985" t="s">
        <v>18</v>
      </c>
      <c r="I153" s="750"/>
      <c r="J153" s="797"/>
      <c r="K153" s="810"/>
      <c r="L153" s="341"/>
      <c r="M153" s="341"/>
      <c r="N153" s="810"/>
      <c r="O153" s="686">
        <v>4.5</v>
      </c>
      <c r="P153" s="260">
        <v>27</v>
      </c>
      <c r="Q153" s="1012" t="s">
        <v>206</v>
      </c>
      <c r="R153" s="176"/>
      <c r="S153" s="665">
        <v>1</v>
      </c>
      <c r="T153" s="177"/>
      <c r="U153" s="172"/>
      <c r="V153" s="1474"/>
      <c r="W153" s="1448"/>
      <c r="X153" s="1448"/>
      <c r="Y153" s="1448"/>
    </row>
    <row r="154" spans="1:25" ht="25.5" x14ac:dyDescent="0.2">
      <c r="A154" s="1425"/>
      <c r="B154" s="1427"/>
      <c r="C154" s="142"/>
      <c r="D154" s="1548"/>
      <c r="E154" s="1451"/>
      <c r="F154" s="112"/>
      <c r="G154" s="1333"/>
      <c r="H154" s="791" t="s">
        <v>19</v>
      </c>
      <c r="I154" s="469"/>
      <c r="J154" s="811"/>
      <c r="K154" s="339"/>
      <c r="L154" s="343"/>
      <c r="M154" s="343"/>
      <c r="N154" s="339"/>
      <c r="O154" s="798">
        <f>SUM(O153)</f>
        <v>4.5</v>
      </c>
      <c r="P154" s="798">
        <f>SUM(P153)</f>
        <v>27</v>
      </c>
      <c r="Q154" s="812" t="s">
        <v>183</v>
      </c>
      <c r="R154" s="382"/>
      <c r="S154" s="423">
        <v>1</v>
      </c>
      <c r="T154" s="87"/>
      <c r="U154" s="172"/>
    </row>
    <row r="155" spans="1:25" ht="29.25" customHeight="1" thickBot="1" x14ac:dyDescent="0.25">
      <c r="A155" s="1455"/>
      <c r="B155" s="1437"/>
      <c r="C155" s="975"/>
      <c r="D155" s="1551"/>
      <c r="E155" s="1552" t="s">
        <v>74</v>
      </c>
      <c r="F155" s="1553"/>
      <c r="G155" s="1858"/>
      <c r="H155" s="1857"/>
      <c r="I155" s="813">
        <f>I154+I152+I149</f>
        <v>6.2</v>
      </c>
      <c r="J155" s="529">
        <f t="shared" ref="J155:P155" si="28">J154+J152+J149</f>
        <v>6.2</v>
      </c>
      <c r="K155" s="718">
        <f>K154+K152+K149</f>
        <v>68.300000000000011</v>
      </c>
      <c r="L155" s="528">
        <f t="shared" ref="L155:N155" si="29">L154+L152+L149</f>
        <v>0</v>
      </c>
      <c r="M155" s="528">
        <f t="shared" si="29"/>
        <v>0</v>
      </c>
      <c r="N155" s="718">
        <f t="shared" si="29"/>
        <v>68.300000000000011</v>
      </c>
      <c r="O155" s="457">
        <f t="shared" si="28"/>
        <v>982.1</v>
      </c>
      <c r="P155" s="464">
        <f t="shared" si="28"/>
        <v>227</v>
      </c>
      <c r="Q155" s="814" t="s">
        <v>105</v>
      </c>
      <c r="R155" s="815"/>
      <c r="S155" s="816"/>
      <c r="T155" s="817">
        <v>1</v>
      </c>
    </row>
    <row r="156" spans="1:25" ht="30" customHeight="1" x14ac:dyDescent="0.2">
      <c r="A156" s="976" t="s">
        <v>20</v>
      </c>
      <c r="B156" s="1436" t="s">
        <v>17</v>
      </c>
      <c r="C156" s="146" t="s">
        <v>24</v>
      </c>
      <c r="D156" s="1495" t="s">
        <v>320</v>
      </c>
      <c r="E156" s="1432"/>
      <c r="F156" s="1200">
        <v>2</v>
      </c>
      <c r="G156" s="818" t="s">
        <v>68</v>
      </c>
      <c r="H156" s="233"/>
      <c r="I156" s="349"/>
      <c r="J156" s="692"/>
      <c r="K156" s="820"/>
      <c r="L156" s="485"/>
      <c r="M156" s="372"/>
      <c r="N156" s="481"/>
      <c r="O156" s="271"/>
      <c r="P156" s="372"/>
      <c r="Q156" s="130"/>
      <c r="R156" s="149"/>
      <c r="S156" s="411"/>
      <c r="T156" s="194"/>
    </row>
    <row r="157" spans="1:25" ht="42.75" customHeight="1" x14ac:dyDescent="0.2">
      <c r="A157" s="978"/>
      <c r="B157" s="1427"/>
      <c r="C157" s="147"/>
      <c r="D157" s="156" t="s">
        <v>153</v>
      </c>
      <c r="E157" s="1432"/>
      <c r="F157" s="1201"/>
      <c r="G157" s="819"/>
      <c r="H157" s="233" t="s">
        <v>18</v>
      </c>
      <c r="I157" s="349">
        <v>14.9</v>
      </c>
      <c r="J157" s="692">
        <v>14.9</v>
      </c>
      <c r="K157" s="820">
        <f>+L157</f>
        <v>25</v>
      </c>
      <c r="L157" s="485">
        <v>25</v>
      </c>
      <c r="M157" s="485"/>
      <c r="N157" s="1496"/>
      <c r="O157" s="323"/>
      <c r="P157" s="258"/>
      <c r="Q157" s="374" t="s">
        <v>321</v>
      </c>
      <c r="R157" s="149">
        <v>1</v>
      </c>
      <c r="S157" s="411"/>
      <c r="T157" s="194"/>
    </row>
    <row r="158" spans="1:25" ht="19.5" customHeight="1" x14ac:dyDescent="0.2">
      <c r="A158" s="978"/>
      <c r="B158" s="1427"/>
      <c r="C158" s="147"/>
      <c r="D158" s="1555" t="s">
        <v>277</v>
      </c>
      <c r="E158" s="1432"/>
      <c r="F158" s="1201"/>
      <c r="G158" s="819"/>
      <c r="H158" s="1467" t="s">
        <v>18</v>
      </c>
      <c r="I158" s="662">
        <v>19.899999999999999</v>
      </c>
      <c r="J158" s="821">
        <v>19.899999999999999</v>
      </c>
      <c r="K158" s="825">
        <v>18</v>
      </c>
      <c r="L158" s="476">
        <v>18</v>
      </c>
      <c r="M158" s="369"/>
      <c r="N158" s="479"/>
      <c r="O158" s="257"/>
      <c r="P158" s="253"/>
      <c r="Q158" s="1580" t="s">
        <v>322</v>
      </c>
      <c r="R158" s="128">
        <v>1</v>
      </c>
      <c r="S158" s="414"/>
      <c r="T158" s="90"/>
    </row>
    <row r="159" spans="1:25" ht="36.75" customHeight="1" x14ac:dyDescent="0.2">
      <c r="A159" s="978"/>
      <c r="B159" s="1427"/>
      <c r="C159" s="147"/>
      <c r="D159" s="1633"/>
      <c r="E159" s="1432"/>
      <c r="F159" s="1201"/>
      <c r="G159" s="819"/>
      <c r="H159" s="983"/>
      <c r="I159" s="823"/>
      <c r="J159" s="824"/>
      <c r="K159" s="478"/>
      <c r="L159" s="399"/>
      <c r="M159" s="258"/>
      <c r="N159" s="495"/>
      <c r="O159" s="322"/>
      <c r="P159" s="323"/>
      <c r="Q159" s="1609"/>
      <c r="R159" s="29"/>
      <c r="S159" s="422"/>
      <c r="T159" s="84"/>
    </row>
    <row r="160" spans="1:25" ht="68.25" customHeight="1" x14ac:dyDescent="0.2">
      <c r="A160" s="978"/>
      <c r="B160" s="1427"/>
      <c r="C160" s="147"/>
      <c r="D160" s="305" t="s">
        <v>285</v>
      </c>
      <c r="E160" s="1432"/>
      <c r="F160" s="1201"/>
      <c r="G160" s="819"/>
      <c r="H160" s="983" t="s">
        <v>18</v>
      </c>
      <c r="I160" s="403">
        <v>20.100000000000001</v>
      </c>
      <c r="J160" s="833">
        <v>30.1</v>
      </c>
      <c r="K160" s="272"/>
      <c r="L160" s="346"/>
      <c r="M160" s="277"/>
      <c r="N160" s="480"/>
      <c r="O160" s="269"/>
      <c r="P160" s="250"/>
      <c r="Q160" s="373"/>
      <c r="R160" s="120"/>
      <c r="S160" s="325"/>
      <c r="T160" s="190"/>
    </row>
    <row r="161" spans="1:20" ht="42.75" customHeight="1" x14ac:dyDescent="0.2">
      <c r="A161" s="978"/>
      <c r="B161" s="1427"/>
      <c r="C161" s="147"/>
      <c r="D161" s="201" t="s">
        <v>186</v>
      </c>
      <c r="E161" s="1432"/>
      <c r="F161" s="1201"/>
      <c r="G161" s="819"/>
      <c r="H161" s="233" t="s">
        <v>18</v>
      </c>
      <c r="I161" s="349">
        <v>33.299999999999997</v>
      </c>
      <c r="J161" s="692">
        <v>33.299999999999997</v>
      </c>
      <c r="K161" s="494"/>
      <c r="L161" s="485"/>
      <c r="M161" s="372"/>
      <c r="N161" s="481"/>
      <c r="O161" s="271"/>
      <c r="P161" s="372"/>
      <c r="Q161" s="374"/>
      <c r="R161" s="149"/>
      <c r="S161" s="411"/>
      <c r="T161" s="194"/>
    </row>
    <row r="162" spans="1:20" ht="29.25" customHeight="1" x14ac:dyDescent="0.2">
      <c r="A162" s="978"/>
      <c r="B162" s="1427"/>
      <c r="C162" s="147"/>
      <c r="D162" s="1446" t="s">
        <v>187</v>
      </c>
      <c r="E162" s="1432"/>
      <c r="F162" s="1201"/>
      <c r="G162" s="819"/>
      <c r="H162" s="983" t="s">
        <v>18</v>
      </c>
      <c r="I162" s="823">
        <f>5+14.7+2.1</f>
        <v>21.8</v>
      </c>
      <c r="J162" s="824">
        <f>9+18+2.1</f>
        <v>29.1</v>
      </c>
      <c r="K162" s="272"/>
      <c r="L162" s="346"/>
      <c r="M162" s="277"/>
      <c r="N162" s="480"/>
      <c r="O162" s="269"/>
      <c r="P162" s="277"/>
      <c r="Q162" s="404"/>
      <c r="R162" s="202"/>
      <c r="S162" s="410"/>
      <c r="T162" s="203"/>
    </row>
    <row r="163" spans="1:20" ht="27.75" customHeight="1" x14ac:dyDescent="0.2">
      <c r="A163" s="1293"/>
      <c r="B163" s="1426"/>
      <c r="C163" s="225"/>
      <c r="D163" s="986" t="s">
        <v>140</v>
      </c>
      <c r="E163" s="433"/>
      <c r="F163" s="1297"/>
      <c r="G163" s="1298"/>
      <c r="H163" s="233" t="s">
        <v>18</v>
      </c>
      <c r="I163" s="681">
        <v>48.1</v>
      </c>
      <c r="J163" s="682">
        <v>48.1</v>
      </c>
      <c r="K163" s="494"/>
      <c r="L163" s="485"/>
      <c r="M163" s="372"/>
      <c r="N163" s="481"/>
      <c r="O163" s="271"/>
      <c r="P163" s="251"/>
      <c r="Q163" s="1453"/>
      <c r="R163" s="29"/>
      <c r="S163" s="422"/>
      <c r="T163" s="84"/>
    </row>
    <row r="164" spans="1:20" ht="18.75" customHeight="1" x14ac:dyDescent="0.2">
      <c r="A164" s="978"/>
      <c r="B164" s="1427"/>
      <c r="C164" s="147"/>
      <c r="D164" s="1555" t="s">
        <v>159</v>
      </c>
      <c r="E164" s="1432"/>
      <c r="F164" s="1201"/>
      <c r="G164" s="819"/>
      <c r="H164" s="983" t="s">
        <v>18</v>
      </c>
      <c r="I164" s="403">
        <v>1.5</v>
      </c>
      <c r="J164" s="833">
        <v>1.5</v>
      </c>
      <c r="K164" s="478"/>
      <c r="L164" s="399"/>
      <c r="M164" s="258"/>
      <c r="N164" s="495"/>
      <c r="O164" s="322"/>
      <c r="P164" s="323"/>
      <c r="Q164" s="376"/>
      <c r="R164" s="120"/>
      <c r="S164" s="325"/>
      <c r="T164" s="190"/>
    </row>
    <row r="165" spans="1:20" ht="15.75" customHeight="1" thickBot="1" x14ac:dyDescent="0.25">
      <c r="A165" s="978"/>
      <c r="B165" s="1427"/>
      <c r="C165" s="147"/>
      <c r="D165" s="1667"/>
      <c r="E165" s="539"/>
      <c r="F165" s="1202"/>
      <c r="G165" s="819"/>
      <c r="H165" s="801" t="s">
        <v>19</v>
      </c>
      <c r="I165" s="837">
        <f t="shared" ref="I165:P165" si="30">SUM(I156:I164)</f>
        <v>159.6</v>
      </c>
      <c r="J165" s="1339">
        <f t="shared" si="30"/>
        <v>176.9</v>
      </c>
      <c r="K165" s="784">
        <f t="shared" si="30"/>
        <v>43</v>
      </c>
      <c r="L165" s="758">
        <f t="shared" si="30"/>
        <v>43</v>
      </c>
      <c r="M165" s="756">
        <f t="shared" si="30"/>
        <v>0</v>
      </c>
      <c r="N165" s="758">
        <f t="shared" si="30"/>
        <v>0</v>
      </c>
      <c r="O165" s="837">
        <f t="shared" si="30"/>
        <v>0</v>
      </c>
      <c r="P165" s="837">
        <f t="shared" si="30"/>
        <v>0</v>
      </c>
      <c r="Q165" s="427"/>
      <c r="R165" s="93"/>
      <c r="S165" s="447"/>
      <c r="T165" s="115"/>
    </row>
    <row r="166" spans="1:20" ht="13.5" thickBot="1" x14ac:dyDescent="0.25">
      <c r="A166" s="217" t="s">
        <v>20</v>
      </c>
      <c r="B166" s="11" t="s">
        <v>17</v>
      </c>
      <c r="C166" s="1589" t="s">
        <v>23</v>
      </c>
      <c r="D166" s="1590"/>
      <c r="E166" s="1590"/>
      <c r="F166" s="1590"/>
      <c r="G166" s="1590"/>
      <c r="H166" s="1590"/>
      <c r="I166" s="279">
        <f t="shared" ref="I166:P166" si="31">I165+I155+I145+I131</f>
        <v>2718.7999999999997</v>
      </c>
      <c r="J166" s="484">
        <f t="shared" si="31"/>
        <v>1830.8</v>
      </c>
      <c r="K166" s="1338">
        <f t="shared" si="31"/>
        <v>3736.2</v>
      </c>
      <c r="L166" s="329">
        <f t="shared" si="31"/>
        <v>43</v>
      </c>
      <c r="M166" s="334">
        <f t="shared" si="31"/>
        <v>0</v>
      </c>
      <c r="N166" s="329">
        <f t="shared" si="31"/>
        <v>3693.2</v>
      </c>
      <c r="O166" s="279">
        <f t="shared" si="31"/>
        <v>5793.0999999999995</v>
      </c>
      <c r="P166" s="279">
        <f t="shared" si="31"/>
        <v>7535.4</v>
      </c>
      <c r="Q166" s="1560"/>
      <c r="R166" s="1561"/>
      <c r="S166" s="1561"/>
      <c r="T166" s="1562"/>
    </row>
    <row r="167" spans="1:20" ht="13.5" thickBot="1" x14ac:dyDescent="0.25">
      <c r="A167" s="1425" t="s">
        <v>20</v>
      </c>
      <c r="B167" s="2" t="s">
        <v>20</v>
      </c>
      <c r="C167" s="1605" t="s">
        <v>149</v>
      </c>
      <c r="D167" s="1606"/>
      <c r="E167" s="1606"/>
      <c r="F167" s="1606"/>
      <c r="G167" s="1606"/>
      <c r="H167" s="1606"/>
      <c r="I167" s="1606"/>
      <c r="J167" s="1606"/>
      <c r="K167" s="1606"/>
      <c r="L167" s="1606"/>
      <c r="M167" s="1606"/>
      <c r="N167" s="1606"/>
      <c r="O167" s="1606"/>
      <c r="P167" s="1606"/>
      <c r="Q167" s="1606"/>
      <c r="R167" s="1606"/>
      <c r="S167" s="1606"/>
      <c r="T167" s="1607"/>
    </row>
    <row r="168" spans="1:20" ht="18.75" customHeight="1" x14ac:dyDescent="0.2">
      <c r="A168" s="218" t="s">
        <v>20</v>
      </c>
      <c r="B168" s="219" t="s">
        <v>20</v>
      </c>
      <c r="C168" s="1438" t="s">
        <v>17</v>
      </c>
      <c r="D168" s="1547" t="s">
        <v>88</v>
      </c>
      <c r="E168" s="1549"/>
      <c r="F168" s="1490">
        <v>2</v>
      </c>
      <c r="G168" s="1830" t="s">
        <v>68</v>
      </c>
      <c r="H168" s="838" t="s">
        <v>18</v>
      </c>
      <c r="I168" s="839">
        <v>29.2</v>
      </c>
      <c r="J168" s="450">
        <f>29.2+14.8</f>
        <v>44</v>
      </c>
      <c r="K168" s="496">
        <f>+L168</f>
        <v>76.599999999999994</v>
      </c>
      <c r="L168" s="840">
        <f>36.3+40.3</f>
        <v>76.599999999999994</v>
      </c>
      <c r="M168" s="439"/>
      <c r="N168" s="541"/>
      <c r="O168" s="545">
        <v>0</v>
      </c>
      <c r="P168" s="439"/>
      <c r="Q168" s="235" t="s">
        <v>49</v>
      </c>
      <c r="R168" s="119">
        <v>20</v>
      </c>
      <c r="S168" s="446"/>
      <c r="T168" s="114"/>
    </row>
    <row r="169" spans="1:20" ht="15.75" customHeight="1" thickBot="1" x14ac:dyDescent="0.25">
      <c r="A169" s="220"/>
      <c r="B169" s="221"/>
      <c r="C169" s="1494"/>
      <c r="D169" s="1548"/>
      <c r="E169" s="1550"/>
      <c r="F169" s="1493"/>
      <c r="G169" s="1831"/>
      <c r="H169" s="160" t="s">
        <v>19</v>
      </c>
      <c r="I169" s="841">
        <f>I168</f>
        <v>29.2</v>
      </c>
      <c r="J169" s="263">
        <f t="shared" ref="J169:O169" si="32">J168</f>
        <v>44</v>
      </c>
      <c r="K169" s="262">
        <f t="shared" si="32"/>
        <v>76.599999999999994</v>
      </c>
      <c r="L169" s="328">
        <f>SUM(L168)</f>
        <v>76.599999999999994</v>
      </c>
      <c r="M169" s="263"/>
      <c r="N169" s="475"/>
      <c r="O169" s="264">
        <f t="shared" si="32"/>
        <v>0</v>
      </c>
      <c r="P169" s="276"/>
      <c r="Q169" s="153" t="s">
        <v>150</v>
      </c>
      <c r="R169" s="185">
        <f>310+413</f>
        <v>723</v>
      </c>
      <c r="S169" s="448"/>
      <c r="T169" s="96"/>
    </row>
    <row r="170" spans="1:20" ht="29.25" customHeight="1" x14ac:dyDescent="0.2">
      <c r="A170" s="218" t="s">
        <v>20</v>
      </c>
      <c r="B170" s="219" t="s">
        <v>20</v>
      </c>
      <c r="C170" s="1438" t="s">
        <v>20</v>
      </c>
      <c r="D170" s="1563" t="s">
        <v>244</v>
      </c>
      <c r="E170" s="1549"/>
      <c r="F170" s="1490">
        <v>2</v>
      </c>
      <c r="G170" s="1830" t="s">
        <v>68</v>
      </c>
      <c r="H170" s="69" t="s">
        <v>18</v>
      </c>
      <c r="I170" s="839"/>
      <c r="J170" s="450"/>
      <c r="K170" s="496">
        <f>+L170+N170</f>
        <v>65.599999999999994</v>
      </c>
      <c r="L170" s="842"/>
      <c r="M170" s="439"/>
      <c r="N170" s="843">
        <v>65.599999999999994</v>
      </c>
      <c r="O170" s="546"/>
      <c r="P170" s="439"/>
      <c r="Q170" s="178" t="s">
        <v>245</v>
      </c>
      <c r="R170" s="116">
        <v>1</v>
      </c>
      <c r="S170" s="446"/>
      <c r="T170" s="114"/>
    </row>
    <row r="171" spans="1:20" ht="15.75" customHeight="1" thickBot="1" x14ac:dyDescent="0.25">
      <c r="A171" s="391"/>
      <c r="B171" s="25"/>
      <c r="C171" s="975"/>
      <c r="D171" s="1551"/>
      <c r="E171" s="1564"/>
      <c r="F171" s="1491"/>
      <c r="G171" s="1831"/>
      <c r="H171" s="45" t="s">
        <v>19</v>
      </c>
      <c r="I171" s="841">
        <f>I170</f>
        <v>0</v>
      </c>
      <c r="J171" s="263">
        <f t="shared" ref="J171:K171" si="33">J170</f>
        <v>0</v>
      </c>
      <c r="K171" s="262">
        <f t="shared" si="33"/>
        <v>65.599999999999994</v>
      </c>
      <c r="L171" s="328"/>
      <c r="M171" s="263"/>
      <c r="N171" s="475">
        <f>SUM(N170)</f>
        <v>65.599999999999994</v>
      </c>
      <c r="O171" s="264">
        <f t="shared" ref="O171" si="34">O170</f>
        <v>0</v>
      </c>
      <c r="P171" s="276"/>
      <c r="Q171" s="540"/>
      <c r="R171" s="237"/>
      <c r="S171" s="447"/>
      <c r="T171" s="115"/>
    </row>
    <row r="172" spans="1:20" ht="17.25" customHeight="1" x14ac:dyDescent="0.2">
      <c r="A172" s="976" t="s">
        <v>20</v>
      </c>
      <c r="B172" s="1436" t="s">
        <v>20</v>
      </c>
      <c r="C172" s="146" t="s">
        <v>22</v>
      </c>
      <c r="D172" s="923" t="s">
        <v>268</v>
      </c>
      <c r="E172" s="1439"/>
      <c r="F172" s="1490">
        <v>2</v>
      </c>
      <c r="G172" s="1830" t="s">
        <v>68</v>
      </c>
      <c r="H172" s="844"/>
      <c r="I172" s="845"/>
      <c r="J172" s="510"/>
      <c r="K172" s="846"/>
      <c r="L172" s="847"/>
      <c r="M172" s="848"/>
      <c r="N172" s="849"/>
      <c r="O172" s="850"/>
      <c r="P172" s="291"/>
      <c r="Q172" s="511"/>
      <c r="R172" s="512"/>
      <c r="S172" s="449"/>
      <c r="T172" s="307"/>
    </row>
    <row r="173" spans="1:20" ht="18" customHeight="1" x14ac:dyDescent="0.2">
      <c r="A173" s="978"/>
      <c r="B173" s="1427"/>
      <c r="C173" s="15"/>
      <c r="D173" s="851" t="s">
        <v>246</v>
      </c>
      <c r="E173" s="1444"/>
      <c r="F173" s="1493"/>
      <c r="G173" s="1860"/>
      <c r="H173" s="852" t="s">
        <v>18</v>
      </c>
      <c r="I173" s="349"/>
      <c r="J173" s="692"/>
      <c r="K173" s="494">
        <f>+L173+N173</f>
        <v>18</v>
      </c>
      <c r="L173" s="485">
        <v>18</v>
      </c>
      <c r="M173" s="481"/>
      <c r="N173" s="481"/>
      <c r="O173" s="271">
        <v>25.5</v>
      </c>
      <c r="P173" s="251"/>
      <c r="Q173" s="195" t="s">
        <v>247</v>
      </c>
      <c r="R173" s="77">
        <v>145</v>
      </c>
      <c r="S173" s="411">
        <v>362</v>
      </c>
      <c r="T173" s="190"/>
    </row>
    <row r="174" spans="1:20" ht="27" customHeight="1" x14ac:dyDescent="0.2">
      <c r="A174" s="978"/>
      <c r="B174" s="1427"/>
      <c r="C174" s="15"/>
      <c r="D174" s="1661" t="s">
        <v>133</v>
      </c>
      <c r="E174" s="1444"/>
      <c r="F174" s="1493"/>
      <c r="G174" s="145"/>
      <c r="H174" s="664" t="s">
        <v>18</v>
      </c>
      <c r="I174" s="676">
        <v>20.399999999999999</v>
      </c>
      <c r="J174" s="677">
        <v>23.5</v>
      </c>
      <c r="K174" s="259">
        <f>+L174+N174</f>
        <v>34.700000000000003</v>
      </c>
      <c r="L174" s="853"/>
      <c r="M174" s="854"/>
      <c r="N174" s="855">
        <v>34.700000000000003</v>
      </c>
      <c r="O174" s="856">
        <v>31.1</v>
      </c>
      <c r="P174" s="854"/>
      <c r="Q174" s="222" t="s">
        <v>134</v>
      </c>
      <c r="R174" s="382">
        <v>10</v>
      </c>
      <c r="S174" s="423">
        <v>9</v>
      </c>
      <c r="T174" s="87"/>
    </row>
    <row r="175" spans="1:20" ht="18" customHeight="1" x14ac:dyDescent="0.2">
      <c r="A175" s="978"/>
      <c r="B175" s="1427"/>
      <c r="C175" s="15"/>
      <c r="D175" s="1834"/>
      <c r="E175" s="1444"/>
      <c r="F175" s="1493"/>
      <c r="G175" s="145"/>
      <c r="H175" s="852"/>
      <c r="I175" s="403"/>
      <c r="J175" s="833"/>
      <c r="K175" s="478"/>
      <c r="L175" s="857"/>
      <c r="M175" s="858"/>
      <c r="N175" s="859"/>
      <c r="O175" s="860"/>
      <c r="P175" s="858"/>
      <c r="Q175" s="209" t="s">
        <v>135</v>
      </c>
      <c r="R175" s="382">
        <v>10</v>
      </c>
      <c r="S175" s="423">
        <v>9</v>
      </c>
      <c r="T175" s="1462"/>
    </row>
    <row r="176" spans="1:20" ht="14.25" customHeight="1" x14ac:dyDescent="0.2">
      <c r="A176" s="978"/>
      <c r="B176" s="1427"/>
      <c r="C176" s="15"/>
      <c r="D176" s="1652" t="s">
        <v>131</v>
      </c>
      <c r="E176" s="1444"/>
      <c r="F176" s="1493"/>
      <c r="G176" s="145"/>
      <c r="H176" s="33" t="s">
        <v>18</v>
      </c>
      <c r="I176" s="662">
        <v>13.3</v>
      </c>
      <c r="J176" s="821">
        <v>13.3</v>
      </c>
      <c r="K176" s="861"/>
      <c r="L176" s="787"/>
      <c r="M176" s="786"/>
      <c r="N176" s="788"/>
      <c r="O176" s="862"/>
      <c r="P176" s="863"/>
      <c r="Q176" s="186"/>
      <c r="R176" s="406"/>
      <c r="S176" s="325"/>
      <c r="T176" s="190"/>
    </row>
    <row r="177" spans="1:20" ht="14.25" customHeight="1" x14ac:dyDescent="0.2">
      <c r="A177" s="978"/>
      <c r="B177" s="1427"/>
      <c r="C177" s="147"/>
      <c r="D177" s="1834"/>
      <c r="E177" s="1444"/>
      <c r="F177" s="1493"/>
      <c r="G177" s="145"/>
      <c r="H177" s="852"/>
      <c r="I177" s="823"/>
      <c r="J177" s="824"/>
      <c r="K177" s="864"/>
      <c r="L177" s="805"/>
      <c r="M177" s="804"/>
      <c r="N177" s="865"/>
      <c r="O177" s="860"/>
      <c r="P177" s="866"/>
      <c r="Q177" s="131"/>
      <c r="R177" s="132"/>
      <c r="S177" s="422"/>
      <c r="T177" s="84"/>
    </row>
    <row r="178" spans="1:20" ht="15.75" customHeight="1" x14ac:dyDescent="0.2">
      <c r="A178" s="978"/>
      <c r="B178" s="1427"/>
      <c r="C178" s="15"/>
      <c r="D178" s="1652" t="s">
        <v>132</v>
      </c>
      <c r="E178" s="1444"/>
      <c r="F178" s="1493"/>
      <c r="G178" s="145"/>
      <c r="H178" s="33" t="s">
        <v>18</v>
      </c>
      <c r="I178" s="254">
        <v>20.7</v>
      </c>
      <c r="J178" s="660">
        <v>20.7</v>
      </c>
      <c r="K178" s="272"/>
      <c r="L178" s="346"/>
      <c r="M178" s="277"/>
      <c r="N178" s="480"/>
      <c r="O178" s="269"/>
      <c r="P178" s="250"/>
      <c r="Q178" s="186"/>
      <c r="R178" s="406"/>
      <c r="S178" s="325"/>
      <c r="T178" s="190"/>
    </row>
    <row r="179" spans="1:20" ht="15.75" customHeight="1" thickBot="1" x14ac:dyDescent="0.25">
      <c r="A179" s="977"/>
      <c r="B179" s="1437"/>
      <c r="C179" s="14"/>
      <c r="D179" s="1600"/>
      <c r="E179" s="1440"/>
      <c r="F179" s="1491"/>
      <c r="G179" s="716"/>
      <c r="H179" s="70" t="s">
        <v>19</v>
      </c>
      <c r="I179" s="262">
        <f>SUM(I174:I178)</f>
        <v>54.400000000000006</v>
      </c>
      <c r="J179" s="698">
        <f>SUM(J174:J178)</f>
        <v>57.5</v>
      </c>
      <c r="K179" s="262">
        <f>SUM(K173:K178)</f>
        <v>52.7</v>
      </c>
      <c r="L179" s="328">
        <f>SUM(L173:L178)</f>
        <v>18</v>
      </c>
      <c r="M179" s="328">
        <f t="shared" ref="M179" si="35">SUM(M173:M178)</f>
        <v>0</v>
      </c>
      <c r="N179" s="328">
        <f>SUM(N173:N178)</f>
        <v>34.700000000000003</v>
      </c>
      <c r="O179" s="264">
        <f>SUM(O173:O178)</f>
        <v>56.6</v>
      </c>
      <c r="P179" s="262"/>
      <c r="Q179" s="506"/>
      <c r="R179" s="236"/>
      <c r="S179" s="418"/>
      <c r="T179" s="548"/>
    </row>
    <row r="180" spans="1:20" ht="42.75" customHeight="1" x14ac:dyDescent="0.2">
      <c r="A180" s="978" t="s">
        <v>20</v>
      </c>
      <c r="B180" s="1427" t="s">
        <v>20</v>
      </c>
      <c r="C180" s="15" t="s">
        <v>24</v>
      </c>
      <c r="D180" s="1861" t="s">
        <v>253</v>
      </c>
      <c r="E180" s="299"/>
      <c r="F180" s="1490">
        <v>2</v>
      </c>
      <c r="G180" s="1830" t="s">
        <v>68</v>
      </c>
      <c r="H180" s="939" t="s">
        <v>18</v>
      </c>
      <c r="I180" s="936"/>
      <c r="J180" s="937"/>
      <c r="K180" s="940">
        <f>+L180+N180</f>
        <v>12.6</v>
      </c>
      <c r="L180" s="550">
        <v>7.1</v>
      </c>
      <c r="M180" s="291"/>
      <c r="N180" s="942">
        <v>5.5</v>
      </c>
      <c r="O180" s="943">
        <f>1.439+1.089</f>
        <v>2.528</v>
      </c>
      <c r="P180" s="938"/>
      <c r="Q180" s="1862" t="s">
        <v>272</v>
      </c>
      <c r="R180" s="117">
        <v>50</v>
      </c>
      <c r="S180" s="446">
        <v>25</v>
      </c>
      <c r="T180" s="114"/>
    </row>
    <row r="181" spans="1:20" ht="15.75" customHeight="1" thickBot="1" x14ac:dyDescent="0.25">
      <c r="A181" s="1425"/>
      <c r="B181" s="1427"/>
      <c r="C181" s="15"/>
      <c r="D181" s="1555"/>
      <c r="E181" s="367"/>
      <c r="F181" s="1493"/>
      <c r="G181" s="1860"/>
      <c r="H181" s="1223" t="s">
        <v>19</v>
      </c>
      <c r="I181" s="1270"/>
      <c r="J181" s="609"/>
      <c r="K181" s="745">
        <f>SUM(K180)</f>
        <v>12.6</v>
      </c>
      <c r="L181" s="745">
        <f t="shared" ref="L181:O181" si="36">SUM(L180)</f>
        <v>7.1</v>
      </c>
      <c r="M181" s="745"/>
      <c r="N181" s="267">
        <f t="shared" si="36"/>
        <v>5.5</v>
      </c>
      <c r="O181" s="738">
        <f t="shared" si="36"/>
        <v>2.528</v>
      </c>
      <c r="P181" s="745"/>
      <c r="Q181" s="1863"/>
      <c r="R181" s="120"/>
      <c r="S181" s="189"/>
      <c r="T181" s="35"/>
    </row>
    <row r="182" spans="1:20" ht="41.25" customHeight="1" thickBot="1" x14ac:dyDescent="0.25">
      <c r="A182" s="10" t="s">
        <v>20</v>
      </c>
      <c r="B182" s="2" t="s">
        <v>20</v>
      </c>
      <c r="C182" s="1271" t="s">
        <v>25</v>
      </c>
      <c r="D182" s="1326" t="s">
        <v>161</v>
      </c>
      <c r="E182" s="1224"/>
      <c r="F182" s="1272">
        <v>2</v>
      </c>
      <c r="G182" s="1225" t="s">
        <v>68</v>
      </c>
      <c r="H182" s="1273" t="s">
        <v>18</v>
      </c>
      <c r="I182" s="1274">
        <v>22</v>
      </c>
      <c r="J182" s="1275">
        <v>22</v>
      </c>
      <c r="K182" s="1276">
        <f>+L182+N182</f>
        <v>9</v>
      </c>
      <c r="L182" s="1277"/>
      <c r="M182" s="1277"/>
      <c r="N182" s="1278">
        <v>9</v>
      </c>
      <c r="O182" s="1226"/>
      <c r="P182" s="1227"/>
      <c r="Q182" s="1228" t="s">
        <v>243</v>
      </c>
      <c r="R182" s="1229">
        <v>9</v>
      </c>
      <c r="S182" s="1230"/>
      <c r="T182" s="1231"/>
    </row>
    <row r="183" spans="1:20" ht="13.5" thickBot="1" x14ac:dyDescent="0.25">
      <c r="A183" s="1455" t="s">
        <v>20</v>
      </c>
      <c r="B183" s="1437" t="s">
        <v>20</v>
      </c>
      <c r="C183" s="1558" t="s">
        <v>23</v>
      </c>
      <c r="D183" s="1559"/>
      <c r="E183" s="1559"/>
      <c r="F183" s="1559"/>
      <c r="G183" s="1559"/>
      <c r="H183" s="1559"/>
      <c r="I183" s="935">
        <f>I179+I169+I171+I181+I182</f>
        <v>105.60000000000001</v>
      </c>
      <c r="J183" s="484">
        <f t="shared" ref="J183:P183" si="37">J179+J169+J171+J181+J182</f>
        <v>123.5</v>
      </c>
      <c r="K183" s="1338">
        <f t="shared" si="37"/>
        <v>216.5</v>
      </c>
      <c r="L183" s="1337">
        <f t="shared" si="37"/>
        <v>101.69999999999999</v>
      </c>
      <c r="M183" s="334">
        <f t="shared" si="37"/>
        <v>0</v>
      </c>
      <c r="N183" s="1337">
        <f t="shared" si="37"/>
        <v>114.8</v>
      </c>
      <c r="O183" s="935">
        <f t="shared" si="37"/>
        <v>59.128</v>
      </c>
      <c r="P183" s="935">
        <f t="shared" si="37"/>
        <v>0</v>
      </c>
      <c r="Q183" s="1864"/>
      <c r="R183" s="1865"/>
      <c r="S183" s="1865"/>
      <c r="T183" s="1866"/>
    </row>
    <row r="184" spans="1:20" ht="13.5" thickBot="1" x14ac:dyDescent="0.25">
      <c r="A184" s="3" t="s">
        <v>20</v>
      </c>
      <c r="B184" s="17" t="s">
        <v>22</v>
      </c>
      <c r="C184" s="1567" t="s">
        <v>40</v>
      </c>
      <c r="D184" s="1567"/>
      <c r="E184" s="1567"/>
      <c r="F184" s="1567"/>
      <c r="G184" s="1567"/>
      <c r="H184" s="1567"/>
      <c r="I184" s="1567"/>
      <c r="J184" s="1567"/>
      <c r="K184" s="1567"/>
      <c r="L184" s="1567"/>
      <c r="M184" s="1567"/>
      <c r="N184" s="1567"/>
      <c r="O184" s="1567"/>
      <c r="P184" s="1567"/>
      <c r="Q184" s="1567"/>
      <c r="R184" s="1567"/>
      <c r="S184" s="1567"/>
      <c r="T184" s="1568"/>
    </row>
    <row r="185" spans="1:20" ht="18" customHeight="1" x14ac:dyDescent="0.2">
      <c r="A185" s="976" t="s">
        <v>20</v>
      </c>
      <c r="B185" s="1436" t="s">
        <v>22</v>
      </c>
      <c r="C185" s="974" t="s">
        <v>17</v>
      </c>
      <c r="D185" s="1535" t="s">
        <v>41</v>
      </c>
      <c r="E185" s="187"/>
      <c r="F185" s="1203">
        <v>6</v>
      </c>
      <c r="G185" s="1826" t="s">
        <v>71</v>
      </c>
      <c r="H185" s="71"/>
      <c r="I185" s="726"/>
      <c r="J185" s="466"/>
      <c r="K185" s="281"/>
      <c r="L185" s="331"/>
      <c r="M185" s="466"/>
      <c r="N185" s="492"/>
      <c r="O185" s="298"/>
      <c r="P185" s="465"/>
      <c r="Q185" s="100"/>
      <c r="R185" s="72"/>
      <c r="S185" s="63"/>
      <c r="T185" s="114"/>
    </row>
    <row r="186" spans="1:20" ht="17.25" customHeight="1" x14ac:dyDescent="0.2">
      <c r="A186" s="978"/>
      <c r="B186" s="1427"/>
      <c r="C186" s="1494"/>
      <c r="D186" s="1536"/>
      <c r="E186" s="1432"/>
      <c r="F186" s="1417"/>
      <c r="G186" s="1827"/>
      <c r="H186" s="41"/>
      <c r="I186" s="785"/>
      <c r="J186" s="247"/>
      <c r="K186" s="254"/>
      <c r="L186" s="333"/>
      <c r="M186" s="247"/>
      <c r="N186" s="474"/>
      <c r="O186" s="248"/>
      <c r="P186" s="384"/>
      <c r="Q186" s="152"/>
      <c r="R186" s="97"/>
      <c r="S186" s="64"/>
      <c r="T186" s="190"/>
    </row>
    <row r="187" spans="1:20" ht="30.75" customHeight="1" x14ac:dyDescent="0.2">
      <c r="A187" s="978"/>
      <c r="B187" s="1427"/>
      <c r="C187" s="1429"/>
      <c r="D187" s="154" t="s">
        <v>53</v>
      </c>
      <c r="E187" s="1444"/>
      <c r="F187" s="1417"/>
      <c r="G187" s="1827"/>
      <c r="H187" s="867" t="s">
        <v>18</v>
      </c>
      <c r="I187" s="681">
        <v>232.7</v>
      </c>
      <c r="J187" s="682">
        <f>232.7+157.1-42.1+1.4+40</f>
        <v>389.09999999999991</v>
      </c>
      <c r="K187" s="349">
        <f>242+6+35</f>
        <v>283</v>
      </c>
      <c r="L187" s="363">
        <f>242+6+35</f>
        <v>283</v>
      </c>
      <c r="M187" s="753"/>
      <c r="N187" s="493"/>
      <c r="O187" s="752">
        <f>+L187</f>
        <v>283</v>
      </c>
      <c r="P187" s="364">
        <f>+L187</f>
        <v>283</v>
      </c>
      <c r="Q187" s="1470" t="s">
        <v>95</v>
      </c>
      <c r="R187" s="382">
        <v>14</v>
      </c>
      <c r="S187" s="423">
        <v>14</v>
      </c>
      <c r="T187" s="87">
        <v>14</v>
      </c>
    </row>
    <row r="188" spans="1:20" ht="40.5" customHeight="1" x14ac:dyDescent="0.2">
      <c r="A188" s="1293"/>
      <c r="B188" s="1426"/>
      <c r="C188" s="1428"/>
      <c r="D188" s="228" t="s">
        <v>147</v>
      </c>
      <c r="E188" s="1469"/>
      <c r="F188" s="1411"/>
      <c r="G188" s="1333"/>
      <c r="H188" s="868" t="s">
        <v>18</v>
      </c>
      <c r="I188" s="831">
        <v>44.8</v>
      </c>
      <c r="J188" s="832">
        <v>44.8</v>
      </c>
      <c r="K188" s="403">
        <v>44.8</v>
      </c>
      <c r="L188" s="387">
        <v>44.8</v>
      </c>
      <c r="M188" s="368"/>
      <c r="N188" s="688"/>
      <c r="O188" s="384">
        <v>44.8</v>
      </c>
      <c r="P188" s="368">
        <v>44.8</v>
      </c>
      <c r="Q188" s="1447" t="s">
        <v>189</v>
      </c>
      <c r="R188" s="97">
        <v>93</v>
      </c>
      <c r="S188" s="65">
        <v>93</v>
      </c>
      <c r="T188" s="66">
        <v>93</v>
      </c>
    </row>
    <row r="189" spans="1:20" s="92" customFormat="1" ht="30.75" customHeight="1" x14ac:dyDescent="0.2">
      <c r="A189" s="1399"/>
      <c r="B189" s="1393"/>
      <c r="C189" s="1400"/>
      <c r="D189" s="1401" t="s">
        <v>47</v>
      </c>
      <c r="E189" s="1482"/>
      <c r="F189" s="1412"/>
      <c r="G189" s="1000"/>
      <c r="H189" s="875" t="s">
        <v>18</v>
      </c>
      <c r="I189" s="835">
        <v>90.2</v>
      </c>
      <c r="J189" s="836">
        <v>90.2</v>
      </c>
      <c r="K189" s="349">
        <f>+L189</f>
        <v>90.2</v>
      </c>
      <c r="L189" s="363">
        <v>90.2</v>
      </c>
      <c r="M189" s="753"/>
      <c r="N189" s="493"/>
      <c r="O189" s="752">
        <f>+L189</f>
        <v>90.2</v>
      </c>
      <c r="P189" s="364">
        <f>+O189</f>
        <v>90.2</v>
      </c>
      <c r="Q189" s="1470" t="s">
        <v>188</v>
      </c>
      <c r="R189" s="144">
        <v>30</v>
      </c>
      <c r="S189" s="870">
        <v>30</v>
      </c>
      <c r="T189" s="871">
        <v>30</v>
      </c>
    </row>
    <row r="190" spans="1:20" ht="29.25" customHeight="1" x14ac:dyDescent="0.2">
      <c r="A190" s="978"/>
      <c r="B190" s="1427"/>
      <c r="C190" s="1429"/>
      <c r="D190" s="154" t="s">
        <v>50</v>
      </c>
      <c r="E190" s="1444"/>
      <c r="F190" s="1417"/>
      <c r="G190" s="1468"/>
      <c r="H190" s="867" t="s">
        <v>18</v>
      </c>
      <c r="I190" s="681">
        <v>24</v>
      </c>
      <c r="J190" s="682">
        <v>24.3</v>
      </c>
      <c r="K190" s="254">
        <v>24</v>
      </c>
      <c r="L190" s="333">
        <v>10</v>
      </c>
      <c r="M190" s="247"/>
      <c r="N190" s="474">
        <v>14</v>
      </c>
      <c r="O190" s="248">
        <v>24</v>
      </c>
      <c r="P190" s="247">
        <v>24</v>
      </c>
      <c r="Q190" s="1470" t="s">
        <v>96</v>
      </c>
      <c r="R190" s="144">
        <v>3</v>
      </c>
      <c r="S190" s="870">
        <v>3</v>
      </c>
      <c r="T190" s="871">
        <v>3</v>
      </c>
    </row>
    <row r="191" spans="1:20" s="92" customFormat="1" ht="16.5" customHeight="1" x14ac:dyDescent="0.2">
      <c r="A191" s="978"/>
      <c r="B191" s="1427"/>
      <c r="C191" s="1429"/>
      <c r="D191" s="154" t="s">
        <v>46</v>
      </c>
      <c r="E191" s="1432"/>
      <c r="F191" s="1417"/>
      <c r="G191" s="1468"/>
      <c r="H191" s="867" t="s">
        <v>18</v>
      </c>
      <c r="I191" s="681">
        <v>14.2</v>
      </c>
      <c r="J191" s="682">
        <v>14.2</v>
      </c>
      <c r="K191" s="349">
        <f>+L191</f>
        <v>14.2</v>
      </c>
      <c r="L191" s="363">
        <f>+J191</f>
        <v>14.2</v>
      </c>
      <c r="M191" s="753"/>
      <c r="N191" s="493"/>
      <c r="O191" s="752">
        <f t="shared" ref="O191:O196" si="38">+L191</f>
        <v>14.2</v>
      </c>
      <c r="P191" s="364">
        <f>+O191</f>
        <v>14.2</v>
      </c>
      <c r="Q191" s="1470" t="s">
        <v>52</v>
      </c>
      <c r="R191" s="382">
        <v>32.9</v>
      </c>
      <c r="S191" s="423">
        <v>32.9</v>
      </c>
      <c r="T191" s="87">
        <v>33</v>
      </c>
    </row>
    <row r="192" spans="1:20" ht="14.25" customHeight="1" x14ac:dyDescent="0.2">
      <c r="A192" s="978"/>
      <c r="B192" s="1427"/>
      <c r="C192" s="1494"/>
      <c r="D192" s="1547" t="s">
        <v>48</v>
      </c>
      <c r="E192" s="1432"/>
      <c r="F192" s="1417"/>
      <c r="G192" s="1468"/>
      <c r="H192" s="868" t="s">
        <v>18</v>
      </c>
      <c r="I192" s="403">
        <v>552.1</v>
      </c>
      <c r="J192" s="833">
        <f>552.1-0.3</f>
        <v>551.80000000000007</v>
      </c>
      <c r="K192" s="676">
        <f>+L192</f>
        <v>455.7</v>
      </c>
      <c r="L192" s="332">
        <v>455.7</v>
      </c>
      <c r="M192" s="260"/>
      <c r="N192" s="683"/>
      <c r="O192" s="686">
        <f t="shared" si="38"/>
        <v>455.7</v>
      </c>
      <c r="P192" s="297">
        <f>+L192</f>
        <v>455.7</v>
      </c>
      <c r="Q192" s="1580" t="s">
        <v>229</v>
      </c>
      <c r="R192" s="1537">
        <v>101</v>
      </c>
      <c r="S192" s="1539">
        <v>101</v>
      </c>
      <c r="T192" s="1541">
        <v>101</v>
      </c>
    </row>
    <row r="193" spans="1:23" ht="14.25" customHeight="1" x14ac:dyDescent="0.2">
      <c r="A193" s="978"/>
      <c r="B193" s="1427"/>
      <c r="C193" s="1429"/>
      <c r="D193" s="1569"/>
      <c r="E193" s="1432"/>
      <c r="F193" s="1417"/>
      <c r="G193" s="1468"/>
      <c r="H193" s="150" t="s">
        <v>21</v>
      </c>
      <c r="I193" s="676">
        <v>6.9</v>
      </c>
      <c r="J193" s="677">
        <v>6.9</v>
      </c>
      <c r="K193" s="834">
        <f>+L193</f>
        <v>7.4</v>
      </c>
      <c r="L193" s="872">
        <v>7.4</v>
      </c>
      <c r="M193" s="873"/>
      <c r="N193" s="874"/>
      <c r="O193" s="752">
        <f t="shared" si="38"/>
        <v>7.4</v>
      </c>
      <c r="P193" s="364">
        <f>+L193</f>
        <v>7.4</v>
      </c>
      <c r="Q193" s="1609"/>
      <c r="R193" s="1538"/>
      <c r="S193" s="1540"/>
      <c r="T193" s="1542"/>
    </row>
    <row r="194" spans="1:23" ht="30" customHeight="1" x14ac:dyDescent="0.2">
      <c r="A194" s="978"/>
      <c r="B194" s="1427"/>
      <c r="C194" s="1429"/>
      <c r="D194" s="156" t="s">
        <v>63</v>
      </c>
      <c r="E194" s="103"/>
      <c r="F194" s="1204"/>
      <c r="G194" s="1475"/>
      <c r="H194" s="148" t="s">
        <v>18</v>
      </c>
      <c r="I194" s="349">
        <v>392.6</v>
      </c>
      <c r="J194" s="692">
        <v>392.6</v>
      </c>
      <c r="K194" s="349">
        <v>679</v>
      </c>
      <c r="L194" s="363">
        <v>679</v>
      </c>
      <c r="M194" s="753"/>
      <c r="N194" s="493"/>
      <c r="O194" s="752">
        <f t="shared" si="38"/>
        <v>679</v>
      </c>
      <c r="P194" s="364">
        <f>+O194</f>
        <v>679</v>
      </c>
      <c r="Q194" s="209" t="s">
        <v>97</v>
      </c>
      <c r="R194" s="382">
        <v>16</v>
      </c>
      <c r="S194" s="143">
        <v>16</v>
      </c>
      <c r="T194" s="87">
        <v>16</v>
      </c>
      <c r="U194" s="92"/>
      <c r="W194" s="157"/>
    </row>
    <row r="195" spans="1:23" ht="68.25" customHeight="1" x14ac:dyDescent="0.2">
      <c r="A195" s="978"/>
      <c r="B195" s="1427"/>
      <c r="C195" s="1429"/>
      <c r="D195" s="986" t="s">
        <v>230</v>
      </c>
      <c r="E195" s="103"/>
      <c r="F195" s="1204"/>
      <c r="G195" s="1475"/>
      <c r="H195" s="74" t="s">
        <v>18</v>
      </c>
      <c r="I195" s="403">
        <v>58</v>
      </c>
      <c r="J195" s="833">
        <v>58</v>
      </c>
      <c r="K195" s="349">
        <v>70</v>
      </c>
      <c r="L195" s="363">
        <v>70</v>
      </c>
      <c r="M195" s="753"/>
      <c r="N195" s="493"/>
      <c r="O195" s="752">
        <f t="shared" si="38"/>
        <v>70</v>
      </c>
      <c r="P195" s="364"/>
      <c r="Q195" s="1470" t="s">
        <v>146</v>
      </c>
      <c r="R195" s="144">
        <v>1</v>
      </c>
      <c r="S195" s="870">
        <v>1</v>
      </c>
      <c r="T195" s="871"/>
      <c r="U195" s="92"/>
      <c r="W195" s="157"/>
    </row>
    <row r="196" spans="1:23" ht="42.75" customHeight="1" x14ac:dyDescent="0.2">
      <c r="A196" s="978"/>
      <c r="B196" s="1427"/>
      <c r="C196" s="1429"/>
      <c r="D196" s="1431" t="s">
        <v>102</v>
      </c>
      <c r="E196" s="103"/>
      <c r="F196" s="1204"/>
      <c r="G196" s="1475"/>
      <c r="H196" s="41" t="s">
        <v>18</v>
      </c>
      <c r="I196" s="254">
        <v>50</v>
      </c>
      <c r="J196" s="660">
        <v>50</v>
      </c>
      <c r="K196" s="349">
        <v>70</v>
      </c>
      <c r="L196" s="363">
        <v>70</v>
      </c>
      <c r="M196" s="753"/>
      <c r="N196" s="493"/>
      <c r="O196" s="752">
        <f t="shared" si="38"/>
        <v>70</v>
      </c>
      <c r="P196" s="364">
        <f>+O196</f>
        <v>70</v>
      </c>
      <c r="Q196" s="308" t="s">
        <v>190</v>
      </c>
      <c r="R196" s="1459">
        <v>5</v>
      </c>
      <c r="S196" s="155">
        <v>5</v>
      </c>
      <c r="T196" s="1462">
        <v>5</v>
      </c>
      <c r="U196" s="92"/>
      <c r="W196" s="157"/>
    </row>
    <row r="197" spans="1:23" ht="31.5" customHeight="1" x14ac:dyDescent="0.2">
      <c r="A197" s="978"/>
      <c r="B197" s="1427"/>
      <c r="C197" s="1429"/>
      <c r="D197" s="1431" t="s">
        <v>227</v>
      </c>
      <c r="E197" s="103"/>
      <c r="F197" s="1204"/>
      <c r="G197" s="1475"/>
      <c r="H197" s="148" t="s">
        <v>18</v>
      </c>
      <c r="I197" s="349">
        <v>0</v>
      </c>
      <c r="J197" s="692">
        <v>0</v>
      </c>
      <c r="K197" s="349">
        <v>200</v>
      </c>
      <c r="L197" s="363">
        <v>200</v>
      </c>
      <c r="M197" s="753"/>
      <c r="N197" s="493"/>
      <c r="O197" s="752">
        <v>200</v>
      </c>
      <c r="P197" s="364"/>
      <c r="Q197" s="308" t="s">
        <v>228</v>
      </c>
      <c r="R197" s="1459">
        <v>8</v>
      </c>
      <c r="S197" s="155">
        <v>8</v>
      </c>
      <c r="T197" s="1462"/>
      <c r="U197" s="139"/>
      <c r="W197" s="157"/>
    </row>
    <row r="198" spans="1:23" ht="56.25" customHeight="1" x14ac:dyDescent="0.2">
      <c r="A198" s="978"/>
      <c r="B198" s="1427"/>
      <c r="C198" s="1429"/>
      <c r="D198" s="1431" t="s">
        <v>276</v>
      </c>
      <c r="E198" s="402"/>
      <c r="F198" s="1204"/>
      <c r="G198" s="1475"/>
      <c r="H198" s="41" t="s">
        <v>18</v>
      </c>
      <c r="I198" s="254"/>
      <c r="J198" s="660"/>
      <c r="K198" s="403">
        <v>20</v>
      </c>
      <c r="L198" s="387"/>
      <c r="M198" s="368"/>
      <c r="N198" s="688">
        <v>20</v>
      </c>
      <c r="O198" s="384">
        <v>20</v>
      </c>
      <c r="P198" s="326"/>
      <c r="Q198" s="1003" t="s">
        <v>145</v>
      </c>
      <c r="R198" s="29"/>
      <c r="S198" s="42">
        <v>3</v>
      </c>
      <c r="T198" s="30"/>
      <c r="U198" s="44"/>
      <c r="W198" s="157"/>
    </row>
    <row r="199" spans="1:23" ht="32.25" customHeight="1" x14ac:dyDescent="0.2">
      <c r="A199" s="978"/>
      <c r="B199" s="1427"/>
      <c r="C199" s="1429"/>
      <c r="D199" s="1471" t="s">
        <v>275</v>
      </c>
      <c r="E199" s="1444" t="s">
        <v>62</v>
      </c>
      <c r="F199" s="1417"/>
      <c r="G199" s="1468"/>
      <c r="H199" s="875" t="s">
        <v>18</v>
      </c>
      <c r="I199" s="835">
        <v>44.2</v>
      </c>
      <c r="J199" s="836">
        <f>44.2+2.8-1.4</f>
        <v>45.6</v>
      </c>
      <c r="K199" s="272">
        <f>340+170</f>
        <v>510</v>
      </c>
      <c r="L199" s="346"/>
      <c r="M199" s="277"/>
      <c r="N199" s="480">
        <f>K199</f>
        <v>510</v>
      </c>
      <c r="O199" s="248">
        <v>0</v>
      </c>
      <c r="P199" s="247"/>
      <c r="Q199" s="812" t="s">
        <v>148</v>
      </c>
      <c r="R199" s="382">
        <v>30</v>
      </c>
      <c r="S199" s="423"/>
      <c r="T199" s="87"/>
    </row>
    <row r="200" spans="1:23" ht="30.75" customHeight="1" x14ac:dyDescent="0.2">
      <c r="A200" s="978"/>
      <c r="B200" s="1427"/>
      <c r="C200" s="1420"/>
      <c r="D200" s="1565" t="s">
        <v>282</v>
      </c>
      <c r="E200" s="425"/>
      <c r="F200" s="1204"/>
      <c r="G200" s="1475"/>
      <c r="H200" s="950" t="s">
        <v>18</v>
      </c>
      <c r="I200" s="951"/>
      <c r="J200" s="952"/>
      <c r="K200" s="632">
        <v>45</v>
      </c>
      <c r="L200" s="342"/>
      <c r="M200" s="808"/>
      <c r="N200" s="953">
        <v>45</v>
      </c>
      <c r="O200" s="954">
        <v>55</v>
      </c>
      <c r="P200" s="955"/>
      <c r="Q200" s="956" t="s">
        <v>77</v>
      </c>
      <c r="R200" s="68">
        <v>1</v>
      </c>
      <c r="S200" s="915"/>
      <c r="T200" s="229"/>
    </row>
    <row r="201" spans="1:23" ht="18" customHeight="1" x14ac:dyDescent="0.2">
      <c r="A201" s="978"/>
      <c r="B201" s="1427"/>
      <c r="C201" s="1409"/>
      <c r="D201" s="1645"/>
      <c r="E201" s="742"/>
      <c r="F201" s="1204"/>
      <c r="G201" s="1475"/>
      <c r="H201" s="766"/>
      <c r="I201" s="1024"/>
      <c r="J201" s="1025"/>
      <c r="K201" s="565"/>
      <c r="L201" s="564"/>
      <c r="M201" s="804"/>
      <c r="N201" s="865"/>
      <c r="O201" s="957"/>
      <c r="P201" s="958"/>
      <c r="Q201" s="1026" t="s">
        <v>260</v>
      </c>
      <c r="R201" s="59">
        <v>100</v>
      </c>
      <c r="S201" s="1027"/>
      <c r="T201" s="60"/>
    </row>
    <row r="202" spans="1:23" ht="18.75" customHeight="1" x14ac:dyDescent="0.2">
      <c r="A202" s="978"/>
      <c r="B202" s="1427"/>
      <c r="C202" s="15"/>
      <c r="D202" s="1555" t="s">
        <v>162</v>
      </c>
      <c r="E202" s="299"/>
      <c r="F202" s="419"/>
      <c r="G202" s="1332"/>
      <c r="H202" s="73" t="s">
        <v>18</v>
      </c>
      <c r="I202" s="662">
        <v>27.6</v>
      </c>
      <c r="J202" s="821">
        <v>27.6</v>
      </c>
      <c r="K202" s="272"/>
      <c r="L202" s="346"/>
      <c r="M202" s="277"/>
      <c r="N202" s="480"/>
      <c r="O202" s="269"/>
      <c r="P202" s="250"/>
      <c r="Q202" s="375"/>
      <c r="R202" s="120"/>
      <c r="S202" s="325"/>
      <c r="T202" s="190"/>
    </row>
    <row r="203" spans="1:23" ht="25.5" customHeight="1" x14ac:dyDescent="0.2">
      <c r="A203" s="978"/>
      <c r="B203" s="1427"/>
      <c r="C203" s="15"/>
      <c r="D203" s="1555"/>
      <c r="E203" s="299"/>
      <c r="F203" s="419"/>
      <c r="G203" s="1332"/>
      <c r="H203" s="73"/>
      <c r="I203" s="876"/>
      <c r="J203" s="821"/>
      <c r="K203" s="272"/>
      <c r="L203" s="346"/>
      <c r="M203" s="277"/>
      <c r="N203" s="480"/>
      <c r="O203" s="269"/>
      <c r="P203" s="250"/>
      <c r="Q203" s="375"/>
      <c r="R203" s="120"/>
      <c r="S203" s="325"/>
      <c r="T203" s="190"/>
    </row>
    <row r="204" spans="1:23" ht="25.5" customHeight="1" x14ac:dyDescent="0.2">
      <c r="A204" s="978"/>
      <c r="B204" s="1427"/>
      <c r="C204" s="1494"/>
      <c r="D204" s="1554" t="s">
        <v>101</v>
      </c>
      <c r="E204" s="1550"/>
      <c r="F204" s="419"/>
      <c r="G204" s="1332"/>
      <c r="H204" s="875" t="s">
        <v>18</v>
      </c>
      <c r="I204" s="835">
        <v>30</v>
      </c>
      <c r="J204" s="836">
        <f>30-2.8</f>
        <v>27.2</v>
      </c>
      <c r="K204" s="259"/>
      <c r="L204" s="476"/>
      <c r="M204" s="369"/>
      <c r="N204" s="479"/>
      <c r="O204" s="257"/>
      <c r="P204" s="369"/>
      <c r="Q204" s="178"/>
      <c r="R204" s="128"/>
      <c r="S204" s="414"/>
      <c r="T204" s="90"/>
    </row>
    <row r="205" spans="1:23" ht="15.75" customHeight="1" x14ac:dyDescent="0.2">
      <c r="A205" s="1293"/>
      <c r="B205" s="1426"/>
      <c r="C205" s="1428"/>
      <c r="D205" s="1633"/>
      <c r="E205" s="1867"/>
      <c r="F205" s="1402"/>
      <c r="G205" s="1403"/>
      <c r="H205" s="1404"/>
      <c r="I205" s="1404"/>
      <c r="J205" s="832"/>
      <c r="K205" s="478"/>
      <c r="L205" s="399"/>
      <c r="M205" s="258"/>
      <c r="N205" s="495"/>
      <c r="O205" s="322"/>
      <c r="P205" s="258"/>
      <c r="Q205" s="208"/>
      <c r="R205" s="29"/>
      <c r="S205" s="422"/>
      <c r="T205" s="84"/>
    </row>
    <row r="206" spans="1:23" ht="31.5" customHeight="1" x14ac:dyDescent="0.2">
      <c r="A206" s="978"/>
      <c r="B206" s="1427"/>
      <c r="C206" s="1429"/>
      <c r="D206" s="1431" t="s">
        <v>103</v>
      </c>
      <c r="E206" s="103"/>
      <c r="F206" s="1204"/>
      <c r="G206" s="1475"/>
      <c r="H206" s="74" t="s">
        <v>18</v>
      </c>
      <c r="I206" s="403">
        <v>40</v>
      </c>
      <c r="J206" s="833">
        <f>40-40</f>
        <v>0</v>
      </c>
      <c r="K206" s="403"/>
      <c r="L206" s="387"/>
      <c r="M206" s="368"/>
      <c r="N206" s="688"/>
      <c r="O206" s="384"/>
      <c r="P206" s="326"/>
      <c r="Q206" s="308"/>
      <c r="R206" s="1459"/>
      <c r="S206" s="155"/>
      <c r="T206" s="1462"/>
      <c r="U206" s="92"/>
      <c r="W206" s="157"/>
    </row>
    <row r="207" spans="1:23" ht="17.25" customHeight="1" x14ac:dyDescent="0.2">
      <c r="A207" s="978"/>
      <c r="B207" s="1427"/>
      <c r="C207" s="1494"/>
      <c r="D207" s="1554" t="s">
        <v>191</v>
      </c>
      <c r="E207" s="1550"/>
      <c r="F207" s="995"/>
      <c r="G207" s="1332"/>
      <c r="H207" s="875" t="s">
        <v>18</v>
      </c>
      <c r="I207" s="835">
        <v>247.5</v>
      </c>
      <c r="J207" s="836">
        <f>247.5-157.1</f>
        <v>90.4</v>
      </c>
      <c r="K207" s="259"/>
      <c r="L207" s="476"/>
      <c r="M207" s="369"/>
      <c r="N207" s="479"/>
      <c r="O207" s="257"/>
      <c r="P207" s="253"/>
      <c r="Q207" s="1868"/>
      <c r="R207" s="120"/>
      <c r="S207" s="325"/>
      <c r="T207" s="190"/>
    </row>
    <row r="208" spans="1:23" ht="17.25" customHeight="1" x14ac:dyDescent="0.2">
      <c r="A208" s="978"/>
      <c r="B208" s="1427"/>
      <c r="C208" s="1429"/>
      <c r="D208" s="1555"/>
      <c r="E208" s="1550"/>
      <c r="F208" s="995"/>
      <c r="G208" s="1332"/>
      <c r="H208" s="73"/>
      <c r="I208" s="876"/>
      <c r="J208" s="832"/>
      <c r="K208" s="478"/>
      <c r="L208" s="399"/>
      <c r="M208" s="258"/>
      <c r="N208" s="495"/>
      <c r="O208" s="322"/>
      <c r="P208" s="323"/>
      <c r="Q208" s="1868"/>
      <c r="R208" s="120"/>
      <c r="S208" s="325"/>
      <c r="T208" s="190"/>
    </row>
    <row r="209" spans="1:33" ht="13.5" thickBot="1" x14ac:dyDescent="0.25">
      <c r="A209" s="978"/>
      <c r="B209" s="1427"/>
      <c r="C209" s="1494"/>
      <c r="D209" s="1667"/>
      <c r="E209" s="1440"/>
      <c r="F209" s="1205"/>
      <c r="G209" s="877"/>
      <c r="H209" s="75" t="s">
        <v>19</v>
      </c>
      <c r="I209" s="671">
        <f>SUM(I187:I208)</f>
        <v>1854.8</v>
      </c>
      <c r="J209" s="698">
        <f>SUM(J187:J208)</f>
        <v>1812.7</v>
      </c>
      <c r="K209" s="438">
        <f t="shared" ref="K209:P209" si="39">SUM(K185:K203)</f>
        <v>2513.3000000000002</v>
      </c>
      <c r="L209" s="328">
        <f t="shared" si="39"/>
        <v>1924.3</v>
      </c>
      <c r="M209" s="328">
        <f t="shared" si="39"/>
        <v>0</v>
      </c>
      <c r="N209" s="922">
        <f t="shared" si="39"/>
        <v>589</v>
      </c>
      <c r="O209" s="438">
        <f t="shared" si="39"/>
        <v>2013.3</v>
      </c>
      <c r="P209" s="438">
        <f t="shared" si="39"/>
        <v>1668.3</v>
      </c>
      <c r="Q209" s="427"/>
      <c r="R209" s="93"/>
      <c r="S209" s="447"/>
      <c r="T209" s="115"/>
    </row>
    <row r="210" spans="1:33" ht="27" customHeight="1" x14ac:dyDescent="0.2">
      <c r="A210" s="1595" t="s">
        <v>20</v>
      </c>
      <c r="B210" s="1597" t="s">
        <v>22</v>
      </c>
      <c r="C210" s="16" t="s">
        <v>20</v>
      </c>
      <c r="D210" s="1599" t="s">
        <v>45</v>
      </c>
      <c r="E210" s="1549"/>
      <c r="F210" s="1871">
        <v>2</v>
      </c>
      <c r="G210" s="1465" t="s">
        <v>68</v>
      </c>
      <c r="H210" s="878" t="s">
        <v>18</v>
      </c>
      <c r="I210" s="296">
        <v>31.3</v>
      </c>
      <c r="J210" s="533">
        <v>31.3</v>
      </c>
      <c r="K210" s="477">
        <f>J210</f>
        <v>31.3</v>
      </c>
      <c r="L210" s="487">
        <v>31.3</v>
      </c>
      <c r="M210" s="241"/>
      <c r="N210" s="483"/>
      <c r="O210" s="242">
        <f>J210</f>
        <v>31.3</v>
      </c>
      <c r="P210" s="242">
        <f>K210</f>
        <v>31.3</v>
      </c>
      <c r="Q210" s="1543" t="s">
        <v>98</v>
      </c>
      <c r="R210" s="98">
        <v>300</v>
      </c>
      <c r="S210" s="446">
        <v>300</v>
      </c>
      <c r="T210" s="114">
        <v>300</v>
      </c>
    </row>
    <row r="211" spans="1:33" ht="15.75" customHeight="1" thickBot="1" x14ac:dyDescent="0.25">
      <c r="A211" s="1596"/>
      <c r="B211" s="1598"/>
      <c r="C211" s="967"/>
      <c r="D211" s="1600"/>
      <c r="E211" s="1564"/>
      <c r="F211" s="1872"/>
      <c r="G211" s="1466"/>
      <c r="H211" s="75" t="s">
        <v>19</v>
      </c>
      <c r="I211" s="813">
        <f>SUM(I210)</f>
        <v>31.3</v>
      </c>
      <c r="J211" s="263">
        <f>J210</f>
        <v>31.3</v>
      </c>
      <c r="K211" s="262">
        <f>SUM(K210)</f>
        <v>31.3</v>
      </c>
      <c r="L211" s="328">
        <f>L210</f>
        <v>31.3</v>
      </c>
      <c r="M211" s="263"/>
      <c r="N211" s="475"/>
      <c r="O211" s="264">
        <f>SUM(O210)</f>
        <v>31.3</v>
      </c>
      <c r="P211" s="264">
        <f>SUM(P210)</f>
        <v>31.3</v>
      </c>
      <c r="Q211" s="1544"/>
      <c r="R211" s="93"/>
      <c r="S211" s="447"/>
      <c r="T211" s="115"/>
    </row>
    <row r="212" spans="1:33" ht="19.5" customHeight="1" x14ac:dyDescent="0.2">
      <c r="A212" s="978" t="s">
        <v>20</v>
      </c>
      <c r="B212" s="1427" t="s">
        <v>22</v>
      </c>
      <c r="C212" s="147" t="s">
        <v>22</v>
      </c>
      <c r="D212" s="1554" t="s">
        <v>143</v>
      </c>
      <c r="E212" s="1556" t="s">
        <v>59</v>
      </c>
      <c r="F212" s="1201"/>
      <c r="G212" s="819"/>
      <c r="H212" s="985" t="s">
        <v>18</v>
      </c>
      <c r="I212" s="827">
        <v>15</v>
      </c>
      <c r="J212" s="828">
        <v>15</v>
      </c>
      <c r="K212" s="825">
        <f t="shared" ref="K212" si="40">+L212+N212</f>
        <v>15</v>
      </c>
      <c r="L212" s="476">
        <v>15</v>
      </c>
      <c r="M212" s="476"/>
      <c r="N212" s="826"/>
      <c r="O212" s="253">
        <v>15</v>
      </c>
      <c r="P212" s="369"/>
      <c r="Q212" s="377" t="s">
        <v>144</v>
      </c>
      <c r="R212" s="128">
        <v>2</v>
      </c>
      <c r="S212" s="414">
        <v>3</v>
      </c>
      <c r="T212" s="90"/>
    </row>
    <row r="213" spans="1:33" ht="20.25" customHeight="1" x14ac:dyDescent="0.2">
      <c r="A213" s="978"/>
      <c r="B213" s="1427"/>
      <c r="C213" s="147"/>
      <c r="D213" s="1555"/>
      <c r="E213" s="1557"/>
      <c r="F213" s="1201"/>
      <c r="G213" s="819"/>
      <c r="H213" s="1467"/>
      <c r="I213" s="829"/>
      <c r="J213" s="830"/>
      <c r="K213" s="272"/>
      <c r="L213" s="346"/>
      <c r="M213" s="277"/>
      <c r="N213" s="480"/>
      <c r="O213" s="269"/>
      <c r="P213" s="277"/>
      <c r="Q213" s="376"/>
      <c r="R213" s="120"/>
      <c r="S213" s="325"/>
      <c r="T213" s="190"/>
    </row>
    <row r="214" spans="1:33" ht="18" customHeight="1" thickBot="1" x14ac:dyDescent="0.25">
      <c r="A214" s="978"/>
      <c r="B214" s="1427"/>
      <c r="C214" s="147"/>
      <c r="D214" s="1431"/>
      <c r="E214" s="538" t="s">
        <v>44</v>
      </c>
      <c r="F214" s="1201"/>
      <c r="G214" s="819"/>
      <c r="H214" s="1279" t="s">
        <v>19</v>
      </c>
      <c r="I214" s="261">
        <f>SUM(I212:I213)</f>
        <v>15</v>
      </c>
      <c r="J214" s="513">
        <f t="shared" ref="J214:P214" si="41">SUM(J212:J213)</f>
        <v>15</v>
      </c>
      <c r="K214" s="941">
        <f t="shared" si="41"/>
        <v>15</v>
      </c>
      <c r="L214" s="440">
        <f t="shared" si="41"/>
        <v>15</v>
      </c>
      <c r="M214" s="337">
        <f t="shared" si="41"/>
        <v>0</v>
      </c>
      <c r="N214" s="440">
        <f t="shared" si="41"/>
        <v>0</v>
      </c>
      <c r="O214" s="261">
        <f t="shared" si="41"/>
        <v>15</v>
      </c>
      <c r="P214" s="261">
        <f t="shared" si="41"/>
        <v>0</v>
      </c>
      <c r="Q214" s="405"/>
      <c r="R214" s="29"/>
      <c r="S214" s="422"/>
      <c r="T214" s="84"/>
    </row>
    <row r="215" spans="1:33" ht="30.75" customHeight="1" x14ac:dyDescent="0.2">
      <c r="A215" s="976" t="s">
        <v>20</v>
      </c>
      <c r="B215" s="1436" t="s">
        <v>22</v>
      </c>
      <c r="C215" s="1438" t="s">
        <v>24</v>
      </c>
      <c r="D215" s="1457" t="s">
        <v>270</v>
      </c>
      <c r="E215" s="924"/>
      <c r="F215" s="1200">
        <v>6</v>
      </c>
      <c r="G215" s="1826" t="s">
        <v>71</v>
      </c>
      <c r="H215" s="926"/>
      <c r="I215" s="927"/>
      <c r="J215" s="934"/>
      <c r="K215" s="929"/>
      <c r="L215" s="930"/>
      <c r="M215" s="928"/>
      <c r="N215" s="931"/>
      <c r="O215" s="932"/>
      <c r="P215" s="933"/>
      <c r="Q215" s="1463"/>
      <c r="R215" s="925"/>
      <c r="S215" s="446"/>
      <c r="T215" s="114"/>
    </row>
    <row r="216" spans="1:33" ht="18" customHeight="1" x14ac:dyDescent="0.2">
      <c r="A216" s="978"/>
      <c r="B216" s="1427"/>
      <c r="C216" s="147"/>
      <c r="D216" s="772" t="s">
        <v>218</v>
      </c>
      <c r="E216" s="879"/>
      <c r="F216" s="1201"/>
      <c r="G216" s="1827"/>
      <c r="H216" s="983" t="s">
        <v>18</v>
      </c>
      <c r="I216" s="880"/>
      <c r="J216" s="833"/>
      <c r="K216" s="478">
        <v>2563.5</v>
      </c>
      <c r="L216" s="399">
        <v>2563.5</v>
      </c>
      <c r="M216" s="258"/>
      <c r="N216" s="495"/>
      <c r="O216" s="322">
        <f>+L216</f>
        <v>2563.5</v>
      </c>
      <c r="P216" s="323">
        <f>+O216</f>
        <v>2563.5</v>
      </c>
      <c r="Q216" s="1435" t="s">
        <v>219</v>
      </c>
      <c r="R216" s="410">
        <v>96</v>
      </c>
      <c r="S216" s="410">
        <v>96</v>
      </c>
      <c r="T216" s="203">
        <v>96</v>
      </c>
      <c r="U216" s="406"/>
    </row>
    <row r="217" spans="1:33" s="22" customFormat="1" ht="30" customHeight="1" x14ac:dyDescent="0.2">
      <c r="A217" s="978"/>
      <c r="B217" s="1534"/>
      <c r="C217" s="881"/>
      <c r="D217" s="1591" t="s">
        <v>273</v>
      </c>
      <c r="E217" s="879"/>
      <c r="F217" s="1201"/>
      <c r="G217" s="1827"/>
      <c r="H217" s="882" t="s">
        <v>18</v>
      </c>
      <c r="I217" s="829"/>
      <c r="J217" s="830"/>
      <c r="K217" s="829">
        <v>75.5</v>
      </c>
      <c r="L217" s="883">
        <v>5.5</v>
      </c>
      <c r="M217" s="1869"/>
      <c r="N217" s="883">
        <v>70</v>
      </c>
      <c r="O217" s="884">
        <v>78</v>
      </c>
      <c r="P217" s="885">
        <v>80.5</v>
      </c>
      <c r="Q217" s="24" t="s">
        <v>220</v>
      </c>
      <c r="R217" s="1458">
        <f>20+19</f>
        <v>39</v>
      </c>
      <c r="S217" s="1458">
        <v>60</v>
      </c>
      <c r="T217" s="886">
        <v>80</v>
      </c>
      <c r="U217" s="1"/>
      <c r="V217" s="1"/>
      <c r="W217" s="1"/>
      <c r="X217" s="1"/>
      <c r="Y217" s="1"/>
      <c r="Z217" s="1"/>
      <c r="AA217" s="1"/>
      <c r="AB217" s="1"/>
      <c r="AC217" s="1"/>
      <c r="AD217" s="1"/>
      <c r="AE217" s="1"/>
      <c r="AF217" s="1"/>
      <c r="AG217" s="1"/>
    </row>
    <row r="218" spans="1:33" s="22" customFormat="1" ht="56.25" customHeight="1" x14ac:dyDescent="0.2">
      <c r="A218" s="978"/>
      <c r="B218" s="1534"/>
      <c r="C218" s="895"/>
      <c r="D218" s="1592"/>
      <c r="E218" s="879"/>
      <c r="F218" s="1201"/>
      <c r="G218" s="1468"/>
      <c r="H218" s="887"/>
      <c r="I218" s="823"/>
      <c r="J218" s="824"/>
      <c r="K218" s="823"/>
      <c r="L218" s="888"/>
      <c r="M218" s="1870"/>
      <c r="N218" s="888"/>
      <c r="O218" s="889"/>
      <c r="P218" s="890"/>
      <c r="Q218" s="891" t="s">
        <v>221</v>
      </c>
      <c r="R218" s="149">
        <v>20</v>
      </c>
      <c r="S218" s="149">
        <v>20</v>
      </c>
      <c r="T218" s="89">
        <v>20</v>
      </c>
      <c r="U218" s="1"/>
      <c r="V218" s="1"/>
      <c r="W218" s="1"/>
      <c r="X218" s="1"/>
      <c r="Y218" s="1"/>
      <c r="Z218" s="1"/>
      <c r="AA218" s="1"/>
      <c r="AB218" s="1"/>
      <c r="AC218" s="1"/>
      <c r="AD218" s="1"/>
      <c r="AE218" s="1"/>
      <c r="AF218" s="1"/>
      <c r="AG218" s="1"/>
    </row>
    <row r="219" spans="1:33" s="22" customFormat="1" ht="18.75" customHeight="1" x14ac:dyDescent="0.2">
      <c r="A219" s="978"/>
      <c r="B219" s="221"/>
      <c r="C219" s="881"/>
      <c r="D219" s="1591" t="s">
        <v>274</v>
      </c>
      <c r="E219" s="879"/>
      <c r="F219" s="1201"/>
      <c r="G219" s="1468"/>
      <c r="H219" s="892" t="s">
        <v>18</v>
      </c>
      <c r="I219" s="835"/>
      <c r="J219" s="836"/>
      <c r="K219" s="861">
        <v>46</v>
      </c>
      <c r="L219" s="893"/>
      <c r="M219" s="1472"/>
      <c r="N219" s="893">
        <v>46</v>
      </c>
      <c r="O219" s="894"/>
      <c r="P219" s="797"/>
      <c r="Q219" s="23" t="s">
        <v>222</v>
      </c>
      <c r="R219" s="31"/>
      <c r="S219" s="31"/>
      <c r="T219" s="886"/>
      <c r="U219" s="1"/>
      <c r="V219" s="1"/>
      <c r="W219" s="1"/>
      <c r="X219" s="1"/>
      <c r="Y219" s="1"/>
      <c r="Z219" s="1"/>
      <c r="AA219" s="1"/>
      <c r="AB219" s="1"/>
      <c r="AC219" s="1"/>
      <c r="AD219" s="1"/>
      <c r="AE219" s="1"/>
      <c r="AF219" s="1"/>
      <c r="AG219" s="1"/>
    </row>
    <row r="220" spans="1:33" s="22" customFormat="1" ht="30.75" customHeight="1" x14ac:dyDescent="0.2">
      <c r="A220" s="978"/>
      <c r="B220" s="221"/>
      <c r="C220" s="895"/>
      <c r="D220" s="1593"/>
      <c r="E220" s="1397"/>
      <c r="F220" s="1201"/>
      <c r="G220" s="1468"/>
      <c r="H220" s="892" t="s">
        <v>21</v>
      </c>
      <c r="I220" s="827"/>
      <c r="J220" s="828"/>
      <c r="K220" s="1405">
        <v>324</v>
      </c>
      <c r="L220" s="893"/>
      <c r="M220" s="1472"/>
      <c r="N220" s="893">
        <v>324</v>
      </c>
      <c r="O220" s="894"/>
      <c r="P220" s="797"/>
      <c r="Q220" s="891" t="s">
        <v>223</v>
      </c>
      <c r="R220" s="382">
        <v>4</v>
      </c>
      <c r="S220" s="382"/>
      <c r="T220" s="158"/>
      <c r="U220" s="1"/>
      <c r="V220" s="1"/>
      <c r="W220" s="1"/>
      <c r="X220" s="1"/>
      <c r="Y220" s="1"/>
      <c r="Z220" s="1"/>
      <c r="AA220" s="1"/>
      <c r="AB220" s="1"/>
      <c r="AC220" s="1"/>
      <c r="AD220" s="1"/>
      <c r="AE220" s="1"/>
      <c r="AF220" s="1"/>
      <c r="AG220" s="1"/>
    </row>
    <row r="221" spans="1:33" s="22" customFormat="1" ht="107.25" customHeight="1" x14ac:dyDescent="0.2">
      <c r="A221" s="978"/>
      <c r="B221" s="221"/>
      <c r="C221" s="895"/>
      <c r="D221" s="1028"/>
      <c r="E221" s="1397"/>
      <c r="F221" s="1201"/>
      <c r="G221" s="1468"/>
      <c r="H221" s="887"/>
      <c r="I221" s="823"/>
      <c r="J221" s="824"/>
      <c r="K221" s="864"/>
      <c r="L221" s="888"/>
      <c r="M221" s="1473"/>
      <c r="N221" s="888"/>
      <c r="O221" s="889"/>
      <c r="P221" s="890"/>
      <c r="Q221" s="896" t="s">
        <v>224</v>
      </c>
      <c r="R221" s="1459">
        <v>4</v>
      </c>
      <c r="S221" s="29"/>
      <c r="T221" s="76"/>
      <c r="U221" s="1"/>
      <c r="V221" s="1"/>
      <c r="W221" s="1"/>
      <c r="X221" s="1"/>
      <c r="Y221" s="1"/>
      <c r="Z221" s="1"/>
      <c r="AA221" s="1"/>
      <c r="AB221" s="1"/>
      <c r="AC221" s="1"/>
      <c r="AD221" s="1"/>
      <c r="AE221" s="1"/>
      <c r="AF221" s="1"/>
      <c r="AG221" s="1"/>
    </row>
    <row r="222" spans="1:33" s="22" customFormat="1" ht="41.25" customHeight="1" x14ac:dyDescent="0.2">
      <c r="A222" s="978"/>
      <c r="B222" s="1427"/>
      <c r="C222" s="881"/>
      <c r="D222" s="1593" t="s">
        <v>225</v>
      </c>
      <c r="E222" s="879"/>
      <c r="F222" s="1201"/>
      <c r="G222" s="1468"/>
      <c r="H222" s="882" t="s">
        <v>70</v>
      </c>
      <c r="I222" s="829"/>
      <c r="J222" s="830"/>
      <c r="K222" s="861">
        <f>+N222</f>
        <v>5.0999999999999996</v>
      </c>
      <c r="L222" s="883"/>
      <c r="M222" s="1406"/>
      <c r="N222" s="883">
        <v>5.0999999999999996</v>
      </c>
      <c r="O222" s="884"/>
      <c r="P222" s="885"/>
      <c r="Q222" s="1545" t="s">
        <v>226</v>
      </c>
      <c r="R222" s="1458">
        <v>1</v>
      </c>
      <c r="S222" s="1458"/>
      <c r="T222" s="1307"/>
      <c r="U222" s="1"/>
      <c r="V222" s="1"/>
      <c r="W222" s="1"/>
      <c r="X222" s="1"/>
      <c r="Y222" s="1"/>
      <c r="Z222" s="1"/>
      <c r="AA222" s="1"/>
      <c r="AB222" s="1"/>
      <c r="AC222" s="1"/>
      <c r="AD222" s="1"/>
      <c r="AE222" s="1"/>
      <c r="AF222" s="1"/>
      <c r="AG222" s="1"/>
    </row>
    <row r="223" spans="1:33" s="22" customFormat="1" ht="16.5" customHeight="1" thickBot="1" x14ac:dyDescent="0.25">
      <c r="A223" s="977"/>
      <c r="B223" s="1497"/>
      <c r="C223" s="1524"/>
      <c r="D223" s="1594"/>
      <c r="E223" s="899"/>
      <c r="F223" s="1202"/>
      <c r="G223" s="998"/>
      <c r="H223" s="27" t="s">
        <v>19</v>
      </c>
      <c r="I223" s="262">
        <f t="shared" ref="I223:P223" si="42">SUM(I216:I222)</f>
        <v>0</v>
      </c>
      <c r="J223" s="698">
        <f t="shared" si="42"/>
        <v>0</v>
      </c>
      <c r="K223" s="262">
        <f t="shared" si="42"/>
        <v>3014.1</v>
      </c>
      <c r="L223" s="328">
        <f t="shared" si="42"/>
        <v>2569</v>
      </c>
      <c r="M223" s="263">
        <f t="shared" si="42"/>
        <v>0</v>
      </c>
      <c r="N223" s="475">
        <f t="shared" si="42"/>
        <v>445.1</v>
      </c>
      <c r="O223" s="264">
        <f t="shared" si="42"/>
        <v>2641.5</v>
      </c>
      <c r="P223" s="263">
        <f t="shared" si="42"/>
        <v>2644</v>
      </c>
      <c r="Q223" s="1546"/>
      <c r="R223" s="118"/>
      <c r="S223" s="118"/>
      <c r="T223" s="1525"/>
      <c r="U223" s="1"/>
      <c r="V223" s="1"/>
      <c r="W223" s="1"/>
      <c r="X223" s="1"/>
      <c r="Y223" s="1"/>
      <c r="Z223" s="1"/>
      <c r="AA223" s="1"/>
      <c r="AB223" s="1"/>
      <c r="AC223" s="1"/>
      <c r="AD223" s="1"/>
      <c r="AE223" s="1"/>
      <c r="AF223" s="1"/>
      <c r="AG223" s="1"/>
    </row>
    <row r="224" spans="1:33" ht="15" customHeight="1" thickBot="1" x14ac:dyDescent="0.25">
      <c r="A224" s="10" t="s">
        <v>20</v>
      </c>
      <c r="B224" s="11" t="s">
        <v>24</v>
      </c>
      <c r="C224" s="1589" t="s">
        <v>23</v>
      </c>
      <c r="D224" s="1590"/>
      <c r="E224" s="1590"/>
      <c r="F224" s="1590"/>
      <c r="G224" s="1590"/>
      <c r="H224" s="1590"/>
      <c r="I224" s="279">
        <f>I211+I209+I223+I214</f>
        <v>1901.1</v>
      </c>
      <c r="J224" s="484">
        <f t="shared" ref="J224:P224" si="43">J211+J209+J223+J214</f>
        <v>1859</v>
      </c>
      <c r="K224" s="1338">
        <f t="shared" si="43"/>
        <v>5573.7000000000007</v>
      </c>
      <c r="L224" s="329">
        <f t="shared" si="43"/>
        <v>4539.6000000000004</v>
      </c>
      <c r="M224" s="334">
        <f t="shared" si="43"/>
        <v>0</v>
      </c>
      <c r="N224" s="1084">
        <f t="shared" si="43"/>
        <v>1034.0999999999999</v>
      </c>
      <c r="O224" s="329">
        <f t="shared" si="43"/>
        <v>4701.1000000000004</v>
      </c>
      <c r="P224" s="280">
        <f t="shared" si="43"/>
        <v>4343.6000000000004</v>
      </c>
      <c r="Q224" s="1560"/>
      <c r="R224" s="1561"/>
      <c r="S224" s="1561"/>
      <c r="T224" s="1562"/>
    </row>
    <row r="225" spans="1:33" ht="15.75" customHeight="1" thickBot="1" x14ac:dyDescent="0.25">
      <c r="A225" s="10" t="s">
        <v>20</v>
      </c>
      <c r="B225" s="1608" t="s">
        <v>7</v>
      </c>
      <c r="C225" s="1608"/>
      <c r="D225" s="1608"/>
      <c r="E225" s="1608"/>
      <c r="F225" s="1608"/>
      <c r="G225" s="1608"/>
      <c r="H225" s="1608"/>
      <c r="I225" s="282">
        <f t="shared" ref="I225:P225" si="44">I224+I183+I166</f>
        <v>4725.5</v>
      </c>
      <c r="J225" s="1340">
        <f t="shared" si="44"/>
        <v>3813.3</v>
      </c>
      <c r="K225" s="1342">
        <f t="shared" si="44"/>
        <v>9526.4000000000015</v>
      </c>
      <c r="L225" s="335">
        <f t="shared" si="44"/>
        <v>4684.3</v>
      </c>
      <c r="M225" s="335">
        <f t="shared" si="44"/>
        <v>0</v>
      </c>
      <c r="N225" s="1343">
        <f t="shared" si="44"/>
        <v>4842.0999999999995</v>
      </c>
      <c r="O225" s="1345">
        <f t="shared" si="44"/>
        <v>10553.328</v>
      </c>
      <c r="P225" s="1100">
        <f t="shared" si="44"/>
        <v>11879</v>
      </c>
      <c r="Q225" s="1527"/>
      <c r="R225" s="1528"/>
      <c r="S225" s="1528"/>
      <c r="T225" s="1529"/>
    </row>
    <row r="226" spans="1:33" ht="14.25" customHeight="1" thickBot="1" x14ac:dyDescent="0.25">
      <c r="A226" s="12" t="s">
        <v>6</v>
      </c>
      <c r="B226" s="1530" t="s">
        <v>8</v>
      </c>
      <c r="C226" s="1530"/>
      <c r="D226" s="1530"/>
      <c r="E226" s="1530"/>
      <c r="F226" s="1530"/>
      <c r="G226" s="1530"/>
      <c r="H226" s="1530"/>
      <c r="I226" s="283">
        <f t="shared" ref="I226:P226" si="45">I225+I93</f>
        <v>67160.415999999997</v>
      </c>
      <c r="J226" s="1341">
        <f t="shared" si="45"/>
        <v>67070.315999999992</v>
      </c>
      <c r="K226" s="283">
        <f t="shared" si="45"/>
        <v>73256.700000000012</v>
      </c>
      <c r="L226" s="336">
        <f t="shared" si="45"/>
        <v>68255.8</v>
      </c>
      <c r="M226" s="330">
        <f t="shared" si="45"/>
        <v>41550.399999999994</v>
      </c>
      <c r="N226" s="1344">
        <f t="shared" si="45"/>
        <v>5000.8999999999996</v>
      </c>
      <c r="O226" s="1346">
        <f t="shared" si="45"/>
        <v>73768.828000000009</v>
      </c>
      <c r="P226" s="1101">
        <f t="shared" si="45"/>
        <v>74998.600000000006</v>
      </c>
      <c r="Q226" s="1531"/>
      <c r="R226" s="1532"/>
      <c r="S226" s="1532"/>
      <c r="T226" s="1533"/>
    </row>
    <row r="227" spans="1:33" s="471" customFormat="1" ht="18" customHeight="1" x14ac:dyDescent="0.2">
      <c r="A227" s="1873" t="s">
        <v>249</v>
      </c>
      <c r="B227" s="1873"/>
      <c r="C227" s="1873"/>
      <c r="D227" s="1873"/>
      <c r="E227" s="1873"/>
      <c r="F227" s="1873"/>
      <c r="G227" s="1873"/>
      <c r="H227" s="1873"/>
      <c r="I227" s="1873"/>
      <c r="J227" s="1873"/>
      <c r="K227" s="1873"/>
      <c r="L227" s="1873"/>
      <c r="M227" s="1873"/>
      <c r="N227" s="1873"/>
      <c r="O227" s="1873"/>
      <c r="P227" s="1873"/>
      <c r="Q227" s="1873"/>
      <c r="R227" s="1873"/>
      <c r="S227" s="1873"/>
      <c r="T227" s="1873"/>
      <c r="U227" s="1873"/>
      <c r="V227" s="1873"/>
      <c r="W227" s="1873"/>
      <c r="X227" s="1873"/>
      <c r="Y227" s="1873"/>
      <c r="Z227" s="1873"/>
      <c r="AA227" s="1873"/>
      <c r="AB227" s="1873"/>
      <c r="AC227" s="1873"/>
      <c r="AD227" s="1873"/>
      <c r="AE227" s="1873"/>
      <c r="AF227" s="1873"/>
      <c r="AG227" s="1873"/>
    </row>
    <row r="228" spans="1:33" s="471" customFormat="1" ht="24.75" customHeight="1" x14ac:dyDescent="0.2">
      <c r="A228" s="1873" t="s">
        <v>291</v>
      </c>
      <c r="B228" s="1873"/>
      <c r="C228" s="1873"/>
      <c r="D228" s="1873"/>
      <c r="E228" s="1873"/>
      <c r="F228" s="1873"/>
      <c r="G228" s="1873"/>
      <c r="H228" s="1873"/>
      <c r="I228" s="1873"/>
      <c r="J228" s="1873"/>
      <c r="K228" s="1873"/>
      <c r="L228" s="1873"/>
      <c r="M228" s="1873"/>
      <c r="N228" s="1873"/>
      <c r="O228" s="1873"/>
      <c r="P228" s="1873"/>
      <c r="Q228" s="1873"/>
      <c r="R228" s="1873"/>
      <c r="S228" s="1873"/>
      <c r="T228" s="1873"/>
      <c r="U228" s="1873"/>
      <c r="V228" s="1873"/>
      <c r="W228" s="1873"/>
      <c r="X228" s="1873"/>
      <c r="Y228" s="1873"/>
      <c r="Z228" s="1873"/>
      <c r="AA228" s="1873"/>
      <c r="AB228" s="1873"/>
      <c r="AC228" s="1873"/>
      <c r="AD228" s="1873"/>
      <c r="AE228" s="1873"/>
      <c r="AF228" s="1873"/>
      <c r="AG228" s="1873"/>
    </row>
    <row r="229" spans="1:33" s="109" customFormat="1" ht="13.5" customHeight="1" thickBot="1" x14ac:dyDescent="0.25">
      <c r="A229" s="1874" t="s">
        <v>1</v>
      </c>
      <c r="B229" s="1874"/>
      <c r="C229" s="1874"/>
      <c r="D229" s="1874"/>
      <c r="E229" s="1874"/>
      <c r="F229" s="1874"/>
      <c r="G229" s="1874"/>
      <c r="H229" s="1874"/>
      <c r="I229" s="1874"/>
      <c r="J229" s="1874"/>
      <c r="K229" s="1874"/>
      <c r="L229" s="1874"/>
      <c r="M229" s="1874"/>
      <c r="N229" s="1874"/>
      <c r="O229" s="1874"/>
      <c r="P229" s="1874"/>
      <c r="Q229" s="107"/>
      <c r="R229" s="303"/>
      <c r="S229" s="303"/>
      <c r="T229" s="108"/>
    </row>
    <row r="230" spans="1:33" s="82" customFormat="1" ht="66" customHeight="1" thickBot="1" x14ac:dyDescent="0.25">
      <c r="A230" s="1585" t="s">
        <v>2</v>
      </c>
      <c r="B230" s="1586"/>
      <c r="C230" s="1586"/>
      <c r="D230" s="1586"/>
      <c r="E230" s="1586"/>
      <c r="F230" s="1586"/>
      <c r="G230" s="1586"/>
      <c r="H230" s="1586"/>
      <c r="I230" s="498" t="s">
        <v>200</v>
      </c>
      <c r="J230" s="520" t="s">
        <v>199</v>
      </c>
      <c r="K230" s="1875" t="s">
        <v>164</v>
      </c>
      <c r="L230" s="1876"/>
      <c r="M230" s="1876"/>
      <c r="N230" s="1877"/>
      <c r="O230" s="470" t="s">
        <v>165</v>
      </c>
      <c r="P230" s="302" t="s">
        <v>202</v>
      </c>
      <c r="Q230" s="994"/>
      <c r="R230" s="994"/>
      <c r="S230" s="994"/>
      <c r="T230" s="94"/>
      <c r="W230" s="81"/>
      <c r="Y230" s="81"/>
    </row>
    <row r="231" spans="1:33" s="82" customFormat="1" x14ac:dyDescent="0.2">
      <c r="A231" s="1587" t="s">
        <v>28</v>
      </c>
      <c r="B231" s="1588"/>
      <c r="C231" s="1588"/>
      <c r="D231" s="1588"/>
      <c r="E231" s="1588"/>
      <c r="F231" s="1588"/>
      <c r="G231" s="1588"/>
      <c r="H231" s="1588"/>
      <c r="I231" s="514">
        <f t="shared" ref="I231:P231" si="46">SUM(I232:I236)</f>
        <v>67158.915999999997</v>
      </c>
      <c r="J231" s="900">
        <f t="shared" si="46"/>
        <v>67068.116000000009</v>
      </c>
      <c r="K231" s="902">
        <f t="shared" si="46"/>
        <v>73126.600000000006</v>
      </c>
      <c r="L231" s="901">
        <f t="shared" si="46"/>
        <v>68255.8</v>
      </c>
      <c r="M231" s="910">
        <f t="shared" si="46"/>
        <v>41550.399999999994</v>
      </c>
      <c r="N231" s="901">
        <f t="shared" si="46"/>
        <v>4870.7999999999993</v>
      </c>
      <c r="O231" s="514">
        <f t="shared" si="46"/>
        <v>72091.027999999991</v>
      </c>
      <c r="P231" s="523">
        <f t="shared" si="46"/>
        <v>73828.600000000006</v>
      </c>
      <c r="Q231" s="994"/>
      <c r="R231" s="994"/>
      <c r="S231" s="994"/>
      <c r="T231" s="94"/>
    </row>
    <row r="232" spans="1:33" s="82" customFormat="1" x14ac:dyDescent="0.2">
      <c r="A232" s="1577" t="s">
        <v>31</v>
      </c>
      <c r="B232" s="1578"/>
      <c r="C232" s="1578"/>
      <c r="D232" s="1578"/>
      <c r="E232" s="1578"/>
      <c r="F232" s="1578"/>
      <c r="G232" s="1579"/>
      <c r="H232" s="1579"/>
      <c r="I232" s="515">
        <f>SUMIF(H14:H222,"sb",I14:I222)</f>
        <v>27757.1</v>
      </c>
      <c r="J232" s="491">
        <f>SUMIF(H14:H222,"sb",J14:J222)</f>
        <v>26892.699999999997</v>
      </c>
      <c r="K232" s="903">
        <f>SUMIF(H14:H222,"sb",K14:K222)</f>
        <v>33167.9</v>
      </c>
      <c r="L232" s="489">
        <f>SUMIF(H14:H222,"sb",L14:L222)</f>
        <v>29307.200000000001</v>
      </c>
      <c r="M232" s="354">
        <f>SUMIF(H14:H222,"sb",M14:M222)</f>
        <v>16149.3</v>
      </c>
      <c r="N232" s="350">
        <f>SUMIF(H14:H222,"sb",N14:N222)</f>
        <v>3860.6999999999994</v>
      </c>
      <c r="O232" s="489">
        <f>SUMIF(H14:H222,"sb",O14:O222)</f>
        <v>32079.628000000001</v>
      </c>
      <c r="P232" s="266">
        <f>SUMIF(H14:H222,"sb",P14:P222)</f>
        <v>34593.000000000007</v>
      </c>
      <c r="Q232" s="993"/>
      <c r="R232" s="993"/>
      <c r="S232" s="993"/>
      <c r="T232" s="94"/>
    </row>
    <row r="233" spans="1:33" s="82" customFormat="1" x14ac:dyDescent="0.2">
      <c r="A233" s="1577" t="s">
        <v>36</v>
      </c>
      <c r="B233" s="1578"/>
      <c r="C233" s="1578"/>
      <c r="D233" s="1578"/>
      <c r="E233" s="1578"/>
      <c r="F233" s="1578"/>
      <c r="G233" s="1579"/>
      <c r="H233" s="1579"/>
      <c r="I233" s="515">
        <f>SUMIF(H14:H210,"sb(sp)",I14:I210)</f>
        <v>5663.9</v>
      </c>
      <c r="J233" s="493">
        <f>SUMIF(H14:H222,"sb(sp)",J14:J222)</f>
        <v>5639.7</v>
      </c>
      <c r="K233" s="903">
        <f>SUMIF(H15:H222,"sb(sp)",K15:K222)</f>
        <v>5433.4000000000005</v>
      </c>
      <c r="L233" s="489">
        <f>SUMIF(H15:H222,"sb(sp)",L15:L222)</f>
        <v>5372.1</v>
      </c>
      <c r="M233" s="354">
        <f>SUMIF(H15:H222,"sb(sp)",M15:M222)</f>
        <v>965</v>
      </c>
      <c r="N233" s="350">
        <f>SUMIF(H15:H222,"sb(sp)",N15:N222)</f>
        <v>61.3</v>
      </c>
      <c r="O233" s="489">
        <f>SUMIF(H15:H222,"sb(sp)",O15:O222)</f>
        <v>5358.2000000000007</v>
      </c>
      <c r="P233" s="266">
        <f>SUMIF(H15:H222,"sb(sp)",P15:P222)</f>
        <v>5358.2000000000007</v>
      </c>
      <c r="Q233" s="993"/>
      <c r="R233" s="993"/>
      <c r="S233" s="993"/>
      <c r="T233" s="94"/>
    </row>
    <row r="234" spans="1:33" s="82" customFormat="1" x14ac:dyDescent="0.2">
      <c r="A234" s="1881" t="s">
        <v>138</v>
      </c>
      <c r="B234" s="1882"/>
      <c r="C234" s="1882"/>
      <c r="D234" s="1882"/>
      <c r="E234" s="1882"/>
      <c r="F234" s="1882"/>
      <c r="G234" s="1882"/>
      <c r="H234" s="1882"/>
      <c r="I234" s="515">
        <f>SUMIF(H14:H210,"sb(spl)",I14:I210)</f>
        <v>588.11599999999999</v>
      </c>
      <c r="J234" s="493">
        <f>SUMIF(H14:H210,"sb(spl)",J14:J210)</f>
        <v>588.11599999999999</v>
      </c>
      <c r="K234" s="904"/>
      <c r="L234" s="500"/>
      <c r="M234" s="395"/>
      <c r="N234" s="396"/>
      <c r="O234" s="500"/>
      <c r="P234" s="285"/>
      <c r="Q234" s="993"/>
      <c r="R234" s="993"/>
      <c r="S234" s="993"/>
      <c r="T234" s="94"/>
    </row>
    <row r="235" spans="1:33" s="82" customFormat="1" x14ac:dyDescent="0.2">
      <c r="A235" s="1577" t="s">
        <v>32</v>
      </c>
      <c r="B235" s="1578"/>
      <c r="C235" s="1578"/>
      <c r="D235" s="1578"/>
      <c r="E235" s="1578"/>
      <c r="F235" s="1578"/>
      <c r="G235" s="1579"/>
      <c r="H235" s="1579"/>
      <c r="I235" s="515">
        <f>SUMIF(H14:H210,"sb(vb)",I14:I210)</f>
        <v>33149.799999999996</v>
      </c>
      <c r="J235" s="1187">
        <f>SUMIF(H14:H222,"sb(vb)",J14:J222)</f>
        <v>33541.80000000001</v>
      </c>
      <c r="K235" s="904">
        <f>SUMIF(H15:H222,"sb(vb)",K15:K222)</f>
        <v>33905.699999999997</v>
      </c>
      <c r="L235" s="500">
        <f>SUMIF(H15:H222,"sb(vb)",L15:L222)</f>
        <v>33519.399999999994</v>
      </c>
      <c r="M235" s="395">
        <f>SUMIF(H15:H222,"sb(vb)",M15:M222)</f>
        <v>24436.099999999995</v>
      </c>
      <c r="N235" s="396">
        <f>SUMIF(H15:H222,"sb(vb)",N15:N222)</f>
        <v>386.3</v>
      </c>
      <c r="O235" s="500">
        <f>SUMIF(H15:H222,"sb(vb)",O15:O222)</f>
        <v>33581.699999999997</v>
      </c>
      <c r="P235" s="285">
        <f>SUMIF(H15:H222,"sb(vb)",P15:P222)</f>
        <v>33581.699999999997</v>
      </c>
      <c r="Q235" s="993"/>
      <c r="R235" s="993"/>
      <c r="S235" s="993"/>
      <c r="T235" s="94"/>
    </row>
    <row r="236" spans="1:33" s="82" customFormat="1" ht="13.5" thickBot="1" x14ac:dyDescent="0.25">
      <c r="A236" s="1580" t="s">
        <v>33</v>
      </c>
      <c r="B236" s="1547"/>
      <c r="C236" s="1547"/>
      <c r="D236" s="1547"/>
      <c r="E236" s="1547"/>
      <c r="F236" s="1547"/>
      <c r="G236" s="1581"/>
      <c r="H236" s="1581"/>
      <c r="I236" s="496">
        <f>SUMIF(H14:H210,"es",I14:I210)</f>
        <v>0</v>
      </c>
      <c r="J236" s="549">
        <f>SUMIF(H14:H222,"es",J14:J222)</f>
        <v>405.8</v>
      </c>
      <c r="K236" s="905">
        <f>SUMIF(H15:H222,"es",K15:K222)</f>
        <v>619.6</v>
      </c>
      <c r="L236" s="501">
        <f>SUMIF(H15:H222,"es",L15:L222)</f>
        <v>57.1</v>
      </c>
      <c r="M236" s="356">
        <f>SUMIF(H15:H222,"es",M15:M222)</f>
        <v>0</v>
      </c>
      <c r="N236" s="351">
        <f>SUMIF(H15:H222,"es",N15:N222)</f>
        <v>562.5</v>
      </c>
      <c r="O236" s="501">
        <f>SUMIF(H15:H222,"es",O15:O222)</f>
        <v>1071.5</v>
      </c>
      <c r="P236" s="286">
        <f>SUMIF(H15:H222,"es",P15:P222)</f>
        <v>295.7</v>
      </c>
      <c r="Q236" s="997"/>
      <c r="R236" s="997"/>
      <c r="S236" s="997"/>
      <c r="T236" s="94"/>
    </row>
    <row r="237" spans="1:33" s="82" customFormat="1" ht="13.5" thickBot="1" x14ac:dyDescent="0.25">
      <c r="A237" s="1582" t="s">
        <v>29</v>
      </c>
      <c r="B237" s="1583"/>
      <c r="C237" s="1583"/>
      <c r="D237" s="1583"/>
      <c r="E237" s="1583"/>
      <c r="F237" s="1583"/>
      <c r="G237" s="1583"/>
      <c r="H237" s="1583"/>
      <c r="I237" s="517">
        <f t="shared" ref="I237:P237" si="47">SUM(I238:I239)</f>
        <v>1.5</v>
      </c>
      <c r="J237" s="1188">
        <f t="shared" si="47"/>
        <v>2.2000000000000002</v>
      </c>
      <c r="K237" s="906">
        <f t="shared" si="47"/>
        <v>130.1</v>
      </c>
      <c r="L237" s="472">
        <f t="shared" si="47"/>
        <v>0</v>
      </c>
      <c r="M237" s="355">
        <f t="shared" si="47"/>
        <v>0</v>
      </c>
      <c r="N237" s="365">
        <f t="shared" ca="1" si="47"/>
        <v>130.1</v>
      </c>
      <c r="O237" s="472">
        <f t="shared" si="47"/>
        <v>1677.8</v>
      </c>
      <c r="P237" s="360">
        <f t="shared" si="47"/>
        <v>1170</v>
      </c>
      <c r="Q237" s="995"/>
      <c r="R237" s="995"/>
      <c r="S237" s="995"/>
      <c r="T237" s="94"/>
    </row>
    <row r="238" spans="1:33" s="82" customFormat="1" x14ac:dyDescent="0.2">
      <c r="A238" s="1878" t="s">
        <v>0</v>
      </c>
      <c r="B238" s="1879"/>
      <c r="C238" s="1879"/>
      <c r="D238" s="1879"/>
      <c r="E238" s="1879"/>
      <c r="F238" s="1879"/>
      <c r="G238" s="1880"/>
      <c r="H238" s="1880"/>
      <c r="I238" s="518">
        <f>SUMIF(H14:H210,"lrvb",I14:I210)</f>
        <v>1.5</v>
      </c>
      <c r="J238" s="491">
        <f>SUMIF(H14:H222,"lrvb",J14:J222)</f>
        <v>2.2000000000000002</v>
      </c>
      <c r="K238" s="774">
        <f>SUMIF(H15:H210,"lrvb",K15:K210)</f>
        <v>0</v>
      </c>
      <c r="L238" s="488">
        <f>SUMIF(I15:I210,"lrvb",L15:L210)</f>
        <v>0</v>
      </c>
      <c r="M238" s="357">
        <f>SUMIF(J15:J210,"lrvb",M15:M210)</f>
        <v>0</v>
      </c>
      <c r="N238" s="352">
        <f ca="1">SUMIF(H15:H222,"lrvb",N15:N210)</f>
        <v>0</v>
      </c>
      <c r="O238" s="488">
        <f>SUMIF(H15:H222,"lrvb",O15:O222)</f>
        <v>0</v>
      </c>
      <c r="P238" s="265">
        <f>SUMIF(H15:H222,"lrvb",P15:P222)</f>
        <v>0</v>
      </c>
      <c r="Q238" s="997"/>
      <c r="R238" s="997"/>
      <c r="S238" s="997"/>
      <c r="T238" s="94"/>
    </row>
    <row r="239" spans="1:33" s="82" customFormat="1" ht="13.5" thickBot="1" x14ac:dyDescent="0.25">
      <c r="A239" s="1570" t="s">
        <v>72</v>
      </c>
      <c r="B239" s="1571"/>
      <c r="C239" s="1571"/>
      <c r="D239" s="1571"/>
      <c r="E239" s="1571"/>
      <c r="F239" s="1571"/>
      <c r="G239" s="1571"/>
      <c r="H239" s="1571"/>
      <c r="I239" s="516">
        <f>SUMIF(H14:H222,"kt",I14:I222)</f>
        <v>0</v>
      </c>
      <c r="J239" s="521">
        <f>SUMIF(H14:H222,"kt",J14:J222)</f>
        <v>0</v>
      </c>
      <c r="K239" s="907">
        <f>SUMIF(H15:H222,"kt",K15:K222)</f>
        <v>130.1</v>
      </c>
      <c r="L239" s="502">
        <f>SUMIF(H15:H222,"kt",L15:L222)</f>
        <v>0</v>
      </c>
      <c r="M239" s="499">
        <f>SUMIF(J15:J222,"kt",M15:M222)</f>
        <v>0</v>
      </c>
      <c r="N239" s="909">
        <f>SUMIF(H15:H222,"kt",N15:N222)</f>
        <v>130.1</v>
      </c>
      <c r="O239" s="502">
        <f>SUMIF(H15:H222,"kt",O15:O222)</f>
        <v>1677.8</v>
      </c>
      <c r="P239" s="287">
        <f>SUMIF(H15:H222,"kt",P15:P222)</f>
        <v>1170</v>
      </c>
      <c r="Q239" s="997"/>
      <c r="R239" s="997"/>
      <c r="S239" s="997"/>
      <c r="T239" s="94"/>
    </row>
    <row r="240" spans="1:33" ht="13.5" thickBot="1" x14ac:dyDescent="0.25">
      <c r="A240" s="1572" t="s">
        <v>30</v>
      </c>
      <c r="B240" s="1573"/>
      <c r="C240" s="1573"/>
      <c r="D240" s="1573"/>
      <c r="E240" s="1573"/>
      <c r="F240" s="1573"/>
      <c r="G240" s="1573"/>
      <c r="H240" s="1573"/>
      <c r="I240" s="519">
        <f>I237+I231</f>
        <v>67160.415999999997</v>
      </c>
      <c r="J240" s="522">
        <f>J237+J231</f>
        <v>67070.316000000006</v>
      </c>
      <c r="K240" s="908">
        <f>K231+K237</f>
        <v>73256.700000000012</v>
      </c>
      <c r="L240" s="503">
        <f>L231+L237</f>
        <v>68255.8</v>
      </c>
      <c r="M240" s="358">
        <f>M231+M237</f>
        <v>41550.399999999994</v>
      </c>
      <c r="N240" s="353">
        <f ca="1">N231+N237</f>
        <v>5000.8999999999996</v>
      </c>
      <c r="O240" s="503">
        <f>O237+O231</f>
        <v>73768.827999999994</v>
      </c>
      <c r="P240" s="288">
        <f>P237+P231</f>
        <v>74998.600000000006</v>
      </c>
      <c r="Q240" s="994"/>
      <c r="R240" s="994"/>
      <c r="S240" s="994"/>
    </row>
    <row r="242" spans="1:20" x14ac:dyDescent="0.2">
      <c r="D242" s="81"/>
      <c r="E242" s="85"/>
      <c r="F242" s="95"/>
      <c r="G242" s="317"/>
      <c r="H242" s="80"/>
      <c r="I242" s="452"/>
      <c r="J242" s="381"/>
      <c r="K242" s="292"/>
      <c r="L242" s="292"/>
      <c r="M242" s="292"/>
      <c r="N242" s="292"/>
      <c r="O242" s="289"/>
      <c r="P242" s="289"/>
    </row>
    <row r="243" spans="1:20" ht="60" customHeight="1" x14ac:dyDescent="0.2">
      <c r="D243" s="81"/>
      <c r="E243" s="85"/>
      <c r="F243" s="95"/>
      <c r="G243" s="317"/>
      <c r="H243" s="80"/>
      <c r="I243" s="452"/>
      <c r="J243" s="289"/>
      <c r="K243" s="292"/>
      <c r="L243" s="292"/>
      <c r="M243" s="292"/>
      <c r="N243" s="292"/>
      <c r="O243" s="289"/>
      <c r="P243" s="289"/>
    </row>
    <row r="244" spans="1:20" x14ac:dyDescent="0.2">
      <c r="D244" s="81"/>
      <c r="E244" s="85"/>
      <c r="F244" s="95"/>
      <c r="G244" s="317"/>
      <c r="H244" s="80"/>
      <c r="I244" s="452"/>
      <c r="J244" s="289"/>
      <c r="K244" s="292"/>
      <c r="L244" s="292"/>
      <c r="M244" s="292"/>
      <c r="N244" s="292"/>
      <c r="O244" s="289"/>
      <c r="P244" s="289"/>
    </row>
    <row r="245" spans="1:20" x14ac:dyDescent="0.2">
      <c r="D245" s="81"/>
      <c r="E245" s="85"/>
      <c r="F245" s="95"/>
      <c r="G245" s="317"/>
      <c r="H245" s="80"/>
      <c r="I245" s="452"/>
      <c r="J245" s="289"/>
      <c r="K245" s="292"/>
      <c r="L245" s="292"/>
      <c r="M245" s="292"/>
      <c r="N245" s="292"/>
      <c r="O245" s="289"/>
      <c r="P245" s="289"/>
    </row>
    <row r="246" spans="1:20" x14ac:dyDescent="0.2">
      <c r="D246" s="81"/>
      <c r="E246" s="85"/>
      <c r="F246" s="95"/>
      <c r="G246" s="317"/>
      <c r="H246" s="80"/>
      <c r="I246" s="452"/>
      <c r="J246" s="289"/>
      <c r="K246" s="292"/>
      <c r="L246" s="292"/>
      <c r="M246" s="292"/>
      <c r="N246" s="292"/>
      <c r="O246" s="289"/>
      <c r="P246" s="289"/>
    </row>
    <row r="247" spans="1:20" x14ac:dyDescent="0.2">
      <c r="D247" s="81"/>
      <c r="E247" s="85"/>
      <c r="F247" s="95"/>
      <c r="G247" s="317"/>
      <c r="H247" s="80"/>
      <c r="I247" s="452"/>
      <c r="J247" s="289"/>
      <c r="K247" s="292"/>
      <c r="L247" s="292"/>
      <c r="M247" s="292"/>
      <c r="N247" s="292"/>
      <c r="O247" s="289"/>
      <c r="P247" s="289"/>
    </row>
    <row r="248" spans="1:20" x14ac:dyDescent="0.2">
      <c r="D248" s="81"/>
      <c r="E248" s="85"/>
      <c r="F248" s="95"/>
      <c r="G248" s="317"/>
      <c r="H248" s="80"/>
      <c r="I248" s="452"/>
      <c r="J248" s="289"/>
      <c r="K248" s="292"/>
      <c r="L248" s="292"/>
      <c r="M248" s="292"/>
      <c r="N248" s="292"/>
      <c r="O248" s="289"/>
      <c r="P248" s="289"/>
    </row>
    <row r="249" spans="1:20" x14ac:dyDescent="0.2">
      <c r="D249" s="81"/>
      <c r="E249" s="85"/>
      <c r="F249" s="95"/>
      <c r="G249" s="317"/>
      <c r="H249" s="80"/>
      <c r="I249" s="452"/>
      <c r="J249" s="289"/>
      <c r="K249" s="292"/>
      <c r="L249" s="292"/>
      <c r="M249" s="292"/>
      <c r="N249" s="292"/>
      <c r="O249" s="289"/>
      <c r="P249" s="289"/>
    </row>
    <row r="250" spans="1:20" x14ac:dyDescent="0.2">
      <c r="D250" s="81"/>
      <c r="E250" s="85"/>
      <c r="F250" s="95"/>
      <c r="G250" s="317"/>
      <c r="H250" s="80"/>
      <c r="I250" s="452"/>
      <c r="J250" s="289"/>
      <c r="K250" s="292"/>
      <c r="L250" s="292"/>
      <c r="M250" s="292"/>
      <c r="N250" s="292"/>
      <c r="O250" s="289"/>
      <c r="P250" s="289"/>
    </row>
    <row r="251" spans="1:20" x14ac:dyDescent="0.2">
      <c r="D251" s="81"/>
      <c r="E251" s="85"/>
      <c r="F251" s="95"/>
      <c r="G251" s="317"/>
      <c r="H251" s="80"/>
      <c r="I251" s="452"/>
      <c r="J251" s="289"/>
      <c r="K251" s="292"/>
      <c r="L251" s="292"/>
      <c r="M251" s="292"/>
      <c r="N251" s="292"/>
      <c r="O251" s="289"/>
      <c r="P251" s="289"/>
      <c r="T251" s="81"/>
    </row>
    <row r="252" spans="1:20" x14ac:dyDescent="0.2">
      <c r="D252" s="81"/>
      <c r="E252" s="85"/>
      <c r="F252" s="95"/>
      <c r="G252" s="317"/>
      <c r="H252" s="80"/>
      <c r="I252" s="452"/>
      <c r="J252" s="289"/>
      <c r="K252" s="292"/>
      <c r="L252" s="292"/>
      <c r="M252" s="292"/>
      <c r="N252" s="292"/>
      <c r="O252" s="289"/>
      <c r="P252" s="289"/>
      <c r="T252" s="81"/>
    </row>
    <row r="253" spans="1:20" x14ac:dyDescent="0.2">
      <c r="A253" s="126"/>
      <c r="B253" s="126"/>
      <c r="C253" s="126"/>
      <c r="D253" s="81"/>
      <c r="E253" s="85"/>
      <c r="F253" s="95"/>
      <c r="G253" s="317"/>
      <c r="H253" s="80"/>
      <c r="I253" s="452"/>
      <c r="J253" s="289"/>
      <c r="K253" s="292"/>
      <c r="L253" s="292"/>
      <c r="M253" s="292"/>
      <c r="N253" s="292"/>
      <c r="O253" s="289"/>
      <c r="P253" s="289"/>
      <c r="Q253" s="81"/>
      <c r="R253" s="85"/>
      <c r="S253" s="85"/>
      <c r="T253" s="81"/>
    </row>
    <row r="254" spans="1:20" x14ac:dyDescent="0.2">
      <c r="A254" s="126"/>
      <c r="B254" s="126"/>
      <c r="C254" s="126"/>
      <c r="D254" s="81"/>
      <c r="E254" s="85"/>
      <c r="F254" s="95"/>
      <c r="G254" s="317"/>
      <c r="H254" s="80"/>
      <c r="I254" s="452"/>
      <c r="J254" s="289"/>
      <c r="K254" s="292"/>
      <c r="L254" s="292"/>
      <c r="M254" s="292"/>
      <c r="N254" s="292"/>
      <c r="O254" s="289"/>
      <c r="P254" s="289"/>
      <c r="Q254" s="81"/>
      <c r="R254" s="85"/>
      <c r="S254" s="85"/>
      <c r="T254" s="81"/>
    </row>
    <row r="255" spans="1:20" x14ac:dyDescent="0.2">
      <c r="A255" s="126"/>
      <c r="B255" s="126"/>
      <c r="C255" s="126"/>
      <c r="D255" s="81"/>
      <c r="E255" s="85"/>
      <c r="F255" s="95"/>
      <c r="G255" s="317"/>
      <c r="H255" s="80"/>
      <c r="I255" s="452"/>
      <c r="J255" s="289"/>
      <c r="K255" s="292"/>
      <c r="L255" s="292"/>
      <c r="M255" s="292"/>
      <c r="N255" s="292"/>
      <c r="O255" s="289"/>
      <c r="P255" s="289"/>
      <c r="Q255" s="81"/>
      <c r="R255" s="85"/>
      <c r="S255" s="85"/>
      <c r="T255" s="81"/>
    </row>
    <row r="256" spans="1:20" x14ac:dyDescent="0.2">
      <c r="A256" s="126"/>
      <c r="B256" s="126"/>
      <c r="C256" s="126"/>
      <c r="D256" s="81"/>
      <c r="E256" s="85"/>
      <c r="F256" s="95"/>
      <c r="G256" s="317"/>
      <c r="H256" s="80"/>
      <c r="I256" s="452"/>
      <c r="J256" s="289"/>
      <c r="K256" s="292"/>
      <c r="L256" s="292"/>
      <c r="M256" s="292"/>
      <c r="N256" s="292"/>
      <c r="O256" s="289"/>
      <c r="P256" s="289"/>
      <c r="Q256" s="81"/>
      <c r="R256" s="85"/>
      <c r="S256" s="85"/>
      <c r="T256" s="81"/>
    </row>
    <row r="257" spans="1:20" x14ac:dyDescent="0.2">
      <c r="A257" s="126"/>
      <c r="B257" s="126"/>
      <c r="C257" s="126"/>
      <c r="D257" s="81"/>
      <c r="E257" s="85"/>
      <c r="F257" s="95"/>
      <c r="G257" s="317"/>
      <c r="H257" s="80"/>
      <c r="I257" s="452"/>
      <c r="J257" s="289"/>
      <c r="K257" s="292"/>
      <c r="L257" s="292"/>
      <c r="M257" s="292"/>
      <c r="N257" s="292"/>
      <c r="O257" s="289"/>
      <c r="P257" s="289"/>
      <c r="Q257" s="81"/>
      <c r="R257" s="85"/>
      <c r="S257" s="85"/>
      <c r="T257" s="81"/>
    </row>
    <row r="258" spans="1:20" x14ac:dyDescent="0.2">
      <c r="A258" s="126"/>
      <c r="B258" s="126"/>
      <c r="C258" s="126"/>
      <c r="D258" s="81"/>
      <c r="E258" s="85"/>
      <c r="F258" s="95"/>
      <c r="G258" s="317"/>
      <c r="H258" s="80"/>
      <c r="I258" s="452"/>
      <c r="J258" s="289"/>
      <c r="K258" s="292"/>
      <c r="L258" s="292"/>
      <c r="M258" s="292"/>
      <c r="N258" s="292"/>
      <c r="O258" s="289"/>
      <c r="P258" s="289"/>
      <c r="Q258" s="81"/>
      <c r="R258" s="85"/>
      <c r="S258" s="85"/>
      <c r="T258" s="81"/>
    </row>
    <row r="259" spans="1:20" x14ac:dyDescent="0.2">
      <c r="A259" s="126"/>
      <c r="B259" s="126"/>
      <c r="C259" s="126"/>
      <c r="D259" s="81"/>
      <c r="E259" s="85"/>
      <c r="F259" s="95"/>
      <c r="G259" s="317"/>
      <c r="H259" s="80"/>
      <c r="I259" s="452"/>
      <c r="J259" s="289"/>
      <c r="K259" s="292"/>
      <c r="L259" s="292"/>
      <c r="M259" s="292"/>
      <c r="N259" s="292"/>
      <c r="O259" s="289"/>
      <c r="P259" s="289"/>
      <c r="Q259" s="81"/>
      <c r="R259" s="85"/>
      <c r="S259" s="85"/>
      <c r="T259" s="81"/>
    </row>
    <row r="260" spans="1:20" x14ac:dyDescent="0.2">
      <c r="A260" s="126"/>
      <c r="B260" s="126"/>
      <c r="C260" s="126"/>
      <c r="D260" s="81"/>
      <c r="E260" s="85"/>
      <c r="F260" s="95"/>
      <c r="G260" s="317"/>
      <c r="H260" s="80"/>
      <c r="I260" s="452"/>
      <c r="J260" s="289"/>
      <c r="K260" s="292"/>
      <c r="L260" s="292"/>
      <c r="M260" s="292"/>
      <c r="N260" s="292"/>
      <c r="O260" s="289"/>
      <c r="P260" s="289"/>
      <c r="Q260" s="81"/>
      <c r="R260" s="85"/>
      <c r="S260" s="85"/>
      <c r="T260" s="81"/>
    </row>
    <row r="261" spans="1:20" x14ac:dyDescent="0.2">
      <c r="A261" s="126"/>
      <c r="B261" s="126"/>
      <c r="C261" s="126"/>
      <c r="D261" s="81"/>
      <c r="E261" s="85"/>
      <c r="F261" s="95"/>
      <c r="G261" s="317"/>
      <c r="H261" s="80"/>
      <c r="I261" s="452"/>
      <c r="J261" s="289"/>
      <c r="K261" s="292"/>
      <c r="L261" s="292"/>
      <c r="M261" s="292"/>
      <c r="N261" s="292"/>
      <c r="O261" s="289"/>
      <c r="P261" s="289"/>
      <c r="Q261" s="81"/>
      <c r="R261" s="85"/>
      <c r="S261" s="85"/>
      <c r="T261" s="81"/>
    </row>
    <row r="262" spans="1:20" x14ac:dyDescent="0.2">
      <c r="A262" s="126"/>
      <c r="B262" s="126"/>
      <c r="C262" s="126"/>
      <c r="D262" s="81"/>
      <c r="E262" s="85"/>
      <c r="F262" s="95"/>
      <c r="G262" s="317"/>
      <c r="H262" s="80"/>
      <c r="I262" s="452"/>
      <c r="J262" s="289"/>
      <c r="K262" s="292"/>
      <c r="L262" s="292"/>
      <c r="M262" s="292"/>
      <c r="N262" s="292"/>
      <c r="O262" s="289"/>
      <c r="P262" s="289"/>
      <c r="Q262" s="81"/>
      <c r="R262" s="85"/>
      <c r="S262" s="85"/>
      <c r="T262" s="81"/>
    </row>
    <row r="263" spans="1:20" x14ac:dyDescent="0.2">
      <c r="A263" s="126"/>
      <c r="B263" s="126"/>
      <c r="C263" s="126"/>
      <c r="D263" s="81"/>
      <c r="E263" s="85"/>
      <c r="F263" s="95"/>
      <c r="G263" s="317"/>
      <c r="H263" s="80"/>
      <c r="I263" s="452"/>
      <c r="J263" s="289"/>
      <c r="K263" s="292"/>
      <c r="L263" s="292"/>
      <c r="M263" s="292"/>
      <c r="N263" s="292"/>
      <c r="O263" s="289"/>
      <c r="P263" s="289"/>
      <c r="Q263" s="81"/>
      <c r="R263" s="85"/>
      <c r="S263" s="85"/>
      <c r="T263" s="81"/>
    </row>
    <row r="264" spans="1:20" x14ac:dyDescent="0.2">
      <c r="A264" s="126"/>
      <c r="B264" s="126"/>
      <c r="C264" s="126"/>
      <c r="D264" s="81"/>
      <c r="E264" s="85"/>
      <c r="F264" s="95"/>
      <c r="G264" s="317"/>
      <c r="H264" s="80"/>
      <c r="I264" s="452"/>
      <c r="J264" s="289"/>
      <c r="K264" s="292"/>
      <c r="L264" s="292"/>
      <c r="M264" s="292"/>
      <c r="N264" s="292"/>
      <c r="O264" s="289"/>
      <c r="P264" s="289"/>
      <c r="Q264" s="81"/>
      <c r="R264" s="85"/>
      <c r="S264" s="85"/>
      <c r="T264" s="81"/>
    </row>
    <row r="265" spans="1:20" x14ac:dyDescent="0.2">
      <c r="A265" s="126"/>
      <c r="B265" s="126"/>
      <c r="C265" s="126"/>
      <c r="D265" s="81"/>
      <c r="E265" s="85"/>
      <c r="F265" s="95"/>
      <c r="G265" s="317"/>
      <c r="H265" s="80"/>
      <c r="I265" s="452"/>
      <c r="J265" s="289"/>
      <c r="K265" s="292"/>
      <c r="L265" s="292"/>
      <c r="M265" s="292"/>
      <c r="N265" s="292"/>
      <c r="O265" s="289"/>
      <c r="P265" s="289"/>
      <c r="Q265" s="81"/>
      <c r="R265" s="85"/>
      <c r="S265" s="85"/>
      <c r="T265" s="81"/>
    </row>
  </sheetData>
  <mergeCells count="255">
    <mergeCell ref="A237:H237"/>
    <mergeCell ref="A238:H238"/>
    <mergeCell ref="A239:H239"/>
    <mergeCell ref="A240:H240"/>
    <mergeCell ref="A231:H231"/>
    <mergeCell ref="A232:H232"/>
    <mergeCell ref="A233:H233"/>
    <mergeCell ref="A234:H234"/>
    <mergeCell ref="A235:H235"/>
    <mergeCell ref="A236:H236"/>
    <mergeCell ref="B226:H226"/>
    <mergeCell ref="Q226:T226"/>
    <mergeCell ref="A227:AG227"/>
    <mergeCell ref="A228:AG228"/>
    <mergeCell ref="A229:P229"/>
    <mergeCell ref="A230:H230"/>
    <mergeCell ref="K230:N230"/>
    <mergeCell ref="D219:D220"/>
    <mergeCell ref="D222:D223"/>
    <mergeCell ref="Q222:Q223"/>
    <mergeCell ref="C224:H224"/>
    <mergeCell ref="Q224:T224"/>
    <mergeCell ref="B225:H225"/>
    <mergeCell ref="Q225:T225"/>
    <mergeCell ref="D212:D213"/>
    <mergeCell ref="E212:E213"/>
    <mergeCell ref="G215:G217"/>
    <mergeCell ref="B217:B218"/>
    <mergeCell ref="D217:D218"/>
    <mergeCell ref="M217:M218"/>
    <mergeCell ref="A210:A211"/>
    <mergeCell ref="B210:B211"/>
    <mergeCell ref="D210:D211"/>
    <mergeCell ref="E210:E211"/>
    <mergeCell ref="F210:F211"/>
    <mergeCell ref="Q210:Q211"/>
    <mergeCell ref="D202:D203"/>
    <mergeCell ref="D204:D205"/>
    <mergeCell ref="E204:E205"/>
    <mergeCell ref="D207:D209"/>
    <mergeCell ref="E207:E208"/>
    <mergeCell ref="Q207:Q208"/>
    <mergeCell ref="D192:D193"/>
    <mergeCell ref="Q192:Q193"/>
    <mergeCell ref="R192:R193"/>
    <mergeCell ref="S192:S193"/>
    <mergeCell ref="T192:T193"/>
    <mergeCell ref="D200:D201"/>
    <mergeCell ref="Q180:Q181"/>
    <mergeCell ref="C183:H183"/>
    <mergeCell ref="Q183:T183"/>
    <mergeCell ref="C184:T184"/>
    <mergeCell ref="D185:D186"/>
    <mergeCell ref="G185:G187"/>
    <mergeCell ref="G172:G173"/>
    <mergeCell ref="D174:D175"/>
    <mergeCell ref="D176:D177"/>
    <mergeCell ref="D178:D179"/>
    <mergeCell ref="D180:D181"/>
    <mergeCell ref="G180:G181"/>
    <mergeCell ref="C167:T167"/>
    <mergeCell ref="D168:D169"/>
    <mergeCell ref="E168:E169"/>
    <mergeCell ref="G168:G169"/>
    <mergeCell ref="D170:D171"/>
    <mergeCell ref="E170:E171"/>
    <mergeCell ref="G170:G171"/>
    <mergeCell ref="D153:D155"/>
    <mergeCell ref="E155:H155"/>
    <mergeCell ref="D158:D159"/>
    <mergeCell ref="Q158:Q159"/>
    <mergeCell ref="D164:D165"/>
    <mergeCell ref="C166:H166"/>
    <mergeCell ref="Q166:T166"/>
    <mergeCell ref="D147:D149"/>
    <mergeCell ref="V147:V148"/>
    <mergeCell ref="W147:W148"/>
    <mergeCell ref="X147:X148"/>
    <mergeCell ref="Y147:Y148"/>
    <mergeCell ref="D150:D152"/>
    <mergeCell ref="G150:G151"/>
    <mergeCell ref="Q151:Q152"/>
    <mergeCell ref="G139:G140"/>
    <mergeCell ref="C141:C142"/>
    <mergeCell ref="D141:D144"/>
    <mergeCell ref="G141:G142"/>
    <mergeCell ref="Q141:Q142"/>
    <mergeCell ref="E145:H145"/>
    <mergeCell ref="D130:D131"/>
    <mergeCell ref="E131:H131"/>
    <mergeCell ref="D133:D135"/>
    <mergeCell ref="G133:G134"/>
    <mergeCell ref="D136:D138"/>
    <mergeCell ref="E136:E138"/>
    <mergeCell ref="G136:G138"/>
    <mergeCell ref="D125:D126"/>
    <mergeCell ref="G125:G126"/>
    <mergeCell ref="Q125:Q126"/>
    <mergeCell ref="D127:D128"/>
    <mergeCell ref="G127:G128"/>
    <mergeCell ref="Q127:Q128"/>
    <mergeCell ref="D113:D116"/>
    <mergeCell ref="Q115:Q116"/>
    <mergeCell ref="D117:D118"/>
    <mergeCell ref="Q117:Q118"/>
    <mergeCell ref="D120:D122"/>
    <mergeCell ref="D123:D124"/>
    <mergeCell ref="G123:G124"/>
    <mergeCell ref="D105:D107"/>
    <mergeCell ref="G105:G106"/>
    <mergeCell ref="Q106:Q107"/>
    <mergeCell ref="D108:D110"/>
    <mergeCell ref="Q109:Q110"/>
    <mergeCell ref="D111:D112"/>
    <mergeCell ref="G111:G112"/>
    <mergeCell ref="D97:D100"/>
    <mergeCell ref="G97:G98"/>
    <mergeCell ref="Q97:Q98"/>
    <mergeCell ref="Q99:Q100"/>
    <mergeCell ref="D101:D104"/>
    <mergeCell ref="G101:G102"/>
    <mergeCell ref="Q102:Q104"/>
    <mergeCell ref="C92:H92"/>
    <mergeCell ref="R92:T92"/>
    <mergeCell ref="B93:H93"/>
    <mergeCell ref="Q93:T93"/>
    <mergeCell ref="B94:T94"/>
    <mergeCell ref="C95:T95"/>
    <mergeCell ref="A88:A91"/>
    <mergeCell ref="C88:C91"/>
    <mergeCell ref="D88:D91"/>
    <mergeCell ref="E88:E91"/>
    <mergeCell ref="F88:F91"/>
    <mergeCell ref="Q90:Q91"/>
    <mergeCell ref="G82:G83"/>
    <mergeCell ref="Q84:Q85"/>
    <mergeCell ref="B86:B87"/>
    <mergeCell ref="C86:C87"/>
    <mergeCell ref="D86:D87"/>
    <mergeCell ref="E86:E87"/>
    <mergeCell ref="F86:F87"/>
    <mergeCell ref="G86:G87"/>
    <mergeCell ref="D73:D74"/>
    <mergeCell ref="E73:E74"/>
    <mergeCell ref="F73:F74"/>
    <mergeCell ref="D77:D78"/>
    <mergeCell ref="E80:E81"/>
    <mergeCell ref="D82:D83"/>
    <mergeCell ref="Q57:Q58"/>
    <mergeCell ref="D65:D66"/>
    <mergeCell ref="Q65:Q66"/>
    <mergeCell ref="D67:D68"/>
    <mergeCell ref="E68:H68"/>
    <mergeCell ref="D69:D70"/>
    <mergeCell ref="G69:G70"/>
    <mergeCell ref="R50:R51"/>
    <mergeCell ref="S50:S51"/>
    <mergeCell ref="D42:D46"/>
    <mergeCell ref="E42:E46"/>
    <mergeCell ref="F42:F46"/>
    <mergeCell ref="G42:G46"/>
    <mergeCell ref="T50:T51"/>
    <mergeCell ref="A53:A54"/>
    <mergeCell ref="B53:B54"/>
    <mergeCell ref="C53:C54"/>
    <mergeCell ref="D53:D54"/>
    <mergeCell ref="E53:E54"/>
    <mergeCell ref="F53:F54"/>
    <mergeCell ref="G53:G54"/>
    <mergeCell ref="D47:D49"/>
    <mergeCell ref="E47:E52"/>
    <mergeCell ref="F47:F52"/>
    <mergeCell ref="G47:G52"/>
    <mergeCell ref="Q47:Q48"/>
    <mergeCell ref="D50:D52"/>
    <mergeCell ref="Q50:Q51"/>
    <mergeCell ref="V37:V38"/>
    <mergeCell ref="W37:W38"/>
    <mergeCell ref="X37:X38"/>
    <mergeCell ref="A38:A41"/>
    <mergeCell ref="B38:B41"/>
    <mergeCell ref="C38:C41"/>
    <mergeCell ref="D38:D41"/>
    <mergeCell ref="E38:E41"/>
    <mergeCell ref="F38:F41"/>
    <mergeCell ref="G38:G41"/>
    <mergeCell ref="Q38:Q41"/>
    <mergeCell ref="R38:R41"/>
    <mergeCell ref="S38:S41"/>
    <mergeCell ref="T38:T41"/>
    <mergeCell ref="Q28:Q29"/>
    <mergeCell ref="D31:D32"/>
    <mergeCell ref="A33:A37"/>
    <mergeCell ref="B33:B37"/>
    <mergeCell ref="C33:C37"/>
    <mergeCell ref="D33:D37"/>
    <mergeCell ref="E33:E37"/>
    <mergeCell ref="F33:F37"/>
    <mergeCell ref="G33:G37"/>
    <mergeCell ref="Q33:Q34"/>
    <mergeCell ref="A26:A32"/>
    <mergeCell ref="C26:C32"/>
    <mergeCell ref="D26:D30"/>
    <mergeCell ref="E26:E32"/>
    <mergeCell ref="F26:F32"/>
    <mergeCell ref="G26:G32"/>
    <mergeCell ref="Q36:Q37"/>
    <mergeCell ref="D16:D19"/>
    <mergeCell ref="G16:G20"/>
    <mergeCell ref="Q18:Q19"/>
    <mergeCell ref="A21:A25"/>
    <mergeCell ref="C21:C25"/>
    <mergeCell ref="D21:D25"/>
    <mergeCell ref="E21:E25"/>
    <mergeCell ref="F21:F25"/>
    <mergeCell ref="G21:G25"/>
    <mergeCell ref="Q21:Q22"/>
    <mergeCell ref="C13:T13"/>
    <mergeCell ref="C14:C15"/>
    <mergeCell ref="D14:D15"/>
    <mergeCell ref="E14:E15"/>
    <mergeCell ref="F14:F15"/>
    <mergeCell ref="G14:G15"/>
    <mergeCell ref="R8:R9"/>
    <mergeCell ref="S8:S9"/>
    <mergeCell ref="T8:T9"/>
    <mergeCell ref="A10:T10"/>
    <mergeCell ref="A11:T11"/>
    <mergeCell ref="B12:T12"/>
    <mergeCell ref="O6:O9"/>
    <mergeCell ref="P6:P9"/>
    <mergeCell ref="Q6:T6"/>
    <mergeCell ref="K7:K9"/>
    <mergeCell ref="L7:M7"/>
    <mergeCell ref="N7:N9"/>
    <mergeCell ref="Q7:Q9"/>
    <mergeCell ref="R7:T7"/>
    <mergeCell ref="L8:L9"/>
    <mergeCell ref="M8:M9"/>
    <mergeCell ref="F6:F9"/>
    <mergeCell ref="G6:G9"/>
    <mergeCell ref="H6:H9"/>
    <mergeCell ref="I6:I8"/>
    <mergeCell ref="J6:J8"/>
    <mergeCell ref="K6:N6"/>
    <mergeCell ref="Q1:T1"/>
    <mergeCell ref="A2:T2"/>
    <mergeCell ref="A3:T3"/>
    <mergeCell ref="A4:T4"/>
    <mergeCell ref="C5:T5"/>
    <mergeCell ref="A6:A9"/>
    <mergeCell ref="B6:B9"/>
    <mergeCell ref="C6:C9"/>
    <mergeCell ref="D6:D9"/>
    <mergeCell ref="E6:E9"/>
  </mergeCells>
  <printOptions horizontalCentered="1"/>
  <pageMargins left="0.31496062992125984" right="0.19685039370078741" top="0.74803149606299213" bottom="0.35433070866141736" header="0.31496062992125984" footer="0.31496062992125984"/>
  <pageSetup paperSize="9" scale="80" orientation="landscape" r:id="rId1"/>
  <rowBreaks count="5" manualBreakCount="5">
    <brk id="37" max="19" man="1"/>
    <brk id="76" max="19" man="1"/>
    <brk id="124" max="19" man="1"/>
    <brk id="146" max="19" man="1"/>
    <brk id="163"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10 programa</vt:lpstr>
      <vt:lpstr>Aiškinamoji</vt:lpstr>
      <vt:lpstr>'10 programa'!Print_Area</vt:lpstr>
      <vt:lpstr>Aiškinamoji!Print_Area</vt:lpstr>
      <vt:lpstr>'10 programa'!Print_Titles</vt:lpstr>
      <vt:lpstr>Aiškinamoji!Print_Titles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Snieguole Kacerauskaite</cp:lastModifiedBy>
  <cp:lastPrinted>2016-12-27T07:10:12Z</cp:lastPrinted>
  <dcterms:created xsi:type="dcterms:W3CDTF">2006-05-12T05:50:12Z</dcterms:created>
  <dcterms:modified xsi:type="dcterms:W3CDTF">2016-12-27T07:10:46Z</dcterms:modified>
</cp:coreProperties>
</file>