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17-2019 SVP\2016-12-22 SPRENDIMAS T2-290\"/>
    </mc:Choice>
  </mc:AlternateContent>
  <bookViews>
    <workbookView xWindow="0" yWindow="0" windowWidth="20490" windowHeight="7755"/>
  </bookViews>
  <sheets>
    <sheet name="12 programa" sheetId="4" r:id="rId1"/>
    <sheet name="Aiškinamoji lentelė" sheetId="1" state="hidden" r:id="rId2"/>
  </sheets>
  <definedNames>
    <definedName name="_xlnm.Print_Area" localSheetId="0">'12 programa'!$A$1:$N$160</definedName>
    <definedName name="_xlnm.Print_Area" localSheetId="1">'Aiškinamoji lentelė'!$A$1:$T$227</definedName>
    <definedName name="_xlnm.Print_Titles" localSheetId="0">'12 programa'!$6:$8</definedName>
    <definedName name="_xlnm.Print_Titles" localSheetId="1">'Aiškinamoji lentelė'!$5:$7</definedName>
  </definedNames>
  <calcPr calcId="162913"/>
</workbook>
</file>

<file path=xl/calcChain.xml><?xml version="1.0" encoding="utf-8"?>
<calcChain xmlns="http://schemas.openxmlformats.org/spreadsheetml/2006/main">
  <c r="K182" i="1" l="1"/>
  <c r="H44" i="4" l="1"/>
  <c r="J105" i="4" l="1"/>
  <c r="I105" i="4"/>
  <c r="H105" i="4"/>
  <c r="S22" i="1" l="1"/>
  <c r="T22" i="1"/>
  <c r="R22" i="1"/>
  <c r="J32" i="4"/>
  <c r="H159" i="4"/>
  <c r="H158" i="4"/>
  <c r="H156" i="4"/>
  <c r="H155" i="4"/>
  <c r="H154" i="4"/>
  <c r="H153" i="4"/>
  <c r="H152" i="4" l="1"/>
  <c r="I143" i="4"/>
  <c r="J143" i="4"/>
  <c r="H143" i="4"/>
  <c r="J119" i="4"/>
  <c r="H119" i="4"/>
  <c r="I119" i="4"/>
  <c r="H87" i="4"/>
  <c r="I78" i="4" l="1"/>
  <c r="J78" i="4"/>
  <c r="H78" i="4"/>
  <c r="I66" i="4"/>
  <c r="J66" i="4"/>
  <c r="H66" i="4"/>
  <c r="M45" i="4"/>
  <c r="N45" i="4"/>
  <c r="L45" i="4"/>
  <c r="H91" i="4" l="1"/>
  <c r="H21" i="4"/>
  <c r="J146" i="4"/>
  <c r="I146" i="4"/>
  <c r="H146" i="4"/>
  <c r="I34" i="4" l="1"/>
  <c r="J34" i="4"/>
  <c r="H34" i="4"/>
  <c r="I24" i="4"/>
  <c r="J24" i="4"/>
  <c r="H24" i="4"/>
  <c r="I21" i="4" l="1"/>
  <c r="J21" i="4"/>
  <c r="J158" i="4" l="1"/>
  <c r="J156" i="4"/>
  <c r="I156" i="4"/>
  <c r="J155" i="4"/>
  <c r="I155" i="4"/>
  <c r="J154" i="4"/>
  <c r="I154" i="4"/>
  <c r="J128" i="4"/>
  <c r="I128" i="4"/>
  <c r="H128" i="4"/>
  <c r="J125" i="4"/>
  <c r="I125" i="4"/>
  <c r="H125" i="4"/>
  <c r="H120" i="4"/>
  <c r="J159" i="4"/>
  <c r="I159" i="4"/>
  <c r="I153" i="4"/>
  <c r="J101" i="4"/>
  <c r="I101" i="4"/>
  <c r="H101" i="4"/>
  <c r="J98" i="4"/>
  <c r="I98" i="4"/>
  <c r="H98" i="4"/>
  <c r="J96" i="4"/>
  <c r="I96" i="4"/>
  <c r="H96" i="4"/>
  <c r="J93" i="4"/>
  <c r="I93" i="4"/>
  <c r="H93" i="4"/>
  <c r="J91" i="4"/>
  <c r="I91" i="4"/>
  <c r="J87" i="4"/>
  <c r="I87" i="4"/>
  <c r="J68" i="4"/>
  <c r="I68" i="4"/>
  <c r="H68" i="4"/>
  <c r="I158" i="4"/>
  <c r="J41" i="4"/>
  <c r="I41" i="4"/>
  <c r="H41" i="4"/>
  <c r="J39" i="4"/>
  <c r="I39" i="4"/>
  <c r="H39" i="4"/>
  <c r="J37" i="4"/>
  <c r="I37" i="4"/>
  <c r="H37" i="4"/>
  <c r="J30" i="4"/>
  <c r="I30" i="4"/>
  <c r="H30" i="4"/>
  <c r="J28" i="4"/>
  <c r="I28" i="4"/>
  <c r="H28" i="4"/>
  <c r="J26" i="4"/>
  <c r="I26" i="4"/>
  <c r="H26" i="4"/>
  <c r="J147" i="4" l="1"/>
  <c r="H35" i="4"/>
  <c r="H42" i="4" s="1"/>
  <c r="I147" i="4"/>
  <c r="H147" i="4"/>
  <c r="I102" i="4"/>
  <c r="H102" i="4"/>
  <c r="I152" i="4"/>
  <c r="J35" i="4"/>
  <c r="J42" i="4" s="1"/>
  <c r="H157" i="4"/>
  <c r="J153" i="4"/>
  <c r="I35" i="4"/>
  <c r="I42" i="4" s="1"/>
  <c r="J102" i="4"/>
  <c r="I157" i="4"/>
  <c r="J157" i="4"/>
  <c r="I120" i="4"/>
  <c r="J120" i="4"/>
  <c r="J117" i="1"/>
  <c r="J102" i="1"/>
  <c r="I160" i="4" l="1"/>
  <c r="H160" i="4"/>
  <c r="J148" i="4"/>
  <c r="J149" i="4" s="1"/>
  <c r="I148" i="4"/>
  <c r="I149" i="4" s="1"/>
  <c r="J74" i="1"/>
  <c r="J152" i="4" l="1"/>
  <c r="J160" i="4" s="1"/>
  <c r="H148" i="4"/>
  <c r="H149" i="4" s="1"/>
  <c r="O74" i="1" l="1"/>
  <c r="N74" i="1"/>
  <c r="P222" i="1" l="1"/>
  <c r="O222" i="1"/>
  <c r="N222" i="1"/>
  <c r="M222" i="1"/>
  <c r="L222" i="1"/>
  <c r="J222" i="1"/>
  <c r="I222" i="1" l="1"/>
  <c r="P158" i="1" l="1"/>
  <c r="O158" i="1"/>
  <c r="N158" i="1"/>
  <c r="M158" i="1"/>
  <c r="L158" i="1"/>
  <c r="K158" i="1"/>
  <c r="J158" i="1"/>
  <c r="I158" i="1"/>
  <c r="L147" i="1" l="1"/>
  <c r="L148" i="1" l="1"/>
  <c r="L224" i="1"/>
  <c r="J133" i="1"/>
  <c r="M115" i="1" l="1"/>
  <c r="L115" i="1"/>
  <c r="K115" i="1" s="1"/>
  <c r="M106" i="1"/>
  <c r="L106" i="1"/>
  <c r="K106" i="1" s="1"/>
  <c r="M101" i="1"/>
  <c r="L101" i="1"/>
  <c r="K101" i="1" s="1"/>
  <c r="M93" i="1"/>
  <c r="L93" i="1"/>
  <c r="K93" i="1" s="1"/>
  <c r="M79" i="1" l="1"/>
  <c r="L79" i="1"/>
  <c r="M75" i="1"/>
  <c r="L75" i="1"/>
  <c r="K75" i="1" s="1"/>
  <c r="M65" i="1"/>
  <c r="L65" i="1"/>
  <c r="M60" i="1"/>
  <c r="L60" i="1"/>
  <c r="K60" i="1" s="1"/>
  <c r="K79" i="1" l="1"/>
  <c r="K92" i="1" s="1"/>
  <c r="L92" i="1"/>
  <c r="K65" i="1"/>
  <c r="L74" i="1"/>
  <c r="I182" i="1"/>
  <c r="J182" i="1" l="1"/>
  <c r="L182" i="1"/>
  <c r="M182" i="1"/>
  <c r="N182" i="1"/>
  <c r="J183" i="1" l="1"/>
  <c r="I183" i="1"/>
  <c r="O175" i="1"/>
  <c r="P175" i="1" s="1"/>
  <c r="O182" i="1" l="1"/>
  <c r="P182" i="1"/>
  <c r="J155" i="1"/>
  <c r="K155" i="1"/>
  <c r="L155" i="1"/>
  <c r="M155" i="1"/>
  <c r="N155" i="1"/>
  <c r="O155" i="1"/>
  <c r="P155" i="1"/>
  <c r="I155" i="1"/>
  <c r="I133" i="1"/>
  <c r="I21" i="1" l="1"/>
  <c r="K118" i="1" l="1"/>
  <c r="N224" i="1" l="1"/>
  <c r="N225" i="1"/>
  <c r="M225" i="1"/>
  <c r="L225" i="1"/>
  <c r="M224" i="1"/>
  <c r="N221" i="1"/>
  <c r="M221" i="1"/>
  <c r="L221" i="1"/>
  <c r="N219" i="1"/>
  <c r="M219" i="1"/>
  <c r="L219" i="1"/>
  <c r="N223" i="1" l="1"/>
  <c r="M223" i="1"/>
  <c r="L223" i="1"/>
  <c r="N218" i="1"/>
  <c r="N217" i="1" s="1"/>
  <c r="M218" i="1"/>
  <c r="M217" i="1" s="1"/>
  <c r="M226" i="1" l="1"/>
  <c r="N226" i="1"/>
  <c r="K225" i="1"/>
  <c r="J219" i="1"/>
  <c r="J221" i="1"/>
  <c r="J224" i="1"/>
  <c r="J225" i="1"/>
  <c r="I225" i="1"/>
  <c r="J206" i="1"/>
  <c r="J142" i="1"/>
  <c r="I117" i="1"/>
  <c r="J36" i="1"/>
  <c r="O183" i="1"/>
  <c r="I218" i="1"/>
  <c r="I206" i="1"/>
  <c r="P188" i="1"/>
  <c r="O188" i="1"/>
  <c r="N188" i="1"/>
  <c r="M188" i="1"/>
  <c r="L188" i="1"/>
  <c r="J188" i="1"/>
  <c r="I188" i="1"/>
  <c r="K186" i="1"/>
  <c r="K188" i="1" s="1"/>
  <c r="J47" i="1"/>
  <c r="I47" i="1"/>
  <c r="I224" i="1"/>
  <c r="I221" i="1"/>
  <c r="I219" i="1"/>
  <c r="I36" i="1"/>
  <c r="I191" i="1"/>
  <c r="J110" i="1"/>
  <c r="J30" i="1"/>
  <c r="I30" i="1"/>
  <c r="J21" i="1"/>
  <c r="I148" i="1"/>
  <c r="I142" i="1"/>
  <c r="L133" i="1"/>
  <c r="M133" i="1"/>
  <c r="N133" i="1"/>
  <c r="O133" i="1"/>
  <c r="P133" i="1"/>
  <c r="I223" i="1" l="1"/>
  <c r="L116" i="1"/>
  <c r="L218" i="1" s="1"/>
  <c r="L217" i="1" s="1"/>
  <c r="L226" i="1" s="1"/>
  <c r="M117" i="1"/>
  <c r="N117" i="1"/>
  <c r="O117" i="1"/>
  <c r="P117" i="1"/>
  <c r="K111" i="1"/>
  <c r="K117" i="1" s="1"/>
  <c r="L110" i="1"/>
  <c r="M110" i="1"/>
  <c r="N110" i="1"/>
  <c r="O110" i="1"/>
  <c r="P110" i="1"/>
  <c r="K109" i="1"/>
  <c r="K98" i="1"/>
  <c r="K78" i="1"/>
  <c r="K66" i="1"/>
  <c r="K74" i="1" s="1"/>
  <c r="K61" i="1"/>
  <c r="L47" i="1"/>
  <c r="M47" i="1"/>
  <c r="N47" i="1"/>
  <c r="O47" i="1"/>
  <c r="P47" i="1"/>
  <c r="K148" i="1"/>
  <c r="K137" i="1"/>
  <c r="K136" i="1"/>
  <c r="K126" i="1"/>
  <c r="K125" i="1"/>
  <c r="K120" i="1"/>
  <c r="K51" i="1"/>
  <c r="K49" i="1"/>
  <c r="K31" i="1"/>
  <c r="L30" i="1"/>
  <c r="M30" i="1"/>
  <c r="N30" i="1"/>
  <c r="O30" i="1"/>
  <c r="P30" i="1"/>
  <c r="K23" i="1"/>
  <c r="K133" i="1" l="1"/>
  <c r="K110" i="1"/>
  <c r="K224" i="1"/>
  <c r="K64" i="1"/>
  <c r="K219" i="1"/>
  <c r="K183" i="1"/>
  <c r="L117" i="1"/>
  <c r="K142" i="1"/>
  <c r="K46" i="1" l="1"/>
  <c r="K45" i="1"/>
  <c r="K39" i="1"/>
  <c r="K222" i="1" s="1"/>
  <c r="K44" i="1"/>
  <c r="K42" i="1" l="1"/>
  <c r="K40" i="1"/>
  <c r="K29" i="1"/>
  <c r="K27" i="1"/>
  <c r="K26" i="1"/>
  <c r="K25" i="1"/>
  <c r="K47" i="1" l="1"/>
  <c r="K24" i="1"/>
  <c r="L21" i="1"/>
  <c r="M21" i="1"/>
  <c r="N21" i="1"/>
  <c r="O21" i="1"/>
  <c r="P21" i="1"/>
  <c r="K20" i="1"/>
  <c r="K19" i="1"/>
  <c r="K18" i="1"/>
  <c r="K16" i="1"/>
  <c r="K14" i="1"/>
  <c r="K15" i="1"/>
  <c r="K21" i="1" l="1"/>
  <c r="K30" i="1"/>
  <c r="K218" i="1"/>
  <c r="K221" i="1"/>
  <c r="O225" i="1"/>
  <c r="O224" i="1"/>
  <c r="O220" i="1"/>
  <c r="O219" i="1"/>
  <c r="O209" i="1"/>
  <c r="O206" i="1"/>
  <c r="O191" i="1"/>
  <c r="O153" i="1"/>
  <c r="O150" i="1"/>
  <c r="O148" i="1"/>
  <c r="O142" i="1"/>
  <c r="O102" i="1"/>
  <c r="O98" i="1"/>
  <c r="O92" i="1"/>
  <c r="O78" i="1"/>
  <c r="O64" i="1"/>
  <c r="O56" i="1"/>
  <c r="O54" i="1"/>
  <c r="O52" i="1"/>
  <c r="O50" i="1"/>
  <c r="O36" i="1"/>
  <c r="O34" i="1"/>
  <c r="O32" i="1"/>
  <c r="I110" i="1"/>
  <c r="I102" i="1"/>
  <c r="I74" i="1"/>
  <c r="L209" i="1"/>
  <c r="M209" i="1"/>
  <c r="N209" i="1"/>
  <c r="L206" i="1"/>
  <c r="M206" i="1"/>
  <c r="N206" i="1"/>
  <c r="P206" i="1"/>
  <c r="L191" i="1"/>
  <c r="M191" i="1"/>
  <c r="N191" i="1"/>
  <c r="L183" i="1"/>
  <c r="M183" i="1"/>
  <c r="N183" i="1"/>
  <c r="L153" i="1"/>
  <c r="M153" i="1"/>
  <c r="N153" i="1"/>
  <c r="L150" i="1"/>
  <c r="M150" i="1"/>
  <c r="N150" i="1"/>
  <c r="M148" i="1"/>
  <c r="N148" i="1"/>
  <c r="L142" i="1"/>
  <c r="M142" i="1"/>
  <c r="N142" i="1"/>
  <c r="L121" i="1"/>
  <c r="M121" i="1"/>
  <c r="N121" i="1"/>
  <c r="L102" i="1"/>
  <c r="M102" i="1"/>
  <c r="N102" i="1"/>
  <c r="L98" i="1"/>
  <c r="M98" i="1"/>
  <c r="N98" i="1"/>
  <c r="M92" i="1"/>
  <c r="N92" i="1"/>
  <c r="L78" i="1"/>
  <c r="M78" i="1"/>
  <c r="N78" i="1"/>
  <c r="M74" i="1"/>
  <c r="L64" i="1"/>
  <c r="M64" i="1"/>
  <c r="N64" i="1"/>
  <c r="L56" i="1"/>
  <c r="M56" i="1"/>
  <c r="N56" i="1"/>
  <c r="L54" i="1"/>
  <c r="M54" i="1"/>
  <c r="N54" i="1"/>
  <c r="L52" i="1"/>
  <c r="M52" i="1"/>
  <c r="N52" i="1"/>
  <c r="L50" i="1"/>
  <c r="M50" i="1"/>
  <c r="N50" i="1"/>
  <c r="L36" i="1"/>
  <c r="M36" i="1"/>
  <c r="N36" i="1"/>
  <c r="L34" i="1"/>
  <c r="M34" i="1"/>
  <c r="N34" i="1"/>
  <c r="L32" i="1"/>
  <c r="M32" i="1"/>
  <c r="N32" i="1"/>
  <c r="O223" i="1" l="1"/>
  <c r="M119" i="1"/>
  <c r="M159" i="1" s="1"/>
  <c r="N119" i="1"/>
  <c r="N159" i="1" s="1"/>
  <c r="L119" i="1"/>
  <c r="L159" i="1" s="1"/>
  <c r="O119" i="1"/>
  <c r="N210" i="1"/>
  <c r="L210" i="1"/>
  <c r="O210" i="1"/>
  <c r="M210" i="1"/>
  <c r="J223" i="1"/>
  <c r="M48" i="1"/>
  <c r="M57" i="1" s="1"/>
  <c r="L48" i="1"/>
  <c r="L57" i="1" s="1"/>
  <c r="O48" i="1"/>
  <c r="O57" i="1" s="1"/>
  <c r="N48" i="1"/>
  <c r="N57" i="1" s="1"/>
  <c r="O221" i="1"/>
  <c r="L211" i="1" l="1"/>
  <c r="L212" i="1" s="1"/>
  <c r="N211" i="1"/>
  <c r="N212" i="1" s="1"/>
  <c r="M211" i="1"/>
  <c r="M212" i="1" s="1"/>
  <c r="K102" i="1" l="1"/>
  <c r="P102" i="1"/>
  <c r="P98" i="1" l="1"/>
  <c r="J97" i="1"/>
  <c r="J98" i="1" s="1"/>
  <c r="I97" i="1"/>
  <c r="I98" i="1" s="1"/>
  <c r="J84" i="1"/>
  <c r="J92" i="1" s="1"/>
  <c r="J77" i="1"/>
  <c r="J78" i="1" s="1"/>
  <c r="J62" i="1"/>
  <c r="J64" i="1" s="1"/>
  <c r="I62" i="1"/>
  <c r="I77" i="1"/>
  <c r="I78" i="1" s="1"/>
  <c r="I84" i="1"/>
  <c r="I92" i="1" s="1"/>
  <c r="K119" i="1"/>
  <c r="P92" i="1"/>
  <c r="P78" i="1"/>
  <c r="P74" i="1"/>
  <c r="P64" i="1"/>
  <c r="P56" i="1"/>
  <c r="K56" i="1"/>
  <c r="J56" i="1"/>
  <c r="I56" i="1"/>
  <c r="P119" i="1" l="1"/>
  <c r="I220" i="1"/>
  <c r="I217" i="1" s="1"/>
  <c r="I64" i="1"/>
  <c r="I119" i="1" s="1"/>
  <c r="J119" i="1"/>
  <c r="J220" i="1"/>
  <c r="I226" i="1" l="1"/>
  <c r="J209" i="1"/>
  <c r="J191" i="1"/>
  <c r="J153" i="1"/>
  <c r="J150" i="1"/>
  <c r="J148" i="1"/>
  <c r="J120" i="1"/>
  <c r="J218" i="1" s="1"/>
  <c r="J54" i="1"/>
  <c r="J52" i="1"/>
  <c r="J50" i="1"/>
  <c r="J34" i="1"/>
  <c r="J32" i="1"/>
  <c r="J48" i="1" l="1"/>
  <c r="J57" i="1" s="1"/>
  <c r="J210" i="1"/>
  <c r="J217" i="1"/>
  <c r="J121" i="1"/>
  <c r="J159" i="1" s="1"/>
  <c r="O121" i="1" l="1"/>
  <c r="O159" i="1" s="1"/>
  <c r="O218" i="1"/>
  <c r="O217" i="1" s="1"/>
  <c r="O226" i="1" s="1"/>
  <c r="J211" i="1"/>
  <c r="J212" i="1" s="1"/>
  <c r="O211" i="1" l="1"/>
  <c r="O212" i="1" s="1"/>
  <c r="P153" i="1" l="1"/>
  <c r="K153" i="1"/>
  <c r="I153" i="1"/>
  <c r="K220" i="1" l="1"/>
  <c r="K217" i="1" s="1"/>
  <c r="I34" i="1" l="1"/>
  <c r="I32" i="1"/>
  <c r="I48" i="1" l="1"/>
  <c r="P142" i="1" l="1"/>
  <c r="P225" i="1" l="1"/>
  <c r="K223" i="1"/>
  <c r="P224" i="1"/>
  <c r="P219" i="1"/>
  <c r="P209" i="1"/>
  <c r="K209" i="1"/>
  <c r="I209" i="1"/>
  <c r="I210" i="1" s="1"/>
  <c r="K206" i="1"/>
  <c r="P191" i="1"/>
  <c r="K191" i="1"/>
  <c r="P150" i="1"/>
  <c r="K150" i="1"/>
  <c r="I150" i="1"/>
  <c r="P148" i="1"/>
  <c r="I121" i="1"/>
  <c r="P54" i="1"/>
  <c r="K54" i="1"/>
  <c r="I54" i="1"/>
  <c r="P52" i="1"/>
  <c r="K52" i="1"/>
  <c r="I52" i="1"/>
  <c r="P50" i="1"/>
  <c r="I50" i="1"/>
  <c r="P36" i="1"/>
  <c r="K36" i="1"/>
  <c r="P34" i="1"/>
  <c r="K34" i="1"/>
  <c r="K32" i="1"/>
  <c r="I159" i="1" l="1"/>
  <c r="P223" i="1"/>
  <c r="K210" i="1"/>
  <c r="P210" i="1"/>
  <c r="I57" i="1"/>
  <c r="K48" i="1"/>
  <c r="P32" i="1"/>
  <c r="P48" i="1" s="1"/>
  <c r="K50" i="1"/>
  <c r="P183" i="1"/>
  <c r="K121" i="1"/>
  <c r="K159" i="1" s="1"/>
  <c r="I211" i="1" l="1"/>
  <c r="I212" i="1" s="1"/>
  <c r="K57" i="1"/>
  <c r="K211" i="1" s="1"/>
  <c r="K212" i="1" s="1"/>
  <c r="P221" i="1"/>
  <c r="K226" i="1"/>
  <c r="P220" i="1"/>
  <c r="P218" i="1"/>
  <c r="P121" i="1"/>
  <c r="P159" i="1" s="1"/>
  <c r="P57" i="1"/>
  <c r="P211" i="1" l="1"/>
  <c r="P212" i="1" s="1"/>
  <c r="P217" i="1"/>
  <c r="P226" i="1" s="1"/>
  <c r="J226" i="1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D105" authorId="0" shapeId="0">
      <text>
        <r>
          <rPr>
            <sz val="9"/>
            <color indexed="81"/>
            <rFont val="Tahoma"/>
            <family val="2"/>
            <charset val="186"/>
          </rPr>
          <t xml:space="preserve">Ankstesnis pavadinimas </t>
        </r>
        <r>
          <rPr>
            <b/>
            <sz val="9"/>
            <color indexed="81"/>
            <rFont val="Tahoma"/>
            <family val="2"/>
            <charset val="186"/>
          </rPr>
          <t>"Savarankiško gyvenimo namų steigimas socialinės rizikos asmenims"</t>
        </r>
      </text>
    </comment>
    <comment ref="D107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Ankstesnis pavadinimas "Laikino apnakvindinimo / apgyvendinimo namų infrastruktūros modernizavimas"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  <charset val="186"/>
          </rPr>
          <t>Nėra MŪD plane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15" authorId="0" shapeId="0">
      <text>
        <r>
          <rPr>
            <sz val="9"/>
            <color indexed="81"/>
            <rFont val="Tahoma"/>
            <family val="2"/>
            <charset val="186"/>
          </rPr>
          <t xml:space="preserve">
Planuojama, kad šiose patalpose dirbs Centro socialinė darbuotoja, atsakinga už užsieniečių, gavusių prieglobstį Lietuvoje, integraciją Klaipėdos mieste bei dvi psichologės, teikiančios psichologinio konsultavimo paslaugas.  </t>
        </r>
      </text>
    </comment>
    <comment ref="L123" authorId="0" shapeId="0">
      <text>
        <r>
          <rPr>
            <b/>
            <sz val="9"/>
            <color indexed="81"/>
            <rFont val="Tahoma"/>
            <family val="2"/>
            <charset val="186"/>
          </rPr>
          <t>po 10 butų iš SB ir LRVB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H46" authorId="0" shapeId="0">
      <text>
        <r>
          <rPr>
            <sz val="9"/>
            <color indexed="81"/>
            <rFont val="Tahoma"/>
            <family val="2"/>
            <charset val="186"/>
          </rPr>
          <t>Projekto administravimo išlaidos</t>
        </r>
      </text>
    </comment>
    <comment ref="D1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Planuojama, kad šiose patalpose dirbs Centro socialinė darbuotoja, atsakinga už užsieniečių, gavusių prieglobstį Lietuvoje, integraciją Klaipėdos mieste bei dvi psichologės, teikiančios psichologinio konsultavimo paslaugas.  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  <charset val="186"/>
          </rPr>
          <t>Nėra MŪD plane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68" authorId="0" shapeId="0">
      <text>
        <r>
          <rPr>
            <sz val="9"/>
            <color indexed="81"/>
            <rFont val="Tahoma"/>
            <family val="2"/>
            <charset val="186"/>
          </rPr>
          <t xml:space="preserve">Ankstesnis pavadinimas </t>
        </r>
        <r>
          <rPr>
            <b/>
            <sz val="9"/>
            <color indexed="81"/>
            <rFont val="Tahoma"/>
            <family val="2"/>
            <charset val="186"/>
          </rPr>
          <t>"Savarankiško gyvenimo namų steigimas socialinės rizikos asmenims"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Ankstesnis pavadinimas "Laikino apnakvindinimo / apgyvendinimo namų infrastruktūros modernizavimas"</t>
        </r>
      </text>
    </comment>
    <comment ref="R186" authorId="0" shapeId="0">
      <text>
        <r>
          <rPr>
            <b/>
            <sz val="9"/>
            <color indexed="81"/>
            <rFont val="Tahoma"/>
            <family val="2"/>
            <charset val="186"/>
          </rPr>
          <t>po 10 butų iš SB ir LRVB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<sst xmlns="http://schemas.openxmlformats.org/spreadsheetml/2006/main" count="945" uniqueCount="299">
  <si>
    <t>SOCIALINĖS ATSKIRTIES MAŽINIMO PROGRAMOS (NR. 12)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</si>
  <si>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</si>
  <si>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</si>
  <si>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</si>
  <si>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</si>
  <si>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</si>
  <si>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</si>
  <si>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</si>
  <si>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</si>
  <si>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</si>
  <si>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2017-ųjų metų lėšų projektas</t>
  </si>
  <si>
    <t>2018-ųjų metų lėšų projektas</t>
  </si>
  <si>
    <t>Produkto kriterijaus</t>
  </si>
  <si>
    <t>Planas</t>
  </si>
  <si>
    <t>2017-ieji metai</t>
  </si>
  <si>
    <t>2018-ieji metai</t>
  </si>
  <si>
    <t>03 Strateginis tikslas.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</si>
  <si>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</si>
  <si>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</si>
  <si>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</si>
  <si>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</si>
  <si>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Socialinių paslaugų ir kitos socialinės paramos teikimas</t>
  </si>
  <si>
    <t>10</t>
  </si>
  <si>
    <t>3</t>
  </si>
  <si>
    <t>SB(VB)</t>
  </si>
  <si>
    <t xml:space="preserve">Piniginės socialinės paramos nepasiturinčioms šeimoms ir vieniems gyvenantiems asmenims bei paramos mirties atveju teikimas, išmokant pašalpas ir kompensacijas </t>
  </si>
  <si>
    <t>SB</t>
  </si>
  <si>
    <t xml:space="preserve">Vidutinis išmokamų socialinių pašalpų skaičius per mėn. </t>
  </si>
  <si>
    <t>Vidutinis išmokamų kompensacijų skaičius per mėn.</t>
  </si>
  <si>
    <t xml:space="preserve">Vidutinis išmokamų kompensacijų kreditams ir kredito palūkanoms skaičius per mėn. </t>
  </si>
  <si>
    <t>Iš viso:</t>
  </si>
  <si>
    <t>Socialinės globos paslaugų teikimas asmenims su sunkia negalia</t>
  </si>
  <si>
    <t xml:space="preserve">Asmenų su sunkia negalia, kuriems teikiamos socialinės globos paslaugos, skaičius </t>
  </si>
  <si>
    <t>Pagalbos socialinės rizikos šeimoms teikimas</t>
  </si>
  <si>
    <t>Darbuotojų, dirbančių su socialinės rizikos šeimomis, skaičius</t>
  </si>
  <si>
    <t>Mokinių nemokamo maitinimo ir aprūpinimo mokinio reikmenimis organizavimas</t>
  </si>
  <si>
    <t>Nemokamą maitinimą gaunančių bei aprūpinamų mokinio reikmenimis mokinių skaičius</t>
  </si>
  <si>
    <t>Mokinių iš mažas pajamas gaunančių šeimų nemokamo maitinimo gamybos išlaidų padengimas</t>
  </si>
  <si>
    <t>Asmenų su sunkia negalia, kuriems teikiamos socialinės globos paslaugos, skaičius, iš jų:</t>
  </si>
  <si>
    <t xml:space="preserve"> - BĮ Neįgaliųjų centre „Klaipėdos lakštutė“</t>
  </si>
  <si>
    <t>Iš viso priemonei: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</si>
  <si>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</si>
  <si>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</si>
  <si>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</si>
  <si>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Išmokų gavėjų skaičius, žm.</t>
  </si>
  <si>
    <t>03</t>
  </si>
  <si>
    <t>Išmokų vaikams skaičiavimas ir mokėjimas</t>
  </si>
  <si>
    <t>04</t>
  </si>
  <si>
    <t>Vienkartinių išmokų socialiai pažeidžiamiems žmonėms išmokėjimas</t>
  </si>
  <si>
    <t xml:space="preserve">Vidutinis vienkartinių išmokų socialiai pažeidžiamiems asmenims skaičius per mėn. </t>
  </si>
  <si>
    <t>05</t>
  </si>
  <si>
    <t>Pagalbos šeimoms, globojančioms be tėvų globos likusius vaikus, teikimas (periodinė išmoka)</t>
  </si>
  <si>
    <t>Iš viso uždaviniui:</t>
  </si>
  <si>
    <t xml:space="preserve">Teikti visuomenės poreikius atitinkančias socialines paslaugas įvairioms gyventojų grupėms </t>
  </si>
  <si>
    <t>Socialinių paslaugų teikimas socialinėse įstaigose:</t>
  </si>
  <si>
    <t>BĮ Klaipėdos miesto globos namuose;</t>
  </si>
  <si>
    <t>BĮ Klaipėdos miesto socialinės paramos centre;</t>
  </si>
  <si>
    <t>SB(SP)</t>
  </si>
  <si>
    <t>BĮ Neįgaliųjų centre „Klaipėdos lakštutė“;</t>
  </si>
  <si>
    <t>Kt</t>
  </si>
  <si>
    <t>Išduota techninės pagalbos priemonių, vnt. / asm.</t>
  </si>
  <si>
    <t>BĮ Klaipėdos miesto šeimos ir vaiko gerovės centre, iš jų:</t>
  </si>
  <si>
    <t xml:space="preserve"> - projekto „Kompleksinė pagalba Klaipėdos miesto socialinės grupės vaikams ir jaunimui“ įgyvendinimas;</t>
  </si>
  <si>
    <t>BĮ Klaipėdos miesto nakvynės namuose;</t>
  </si>
  <si>
    <t>BĮ Klaipėdos vaikų globos namuose „Smiltelė“;</t>
  </si>
  <si>
    <t>BĮ Klaipėdos socialinių paslaugų centre „Danė“;</t>
  </si>
  <si>
    <t>BĮ Klaipėdos vaikų globos namuose „Rytas“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</si>
  <si>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</si>
  <si>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</si>
  <si>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Dienos socialinę globą per mėn. gaunančių asmenų skaičius</t>
  </si>
  <si>
    <t>Vidutiniškai per dieną maitinimo ir apnakvindinimo paslaugas gaunančių asmenų skaičius</t>
  </si>
  <si>
    <t>Asmenų, įrašytų į eilę pagalbos į namus paslaugoms gauti, skaičius</t>
  </si>
  <si>
    <t>40</t>
  </si>
  <si>
    <t>45</t>
  </si>
  <si>
    <t>Psichosocialinės pagalbos teikimas šeimoms, auginančioms vaiką su negalia ir patiriančioms krizes</t>
  </si>
  <si>
    <t>Socialinių projektų dalinis finansavimas:</t>
  </si>
  <si>
    <t>NVO projektų, gaunančių dalinį finansavimą iš savivaldybės biudžeto, skaičius</t>
  </si>
  <si>
    <t xml:space="preserve">Nevyriausybinių organizacijų socialinių projektų </t>
  </si>
  <si>
    <t xml:space="preserve">Nevyriausybinių organizacijų socialinių projektų, skirtų šeimoms, turinčioms socialinių problemų, stiprinimui, </t>
  </si>
  <si>
    <t xml:space="preserve">Socialinės reabilitacijos paslaugų neįgaliesiems bendruomenėje projektų </t>
  </si>
  <si>
    <t>Būsto pritaikymas neįgaliesiems</t>
  </si>
  <si>
    <t>6</t>
  </si>
  <si>
    <t>Pritaikyta butų neįgaliesiems, skaičius</t>
  </si>
  <si>
    <t>06</t>
  </si>
  <si>
    <t>07</t>
  </si>
  <si>
    <t>Parengtas techninis projektas</t>
  </si>
  <si>
    <t>ES</t>
  </si>
  <si>
    <t>Plėtoti socialinių paslaugų infrastruktūrą, įrengiant  naujus ir modernizuojant esamus socialines paslaugas teikiančių įstaigų pastatus</t>
  </si>
  <si>
    <t>Teikiamų socialinių paslaugų infrastruktūros tobulinimas siekiant atitikti keliamus reikalavimus:</t>
  </si>
  <si>
    <t>Parengtas techninis projektas, vnt.</t>
  </si>
  <si>
    <t>BĮ Neįgaliųjų centro „Klaipėdos lakštutė“ (Lakštučių g. 6) rūsio  remontas</t>
  </si>
  <si>
    <t>Patalpų pritaikymas BĮ Klaipėdos miesto šeimos ir vaiko gerovės centro veiklai patalpose Debreceno g. 48</t>
  </si>
  <si>
    <t>BĮ Klaipėdos miesto socialinės paramos centro pastato (Taikos pr.76) remonto darbai</t>
  </si>
  <si>
    <t>I</t>
  </si>
  <si>
    <t>Atlikta darbų, proc.</t>
  </si>
  <si>
    <t xml:space="preserve">Užtikrinti Klaipėdos miesto socialinio būsto fondo plėtrą ir valstybės politikos, padedančios apsirūpinti būstu, įgyvendinimą </t>
  </si>
  <si>
    <t>Socialinio būsto fondo plėtra:</t>
  </si>
  <si>
    <t>Įgyvendintas projektas, proc.</t>
  </si>
  <si>
    <t>Savivaldybės gyvenamųjų patalpų  tinkamos fizinės būklės užtikrinimas ir nuomos administravimas:</t>
  </si>
  <si>
    <t xml:space="preserve">Savivaldybės gyvenamųjų patalpų techninės būklės vertinimas ir remontas </t>
  </si>
  <si>
    <t>Suremontuotų butų skaičius</t>
  </si>
  <si>
    <t xml:space="preserve">Apmokėjimas savivaldybei tenkančia dalimi už daugiabučių namų bendrosios  nuosavybės objektų atnaujinimą ir renovaciją bei lėšų kaupimą </t>
  </si>
  <si>
    <t>Rezervo naudojimas nenumatytiems darbams apmokėti ir avarinėms situacijoms likviduoti</t>
  </si>
  <si>
    <t>Savivaldybės gyvenamųjų patalpų nuomos administravimas</t>
  </si>
  <si>
    <t xml:space="preserve">Surinkta  nuomos mokesčio  proc. nuo priskaičiuoto </t>
  </si>
  <si>
    <t>Savininkams grąžintų nuomotų patalpų vertės įskaičiavimas į nuompinigius</t>
  </si>
  <si>
    <t>Apmokėjimas už daugiabučių namų bendrųjų objektų administravimą ir nuolatinę techninę priežiūrą</t>
  </si>
  <si>
    <t>Užtikrintas privalomojo gyvenamųjų namų naudojimo ir priežiūros reikalavimų įgyvendinimas, proc.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</si>
  <si>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</si>
  <si>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</si>
  <si>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1</t>
  </si>
  <si>
    <t>Iš viso tikslui:</t>
  </si>
  <si>
    <t>12</t>
  </si>
  <si>
    <t xml:space="preserve">Iš viso programai: </t>
  </si>
  <si>
    <t>Finansavimo šaltinių suvestinė</t>
  </si>
  <si>
    <t>Finansavimo šaltiniai</t>
  </si>
  <si>
    <t>2017 m. lėšų projektas</t>
  </si>
  <si>
    <t>2018 m. lėšų projektas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</si>
  <si>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</si>
  <si>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</si>
  <si>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</si>
  <si>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</si>
  <si>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</si>
  <si>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</si>
  <si>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</si>
  <si>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</si>
  <si>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Vykdytojas (skyrius / asmuo)</t>
  </si>
  <si>
    <t>Iš viso</t>
  </si>
  <si>
    <t>Išlaidoms</t>
  </si>
  <si>
    <t>Turtui įsigyti ir finansiniams įsipareigojimams vykdyti</t>
  </si>
  <si>
    <t>Iš jų darbo užmokesčiui</t>
  </si>
  <si>
    <t>Socialinės paramos skyrius</t>
  </si>
  <si>
    <t>Asmenų su sunkia negalia, kuriems teikiamos socialinės globos paslaugos, skaičius (perkamos paslaugos)</t>
  </si>
  <si>
    <t>Asmenų su sunkia negalia, kuriems teikiamos socialinės globos paslaugos, skaičius („Klaipėdos lakštutė“)</t>
  </si>
  <si>
    <t>Asmenų su sunkia negalia, kuriems teikiamos socialinės globos paslaugos, skaičius (SPC)</t>
  </si>
  <si>
    <t>Asmenų su sunkia negalia, kuriems teikiamos socialinės globos paslaugos, skaičius (Globos namai)</t>
  </si>
  <si>
    <t>Asmenų su sunkia negalia, kuriems teikiamos socialinės globos paslaugos, skaičius (Senyvo amžiaus asmenų dienos socialinės globos centre „Danė“)</t>
  </si>
  <si>
    <t>Asmenų su sunkia negalia, kuriems teikiamos socialinės globos paslaugos, skaičius (Suaugusių asmenų su psichine negalia dienos socialinės globos centre „Danė“)</t>
  </si>
  <si>
    <t>Vietų skaičius įstaigoje</t>
  </si>
  <si>
    <t>Darbuotojų skaičius įstaigoje</t>
  </si>
  <si>
    <t>SB(SPL)</t>
  </si>
  <si>
    <t>Įsigyta kompiuterinės įrangos, vnt.</t>
  </si>
  <si>
    <t>Suteikta transporto paslaugų, asmenų skaičius</t>
  </si>
  <si>
    <t>70/35</t>
  </si>
  <si>
    <t>Priežiūrą namuose gaunančių asmenų skaičius</t>
  </si>
  <si>
    <t>37</t>
  </si>
  <si>
    <t>Intensyvios krizių įveikimo pagalbos paslaugai gauti vaikų vietų skaičius</t>
  </si>
  <si>
    <t>Trumpalaikė socialinė globa moterims ir motinoms su vaikais, nukentėjusiems nuo smurto šeimoje ar prekybos žmonėmis, vietų skaičius</t>
  </si>
  <si>
    <t>Trumpalaikės socialinės globos paslaugai gauti vaikų vietų skaičius</t>
  </si>
  <si>
    <t>Socialinių įgūdžių ugdymo ir palaikymo paslaugos socialinės  rizikos vaikų ir socialinės rizikos  šeimų vaikams (dienos centre) vietų skaičius</t>
  </si>
  <si>
    <t>275/ 340</t>
  </si>
  <si>
    <t>Socialinę globą teikiančių darbuotojų dalis bendroje vaikų globos namų  personalo struktūroje</t>
  </si>
  <si>
    <t>Planinis vietų skaičius įstaigoje</t>
  </si>
  <si>
    <t xml:space="preserve">Paslaugos gavėjų skaičius suaugusių asmenų su psichine negalia dienos socialinės globos centre </t>
  </si>
  <si>
    <t>Paslaugos gavėjų skaičius senyvo amžiaus asmenų dienos socialinės globos centre</t>
  </si>
  <si>
    <t>08</t>
  </si>
  <si>
    <t>09</t>
  </si>
  <si>
    <t>Dienos socialinės globos paslaugų teikimas asmenims su psichine negalia dienos socialinės globos centre</t>
  </si>
  <si>
    <t>Dienos socialinės globos paslaugų teikimas vaikams su negalia dienos socialinės globos centre</t>
  </si>
  <si>
    <t>Dienos socialinės priežiūros paslauga vaikams iš socialinės rizikos šeimų vaikų dienos centruose</t>
  </si>
  <si>
    <t>Pagalbos į namus paslaugos teikimas senyvo amžiaus asmenims ir suaugusiems asmenims su negalia</t>
  </si>
  <si>
    <t>Nevyriausybinių organizacijų socialinių projektų, skirtų šeimoms, turinčioms socialinių problemų, stiprinimui, skaicius</t>
  </si>
  <si>
    <t>Iš dalies finansuotų projektų skaičius</t>
  </si>
  <si>
    <t>20</t>
  </si>
  <si>
    <t>Socialinės infrastruktūros priežiūros skyrius</t>
  </si>
  <si>
    <t>Projektų skyrius</t>
  </si>
  <si>
    <t>Turto skyrius</t>
  </si>
  <si>
    <t>Socialinio būsto skyrius</t>
  </si>
  <si>
    <r>
      <t xml:space="preserve">Pajamos už atsitiktines paslaugas likutis </t>
    </r>
    <r>
      <rPr>
        <b/>
        <sz val="10"/>
        <rFont val="Times New Roman"/>
        <family val="1"/>
        <charset val="186"/>
      </rPr>
      <t>SB(SPL)</t>
    </r>
  </si>
  <si>
    <t>Vidutiniškai per mėn. išmokamų laidojimo pašalpų skaičius</t>
  </si>
  <si>
    <t>Vidutinis išmokamų kompensacijų nepriklausomybės gynėjams skaičius per mėn.</t>
  </si>
  <si>
    <t>Būsto nuomos ar išperkamosios būsto nuomos mokesčių dalies kompensaciją gavusių asmenų skaičius</t>
  </si>
  <si>
    <t>Nemokamą maitinimą gaunančių mokinių skaičius</t>
  </si>
  <si>
    <t>Senyvo amžiaus asmenų bei asmenų su negalia, apgyvendintų globos institucijose per metus, skaičius</t>
  </si>
  <si>
    <t>Įsigyta keltuvų, skirtų neįgaliems asmenims su ryškiu judėjimo sutrikimu, skaičius</t>
  </si>
  <si>
    <t>Daugiabučių namų, kuriuose vykdomi atnaujinimo darbai, skaičius</t>
  </si>
  <si>
    <t>Savivaldybės butų, kuriuose pašalintos avarijų grėsmės ar padariniai, skaičius</t>
  </si>
  <si>
    <t>Paramą rūbais, avalyne gaunančių asmenų skaičius per mėn.</t>
  </si>
  <si>
    <t>Organizuota tėvystės įgūdžių formavimo ir globėjų (rūpintojų), įtėvių užsiėmimų kursų</t>
  </si>
  <si>
    <t>Efektyvių globos ir įvaikinimo populiarinimo, globėjų, įtėvių paieškos formų įgyvendinimas</t>
  </si>
  <si>
    <t>Nemokamo maitinimo organizavimas labdaros valgykloje Klaipėdos mieste gyvenantiems asmenims, nepajėgiantiems maitintis savo namuose</t>
  </si>
  <si>
    <t>Laikinai benamių asmenų, piktnaudžiaujančių alkoholiu ir psichotropinėmis medžiagomis, apgyvendinamas, esant krizinei situacijai</t>
  </si>
  <si>
    <r>
      <t>BĮ Klaipėdos miesto globos namų pastato</t>
    </r>
    <r>
      <rPr>
        <sz val="10"/>
        <rFont val="Times New Roman"/>
        <family val="1"/>
        <charset val="186"/>
      </rPr>
      <t xml:space="preserve"> (Žalgirio g. 3A) </t>
    </r>
    <r>
      <rPr>
        <sz val="10"/>
        <rFont val="Times New Roman"/>
        <family val="1"/>
      </rPr>
      <t xml:space="preserve">konstrukcijos pažeidimų pašalinimas </t>
    </r>
  </si>
  <si>
    <t>Socialinės srities renginių organizavimas</t>
  </si>
  <si>
    <t>Suorganizuota renginių</t>
  </si>
  <si>
    <t>1.3.1.5</t>
  </si>
  <si>
    <t>1.3.2.1</t>
  </si>
  <si>
    <t>1.3.2.2</t>
  </si>
  <si>
    <t>1.3.2.5</t>
  </si>
  <si>
    <t>1.3.3.1</t>
  </si>
  <si>
    <t>1.3.1.4, 1.3.2.3</t>
  </si>
  <si>
    <t xml:space="preserve"> 1.3.3.2, 1.3.3.3, 1.3.3.5</t>
  </si>
  <si>
    <t>1.3.1.2, 1.3.1.3, 1.3.2.1,  1.3.2.3, 1.3.3.1, 1.3.3.2, 1.3.3.6</t>
  </si>
  <si>
    <t>1.3.3.6</t>
  </si>
  <si>
    <t>1.3.3.8</t>
  </si>
  <si>
    <t>1.3.3.1, 1.3.4.3</t>
  </si>
  <si>
    <t>1.3.2.3, 1.3.3.3</t>
  </si>
  <si>
    <t>1.3.5.2</t>
  </si>
  <si>
    <t>Būsto įsigijimas bendruomeniniams vaikų globos namams</t>
  </si>
  <si>
    <t>Ne savivaldybės įsteigtų įstaigų, teikiančių ilgalaikės socialinės globos paslaugas senyvo amžiaus ir neįgaliems asmenims bei dienos socialinę globą neįgaliems asmenims institucijoje, projektų, skirtų socialinių paslaugų infrastruktūrai gerinti</t>
  </si>
  <si>
    <t>Įrengta liftų, vnt.</t>
  </si>
  <si>
    <t>Liftų keitimas BĮ Klaipėdos miesto globos namų pastate (Žalgirio g. 3A)</t>
  </si>
  <si>
    <t>Paslaugų gavėjų skaičius</t>
  </si>
  <si>
    <t>Parengta paraiška, vnt.</t>
  </si>
  <si>
    <t>Projekto „Kompleksinės paslaugos šeimai Klaipėdos mieste“ įgyvendinimas</t>
  </si>
  <si>
    <t xml:space="preserve"> </t>
  </si>
  <si>
    <t xml:space="preserve"> - BĮ Klaipėdos miesto socialines paramos centre</t>
  </si>
  <si>
    <t>Senyvo amžiaus asmenims ir suaugusiems asmenims su negalia asmens namuose teikiamos paslaugos (pagalba į namus; dienos socialinė globa asmens namuose)/asmenų skaičius</t>
  </si>
  <si>
    <t>Dienos socialinės globos paslaugas  įstaigoje / asmens namuose gaunančių asmenų skaičius</t>
  </si>
  <si>
    <t>Socialinės rizikos asmenų, kuriems suteiktos trumpalaikės socialinės globos paslaugos/laikino apnakvindinimo paslaugos per metus, skaičius</t>
  </si>
  <si>
    <t>Išmokėta kompensacijų užsienyje mirusių (žuvusių) piliečių palaikams parvežti, sk.</t>
  </si>
  <si>
    <t>2019-ųjų metų lėšų projektas</t>
  </si>
  <si>
    <t>2019-ieji metai</t>
  </si>
  <si>
    <t>2019 m. lėšų projektas</t>
  </si>
  <si>
    <t>2016 m. patvirtintas asignavimų planas*</t>
  </si>
  <si>
    <t>Paskutinis 2016 m. asignavimų plano pakeitimas**</t>
  </si>
  <si>
    <t>Kūdikių su sunkia negalia, gaunančių „Atokvėpio“ paslaugą, skaičius (Sutrikusio vystymosi kūdikių namai)</t>
  </si>
  <si>
    <t>1510</t>
  </si>
  <si>
    <t>1500</t>
  </si>
  <si>
    <t>1100</t>
  </si>
  <si>
    <t>13</t>
  </si>
  <si>
    <t xml:space="preserve">Dienos socialinę globą per mėn. gaunančių vaikų su negalia dienos socialinės globos centre skaičius </t>
  </si>
  <si>
    <t>Vidut. per dieną nemokamą maitinimą gaunančių asmenų sk.</t>
  </si>
  <si>
    <t>Atlikta kompleksinė viešųjų ryšių metodų analizė ir įgyvendinta įvaikinimo skatinimo informacinė kompanija</t>
  </si>
  <si>
    <t>Vidutinis šeimų, auginančių vaiką su negalia ir patyriančiomis krizes skaičius per mėn.</t>
  </si>
  <si>
    <t>Keltuvų eksploatavimo priežiūra, vnt.</t>
  </si>
  <si>
    <t>1000/ 800</t>
  </si>
  <si>
    <t>250</t>
  </si>
  <si>
    <t>180</t>
  </si>
  <si>
    <t>280/55</t>
  </si>
  <si>
    <t xml:space="preserve">Organizuoti kovos su prekyba žmonėmis veiksmų plano priemonių renginiai </t>
  </si>
  <si>
    <t>Baldai  bendruomeniniuose vaikų globos namuose, vnt.</t>
  </si>
  <si>
    <t>Nupirkta butų</t>
  </si>
  <si>
    <t>Socialinių būstų pirkimas</t>
  </si>
  <si>
    <t>Įsigyta būstų, vnt</t>
  </si>
  <si>
    <t>BĮ Klaipėdos miesto socialinės paramos centro patalpų (Taikos pr.107-61) remonto darbai</t>
  </si>
  <si>
    <t>Suremontuotos patalpos , kv m</t>
  </si>
  <si>
    <t>Įstaigų sk.</t>
  </si>
  <si>
    <t>Perduotų patalpų Vaivos g. 23 priežiūra, kv. m</t>
  </si>
  <si>
    <t xml:space="preserve"> - VšĮ „Ori senatvė“</t>
  </si>
  <si>
    <t xml:space="preserve">Įsigytas automobilis neįgaliesiems, vnt </t>
  </si>
  <si>
    <t xml:space="preserve">* pagal Klaipėdos miesto savivaldybės tarybos sprendimus: 2015 m. gruodžio 22 d. Nr. T2-333 ir 2016 m. vasario 12 d. Nr. T2-28
</t>
  </si>
  <si>
    <t>Atlikta rekonstrukcijos darbų, proc.</t>
  </si>
  <si>
    <t>Įsigyta įranga, baldai, proc.</t>
  </si>
  <si>
    <t xml:space="preserve"> - kovos su prekyba žmonėmis prevencinių priemonių  įgyvendinimas</t>
  </si>
  <si>
    <t>Organizuota informacinių renginių apie prekybą žmonėmis</t>
  </si>
  <si>
    <t xml:space="preserve"> - smurto artimoje aplinkoje prevencijos priemonių įgyvendinimas</t>
  </si>
  <si>
    <t>Organizuota informacinių renginių apie smurtą artimoje aplinkoje</t>
  </si>
  <si>
    <t xml:space="preserve">Šîldoma įstaigų, skaičius  </t>
  </si>
  <si>
    <t>Socialinių įstaigų patalpų šildymas</t>
  </si>
  <si>
    <t>Pakeistos plastikinės vidaus durys, vnt.</t>
  </si>
  <si>
    <t>Įsigytas daugiafunkcis įrenginys</t>
  </si>
  <si>
    <r>
      <rPr>
        <b/>
        <sz val="10"/>
        <rFont val="Times New Roman"/>
        <family val="1"/>
      </rPr>
      <t>Laikino apnakvindinimo namų steigimas</t>
    </r>
    <r>
      <rPr>
        <sz val="10"/>
        <rFont val="Times New Roman"/>
        <family val="1"/>
      </rPr>
      <t xml:space="preserve"> </t>
    </r>
  </si>
  <si>
    <t>Statybos ir infrastruktūros plėtros skyrius</t>
  </si>
  <si>
    <r>
      <rPr>
        <b/>
        <sz val="10"/>
        <rFont val="Times New Roman"/>
        <family val="1"/>
        <charset val="186"/>
      </rPr>
      <t xml:space="preserve">Priemonių, mažinančių administracinę naštą juridiniams ir fiziniams asmenims, taikymas </t>
    </r>
    <r>
      <rPr>
        <sz val="10"/>
        <rFont val="Times New Roman"/>
        <family val="1"/>
        <charset val="186"/>
      </rPr>
      <t>Projekto „Paslaugų ir asmenų aptarnavimo kokybės gerinimas savivaldybėse“ įgyvendinimas</t>
    </r>
  </si>
  <si>
    <t>Nakvynės namų pastato (Viršutinė g. 21) rekonstrukcija</t>
  </si>
  <si>
    <t>Atlikta rekonstrukcija, proc</t>
  </si>
  <si>
    <t>Laikino apgyvendinimo namų infrastruktūros modernizavimas (Šilutės pl. 8, nakvynės namai)</t>
  </si>
  <si>
    <t>Centralizuotas paviršinių (lietaus) nuotekų tvarkymas (paslaugos apmokėjimas)</t>
  </si>
  <si>
    <r>
      <t xml:space="preserve">Projekto  </t>
    </r>
    <r>
      <rPr>
        <b/>
        <sz val="10"/>
        <rFont val="Times New Roman"/>
        <family val="1"/>
        <charset val="186"/>
      </rPr>
      <t>„Integrali pagalba į namus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</si>
  <si>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t>2/2</t>
  </si>
  <si>
    <t>Įsigytas keltuvas ir masažo stalas</t>
  </si>
  <si>
    <t xml:space="preserve">Klaipėdos miesto integruotų investicijų teritorijos vietos veiklos grupės 2016-2022 metų vietos plėtros įgyvendinimas ir veiklų administravimas </t>
  </si>
  <si>
    <t>Vykdoma projektų, vnt.</t>
  </si>
  <si>
    <t xml:space="preserve">Patvirtinta vietos plėtros strategija, vnt.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</si>
  <si>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</si>
  <si>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 xml:space="preserve"> - projekto „Lietuva – kitataučių užuovėja“ įgyvendinimas</t>
  </si>
  <si>
    <t>Asmenų, kuriems teikiamos integracijos paslaugos, skaičius</t>
  </si>
  <si>
    <t>Dienos socialinę globą per mėn. gaunančių asmenų su psichine negalia dienos socialinės globos centre skaičius (VšĮ „Svetliačiok“)</t>
  </si>
  <si>
    <t>Vidut. per mėn. paslaugas gaunančių socialinės rizikos ir rizikos šeimų vaikų skaičius LFP „Dienvidis“ ir DPJC</t>
  </si>
  <si>
    <t>Paslaugų gavėjų skaičius, iš jų:</t>
  </si>
  <si>
    <t>Nestacionarių socialinių paslaugų gavėjai, skaičius</t>
  </si>
  <si>
    <t>Stacionarių socialinių paslaugų gavėjai, skaičius</t>
  </si>
  <si>
    <t>Prižiūrima eksploatuojamų keltuvų, vnt.</t>
  </si>
  <si>
    <t xml:space="preserve">2017–2019 M. KLAIPĖDOS MIESTO SAVIVALDYBĖS  </t>
  </si>
  <si>
    <t>Asmenų su sunkia negalia, kuriems teikiamos socialinės globos paslaugos, skaičius</t>
  </si>
  <si>
    <t xml:space="preserve"> - projekto „Moterys ir vaikai – saugūs savo mieste“ įgyvendinimas</t>
  </si>
  <si>
    <t>Paslaugas gavusių asmenų skaičius</t>
  </si>
  <si>
    <r>
      <t xml:space="preserve">Senyvo amžiaus asmenų globos paslaugų plėtra </t>
    </r>
    <r>
      <rPr>
        <sz val="10"/>
        <rFont val="Times New Roman"/>
        <family val="1"/>
        <charset val="186"/>
      </rPr>
      <t xml:space="preserve">rekonstruojant pastatą, esantį Melnragės gyvenamąjąme rajone, Vaivos g. 23 </t>
    </r>
  </si>
  <si>
    <t>Savivaldybės socialinio būsto fondo gyvenamųjų namų statyba žemės sklypuose Irklų g. 1 ir Rambyno g. 14A</t>
  </si>
  <si>
    <t>** pagal Klaipėdos miesto savivaldybės tarybos 2016 m. lapkričio 24 d. sprendimą Nr. T2-267</t>
  </si>
  <si>
    <t>BĮ Klaipėdos miesto globos namuose</t>
  </si>
  <si>
    <t>BĮ Klaipėdos miesto socialinės paramos centre</t>
  </si>
  <si>
    <t>BĮ Neįgaliųjų centre „Klaipėdos lakštutė“</t>
  </si>
  <si>
    <t>BĮ Klaipėdos miesto nakvynės namuose</t>
  </si>
  <si>
    <t>BĮ Klaipėdos vaikų globos namuose „Smiltelė“</t>
  </si>
  <si>
    <t>BĮ Klaipėdos socialinių paslaugų centre „Danė“</t>
  </si>
  <si>
    <t>Nevyriausybinių organizacijų socialinių projektų, skirtų šeimoms, turinčioms socialinių problemų</t>
  </si>
  <si>
    <r>
      <rPr>
        <b/>
        <sz val="10"/>
        <rFont val="Times New Roman"/>
        <family val="1"/>
        <charset val="186"/>
      </rPr>
      <t>Priemonių, mažinančių administracinę naštą juridiniams ir fiziniams asmenims, taikymas, p</t>
    </r>
    <r>
      <rPr>
        <sz val="10"/>
        <rFont val="Times New Roman"/>
        <family val="1"/>
        <charset val="186"/>
      </rPr>
      <t>rojekto „Paslaugų ir asmenų aptarnavimo kokybės gerinimas savivaldybėse“ įgyvendinimas</t>
    </r>
  </si>
  <si>
    <t xml:space="preserve">Klaipėdos miesto integruotų investicijų teritorijos vietos veiklos grupės 2016–2022 metų vietos plėtros įgyvendinimas ir veiklų administravimas </t>
  </si>
  <si>
    <r>
      <t xml:space="preserve">Senyvo amžiaus asmenų globos paslaugų plėtra </t>
    </r>
    <r>
      <rPr>
        <sz val="10"/>
        <rFont val="Times New Roman"/>
        <family val="1"/>
        <charset val="186"/>
      </rPr>
      <t xml:space="preserve">rekonstruojant pastatą, esantį Melnragės gyvenamąjame rajone, Vaivos g. 23 </t>
    </r>
  </si>
  <si>
    <t>Atlikta rekonstravimo darbų, proc.</t>
  </si>
  <si>
    <t>Atliktas rekonstravimas, proc</t>
  </si>
  <si>
    <t>Suremontuotos patalpos, kv m</t>
  </si>
  <si>
    <t>Nakvynės namų pastato (Viršutinė g. 21) rekonstravimas</t>
  </si>
  <si>
    <t>BĮ Klaipėdos miesto socialinės paramos centro patalpų (Taikos pr. 107-61) remonto darbai</t>
  </si>
  <si>
    <t xml:space="preserve">Butų pirkimas politiniams kaliniams ir tremtiniams bei jų šeimų nariams </t>
  </si>
  <si>
    <t>Aiškinamojo rašto priedas Nr.3</t>
  </si>
  <si>
    <t>Klaipėdos miesto savivaldybės socialinės atskirties mažinimo programos (Nr. 12) aprašymo                       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</si>
</sst>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Calibri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86"/>
      <scheme val="minor"/>
    </font>
    <font>
      <sz val="8"/>
      <name val="Times New Roman"/>
      <family val="1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name val="Tahoma"/>
      <family val="2"/>
      <charset val="186"/>
    </font>
    <font>
      <b/>
      <sz val="11"/>
      <name val="Calibri"/>
      <family val="2"/>
      <charset val="186"/>
      <scheme val="minor"/>
    </font>
    <font>
      <sz val="10"/>
      <name val="Tahoma"/>
      <family val="2"/>
      <charset val="186"/>
    </font>
    <font>
      <sz val="1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4">
    <xf numFmtId="0" fontId="0" fillId="0" borderId="0" xfId="0"/>
    <xf numFmtId="3" fontId="2" fillId="0" borderId="0" xfId="0" applyNumberFormat="1" applyFont="1"/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horizontal="center" vertical="center" textRotation="90"/>
    </xf>
    <xf numFmtId="3" fontId="1" fillId="0" borderId="26" xfId="0" applyNumberFormat="1" applyFont="1" applyBorder="1" applyAlignment="1">
      <alignment horizontal="center" vertical="center" textRotation="90"/>
    </xf>
    <xf numFmtId="3" fontId="3" fillId="4" borderId="33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center" vertical="top"/>
    </xf>
    <xf numFmtId="3" fontId="3" fillId="5" borderId="34" xfId="0" applyNumberFormat="1" applyFont="1" applyFill="1" applyBorder="1" applyAlignment="1">
      <alignment horizontal="center" vertical="top"/>
    </xf>
    <xf numFmtId="3" fontId="3" fillId="5" borderId="5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 wrapText="1"/>
    </xf>
    <xf numFmtId="164" fontId="4" fillId="7" borderId="37" xfId="0" applyNumberFormat="1" applyFont="1" applyFill="1" applyBorder="1" applyAlignment="1">
      <alignment horizontal="center" vertical="top"/>
    </xf>
    <xf numFmtId="164" fontId="4" fillId="7" borderId="7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3" fillId="5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/>
    </xf>
    <xf numFmtId="164" fontId="4" fillId="7" borderId="42" xfId="0" applyNumberFormat="1" applyFont="1" applyFill="1" applyBorder="1" applyAlignment="1">
      <alignment horizontal="center" vertical="top"/>
    </xf>
    <xf numFmtId="164" fontId="4" fillId="7" borderId="40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164" fontId="4" fillId="7" borderId="41" xfId="0" applyNumberFormat="1" applyFont="1" applyFill="1" applyBorder="1" applyAlignment="1">
      <alignment horizontal="center" vertical="top"/>
    </xf>
    <xf numFmtId="164" fontId="4" fillId="7" borderId="16" xfId="0" applyNumberFormat="1" applyFont="1" applyFill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center" vertical="top"/>
    </xf>
    <xf numFmtId="3" fontId="4" fillId="6" borderId="16" xfId="0" applyNumberFormat="1" applyFont="1" applyFill="1" applyBorder="1" applyAlignment="1">
      <alignment vertical="top" wrapText="1"/>
    </xf>
    <xf numFmtId="164" fontId="4" fillId="7" borderId="15" xfId="0" applyNumberFormat="1" applyFont="1" applyFill="1" applyBorder="1" applyAlignment="1">
      <alignment horizontal="center" vertical="top"/>
    </xf>
    <xf numFmtId="3" fontId="4" fillId="0" borderId="40" xfId="0" applyNumberFormat="1" applyFont="1" applyBorder="1" applyAlignment="1">
      <alignment vertical="top" wrapText="1"/>
    </xf>
    <xf numFmtId="164" fontId="4" fillId="6" borderId="41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3" fontId="3" fillId="8" borderId="40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center" vertical="top"/>
    </xf>
    <xf numFmtId="164" fontId="3" fillId="8" borderId="40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center" vertical="top"/>
    </xf>
    <xf numFmtId="3" fontId="4" fillId="0" borderId="46" xfId="0" applyNumberFormat="1" applyFont="1" applyFill="1" applyBorder="1" applyAlignment="1">
      <alignment horizontal="center" vertical="top"/>
    </xf>
    <xf numFmtId="164" fontId="4" fillId="6" borderId="30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3" fontId="4" fillId="6" borderId="42" xfId="0" applyNumberFormat="1" applyFont="1" applyFill="1" applyBorder="1" applyAlignment="1">
      <alignment horizontal="center" vertical="top" wrapText="1"/>
    </xf>
    <xf numFmtId="3" fontId="4" fillId="6" borderId="44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164" fontId="4" fillId="6" borderId="46" xfId="0" applyNumberFormat="1" applyFont="1" applyFill="1" applyBorder="1" applyAlignment="1">
      <alignment horizontal="center" vertical="top"/>
    </xf>
    <xf numFmtId="3" fontId="3" fillId="8" borderId="46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50" xfId="0" applyNumberFormat="1" applyFont="1" applyFill="1" applyBorder="1" applyAlignment="1">
      <alignment horizontal="center" vertical="top"/>
    </xf>
    <xf numFmtId="49" fontId="4" fillId="0" borderId="53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3" fontId="3" fillId="8" borderId="46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vertical="top" wrapText="1"/>
    </xf>
    <xf numFmtId="3" fontId="4" fillId="0" borderId="52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center" vertical="top"/>
    </xf>
    <xf numFmtId="164" fontId="4" fillId="7" borderId="48" xfId="0" applyNumberFormat="1" applyFont="1" applyFill="1" applyBorder="1" applyAlignment="1">
      <alignment horizontal="center" vertical="top" wrapText="1"/>
    </xf>
    <xf numFmtId="164" fontId="4" fillId="7" borderId="49" xfId="0" applyNumberFormat="1" applyFont="1" applyFill="1" applyBorder="1" applyAlignment="1">
      <alignment horizontal="center" vertical="top" wrapText="1"/>
    </xf>
    <xf numFmtId="164" fontId="4" fillId="6" borderId="42" xfId="0" applyNumberFormat="1" applyFont="1" applyFill="1" applyBorder="1" applyAlignment="1">
      <alignment horizontal="center" vertical="top"/>
    </xf>
    <xf numFmtId="164" fontId="4" fillId="6" borderId="40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3" fillId="8" borderId="58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horizontal="center" vertical="top"/>
    </xf>
    <xf numFmtId="3" fontId="3" fillId="8" borderId="58" xfId="0" applyNumberFormat="1" applyFont="1" applyFill="1" applyBorder="1" applyAlignment="1">
      <alignment horizontal="center" vertical="top"/>
    </xf>
    <xf numFmtId="164" fontId="3" fillId="8" borderId="20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vertical="top" wrapText="1"/>
    </xf>
    <xf numFmtId="164" fontId="4" fillId="0" borderId="38" xfId="0" applyNumberFormat="1" applyFont="1" applyFill="1" applyBorder="1" applyAlignment="1">
      <alignment horizontal="center" vertical="top"/>
    </xf>
    <xf numFmtId="3" fontId="3" fillId="5" borderId="2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3" fillId="8" borderId="58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vertical="top" wrapText="1"/>
    </xf>
    <xf numFmtId="3" fontId="4" fillId="0" borderId="59" xfId="0" applyNumberFormat="1" applyFont="1" applyFill="1" applyBorder="1" applyAlignment="1">
      <alignment horizontal="center" vertical="top"/>
    </xf>
    <xf numFmtId="3" fontId="3" fillId="4" borderId="8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3" fontId="6" fillId="7" borderId="7" xfId="0" applyNumberFormat="1" applyFont="1" applyFill="1" applyBorder="1" applyAlignment="1">
      <alignment vertical="top" wrapText="1"/>
    </xf>
    <xf numFmtId="164" fontId="1" fillId="7" borderId="7" xfId="0" applyNumberFormat="1" applyFont="1" applyFill="1" applyBorder="1" applyAlignment="1">
      <alignment horizontal="center" vertical="top"/>
    </xf>
    <xf numFmtId="3" fontId="4" fillId="0" borderId="7" xfId="0" applyNumberFormat="1" applyFont="1" applyBorder="1" applyAlignment="1">
      <alignment vertical="top" wrapText="1"/>
    </xf>
    <xf numFmtId="3" fontId="4" fillId="6" borderId="37" xfId="0" applyNumberFormat="1" applyFont="1" applyFill="1" applyBorder="1" applyAlignment="1">
      <alignment horizontal="center" vertical="top"/>
    </xf>
    <xf numFmtId="3" fontId="4" fillId="6" borderId="6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3" fontId="4" fillId="0" borderId="46" xfId="0" applyNumberFormat="1" applyFont="1" applyFill="1" applyBorder="1" applyAlignment="1">
      <alignment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3" fontId="4" fillId="6" borderId="19" xfId="0" applyNumberFormat="1" applyFont="1" applyFill="1" applyBorder="1" applyAlignment="1">
      <alignment horizontal="center" vertical="top" wrapText="1"/>
    </xf>
    <xf numFmtId="164" fontId="4" fillId="7" borderId="46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7" borderId="16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6" borderId="0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7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3" fontId="4" fillId="0" borderId="16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/>
    </xf>
    <xf numFmtId="164" fontId="4" fillId="7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/>
    </xf>
    <xf numFmtId="3" fontId="3" fillId="4" borderId="41" xfId="0" applyNumberFormat="1" applyFont="1" applyFill="1" applyBorder="1" applyAlignment="1">
      <alignment horizontal="center" vertical="top"/>
    </xf>
    <xf numFmtId="164" fontId="3" fillId="8" borderId="31" xfId="0" applyNumberFormat="1" applyFont="1" applyFill="1" applyBorder="1" applyAlignment="1">
      <alignment horizontal="center" vertical="top"/>
    </xf>
    <xf numFmtId="164" fontId="1" fillId="7" borderId="37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vertical="top"/>
    </xf>
    <xf numFmtId="3" fontId="6" fillId="8" borderId="58" xfId="0" applyNumberFormat="1" applyFont="1" applyFill="1" applyBorder="1" applyAlignment="1">
      <alignment horizontal="center"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8" borderId="58" xfId="0" applyNumberFormat="1" applyFont="1" applyFill="1" applyBorder="1" applyAlignment="1">
      <alignment horizontal="center" vertical="top"/>
    </xf>
    <xf numFmtId="164" fontId="6" fillId="8" borderId="57" xfId="0" applyNumberFormat="1" applyFont="1" applyFill="1" applyBorder="1" applyAlignment="1">
      <alignment horizontal="center" vertical="top"/>
    </xf>
    <xf numFmtId="3" fontId="1" fillId="0" borderId="6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3" fontId="3" fillId="4" borderId="36" xfId="0" applyNumberFormat="1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center" vertical="top" wrapText="1"/>
    </xf>
    <xf numFmtId="164" fontId="4" fillId="7" borderId="37" xfId="0" applyNumberFormat="1" applyFont="1" applyFill="1" applyBorder="1" applyAlignment="1">
      <alignment horizontal="center" vertical="top" wrapText="1"/>
    </xf>
    <xf numFmtId="164" fontId="4" fillId="7" borderId="7" xfId="0" applyNumberFormat="1" applyFont="1" applyFill="1" applyBorder="1" applyAlignment="1">
      <alignment horizontal="center" vertical="top" wrapText="1"/>
    </xf>
    <xf numFmtId="164" fontId="4" fillId="7" borderId="6" xfId="0" applyNumberFormat="1" applyFont="1" applyFill="1" applyBorder="1" applyAlignment="1">
      <alignment horizontal="center" vertical="top" wrapText="1"/>
    </xf>
    <xf numFmtId="3" fontId="3" fillId="4" borderId="39" xfId="0" applyNumberFormat="1" applyFont="1" applyFill="1" applyBorder="1" applyAlignment="1">
      <alignment horizontal="center" vertical="top" wrapText="1"/>
    </xf>
    <xf numFmtId="3" fontId="3" fillId="5" borderId="13" xfId="0" applyNumberFormat="1" applyFont="1" applyFill="1" applyBorder="1" applyAlignment="1">
      <alignment horizontal="center" vertical="top" wrapText="1"/>
    </xf>
    <xf numFmtId="164" fontId="4" fillId="7" borderId="41" xfId="0" applyNumberFormat="1" applyFont="1" applyFill="1" applyBorder="1" applyAlignment="1">
      <alignment horizontal="center" vertical="top" wrapText="1"/>
    </xf>
    <xf numFmtId="164" fontId="4" fillId="7" borderId="15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vertical="top"/>
    </xf>
    <xf numFmtId="164" fontId="4" fillId="0" borderId="15" xfId="0" applyNumberFormat="1" applyFont="1" applyFill="1" applyBorder="1" applyAlignment="1">
      <alignment horizontal="center" vertical="top"/>
    </xf>
    <xf numFmtId="3" fontId="4" fillId="6" borderId="48" xfId="0" applyNumberFormat="1" applyFont="1" applyFill="1" applyBorder="1" applyAlignment="1">
      <alignment vertical="top" wrapText="1"/>
    </xf>
    <xf numFmtId="0" fontId="4" fillId="6" borderId="46" xfId="0" applyFont="1" applyFill="1" applyBorder="1" applyAlignment="1">
      <alignment vertical="top" wrapText="1"/>
    </xf>
    <xf numFmtId="164" fontId="4" fillId="6" borderId="16" xfId="0" applyNumberFormat="1" applyFont="1" applyFill="1" applyBorder="1" applyAlignment="1">
      <alignment horizontal="center" vertical="top"/>
    </xf>
    <xf numFmtId="164" fontId="4" fillId="6" borderId="15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vertical="top" wrapText="1"/>
    </xf>
    <xf numFmtId="1" fontId="4" fillId="0" borderId="41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64" fontId="4" fillId="6" borderId="49" xfId="0" applyNumberFormat="1" applyFont="1" applyFill="1" applyBorder="1" applyAlignment="1">
      <alignment horizontal="center" vertical="top"/>
    </xf>
    <xf numFmtId="164" fontId="4" fillId="6" borderId="48" xfId="0" applyNumberFormat="1" applyFont="1" applyFill="1" applyBorder="1" applyAlignment="1">
      <alignment horizontal="center" vertical="top"/>
    </xf>
    <xf numFmtId="164" fontId="4" fillId="6" borderId="66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48" xfId="0" applyNumberFormat="1" applyFont="1" applyBorder="1" applyAlignment="1">
      <alignment vertical="top" wrapText="1"/>
    </xf>
    <xf numFmtId="3" fontId="3" fillId="0" borderId="54" xfId="0" applyNumberFormat="1" applyFont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/>
    </xf>
    <xf numFmtId="49" fontId="4" fillId="0" borderId="59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60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67" xfId="0" applyNumberFormat="1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5" xfId="0" applyNumberFormat="1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164" fontId="4" fillId="7" borderId="38" xfId="0" applyNumberFormat="1" applyFont="1" applyFill="1" applyBorder="1" applyAlignment="1">
      <alignment horizontal="center" vertical="top" wrapText="1"/>
    </xf>
    <xf numFmtId="164" fontId="3" fillId="5" borderId="8" xfId="0" applyNumberFormat="1" applyFont="1" applyFill="1" applyBorder="1" applyAlignment="1">
      <alignment horizontal="center" vertical="top"/>
    </xf>
    <xf numFmtId="49" fontId="6" fillId="7" borderId="14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 wrapText="1"/>
    </xf>
    <xf numFmtId="164" fontId="4" fillId="7" borderId="40" xfId="0" applyNumberFormat="1" applyFont="1" applyFill="1" applyBorder="1" applyAlignment="1">
      <alignment horizontal="center" vertical="top" wrapText="1"/>
    </xf>
    <xf numFmtId="3" fontId="4" fillId="7" borderId="42" xfId="0" applyNumberFormat="1" applyFont="1" applyFill="1" applyBorder="1" applyAlignment="1">
      <alignment horizontal="center" vertical="top" wrapText="1"/>
    </xf>
    <xf numFmtId="3" fontId="4" fillId="7" borderId="32" xfId="0" applyNumberFormat="1" applyFont="1" applyFill="1" applyBorder="1" applyAlignment="1">
      <alignment horizontal="center" vertical="top" wrapText="1"/>
    </xf>
    <xf numFmtId="164" fontId="4" fillId="7" borderId="39" xfId="0" applyNumberFormat="1" applyFont="1" applyFill="1" applyBorder="1" applyAlignment="1">
      <alignment horizontal="center" vertical="top" wrapText="1"/>
    </xf>
    <xf numFmtId="164" fontId="4" fillId="7" borderId="42" xfId="0" applyNumberFormat="1" applyFont="1" applyFill="1" applyBorder="1" applyAlignment="1">
      <alignment horizontal="center" vertical="top" wrapText="1"/>
    </xf>
    <xf numFmtId="3" fontId="4" fillId="7" borderId="42" xfId="0" applyNumberFormat="1" applyFont="1" applyFill="1" applyBorder="1" applyAlignment="1">
      <alignment vertical="top" wrapText="1"/>
    </xf>
    <xf numFmtId="164" fontId="4" fillId="7" borderId="52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3" fontId="2" fillId="0" borderId="0" xfId="0" applyNumberFormat="1" applyFont="1" applyBorder="1"/>
    <xf numFmtId="3" fontId="4" fillId="7" borderId="49" xfId="0" applyNumberFormat="1" applyFont="1" applyFill="1" applyBorder="1" applyAlignment="1">
      <alignment vertical="top" wrapText="1"/>
    </xf>
    <xf numFmtId="3" fontId="4" fillId="7" borderId="19" xfId="0" applyNumberFormat="1" applyFont="1" applyFill="1" applyBorder="1" applyAlignment="1">
      <alignment horizontal="center" vertical="top" wrapText="1"/>
    </xf>
    <xf numFmtId="164" fontId="1" fillId="6" borderId="11" xfId="0" applyNumberFormat="1" applyFont="1" applyFill="1" applyBorder="1" applyAlignment="1">
      <alignment horizontal="center" vertical="top"/>
    </xf>
    <xf numFmtId="3" fontId="4" fillId="6" borderId="42" xfId="0" applyNumberFormat="1" applyFont="1" applyFill="1" applyBorder="1" applyAlignment="1">
      <alignment vertical="top" wrapText="1"/>
    </xf>
    <xf numFmtId="3" fontId="4" fillId="0" borderId="43" xfId="0" applyNumberFormat="1" applyFont="1" applyBorder="1" applyAlignment="1">
      <alignment horizontal="center" vertical="top"/>
    </xf>
    <xf numFmtId="3" fontId="6" fillId="0" borderId="45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164" fontId="1" fillId="6" borderId="30" xfId="0" applyNumberFormat="1" applyFont="1" applyFill="1" applyBorder="1" applyAlignment="1">
      <alignment horizontal="center" vertical="top"/>
    </xf>
    <xf numFmtId="3" fontId="4" fillId="0" borderId="49" xfId="0" applyNumberFormat="1" applyFont="1" applyBorder="1" applyAlignment="1">
      <alignment horizontal="center" vertical="top"/>
    </xf>
    <xf numFmtId="3" fontId="4" fillId="0" borderId="50" xfId="0" applyNumberFormat="1" applyFont="1" applyBorder="1" applyAlignment="1">
      <alignment horizontal="center" vertical="top"/>
    </xf>
    <xf numFmtId="3" fontId="4" fillId="0" borderId="66" xfId="0" applyNumberFormat="1" applyFont="1" applyBorder="1" applyAlignment="1">
      <alignment horizontal="center" vertical="top"/>
    </xf>
    <xf numFmtId="3" fontId="3" fillId="5" borderId="65" xfId="0" applyNumberFormat="1" applyFont="1" applyFill="1" applyBorder="1" applyAlignment="1">
      <alignment horizontal="center" vertical="top"/>
    </xf>
    <xf numFmtId="164" fontId="3" fillId="5" borderId="62" xfId="0" applyNumberFormat="1" applyFont="1" applyFill="1" applyBorder="1" applyAlignment="1">
      <alignment horizontal="center" vertical="top"/>
    </xf>
    <xf numFmtId="3" fontId="6" fillId="0" borderId="7" xfId="0" applyNumberFormat="1" applyFont="1" applyBorder="1" applyAlignment="1">
      <alignment vertical="top" wrapText="1"/>
    </xf>
    <xf numFmtId="3" fontId="3" fillId="0" borderId="45" xfId="0" applyNumberFormat="1" applyFont="1" applyBorder="1" applyAlignment="1">
      <alignment horizontal="center" vertical="top" wrapText="1"/>
    </xf>
    <xf numFmtId="3" fontId="4" fillId="7" borderId="7" xfId="0" applyNumberFormat="1" applyFont="1" applyFill="1" applyBorder="1" applyAlignment="1">
      <alignment horizontal="center" vertical="top" wrapText="1"/>
    </xf>
    <xf numFmtId="3" fontId="4" fillId="7" borderId="7" xfId="0" applyNumberFormat="1" applyFont="1" applyFill="1" applyBorder="1" applyAlignment="1">
      <alignment vertical="top" wrapText="1"/>
    </xf>
    <xf numFmtId="164" fontId="1" fillId="6" borderId="46" xfId="0" applyNumberFormat="1" applyFont="1" applyFill="1" applyBorder="1" applyAlignment="1">
      <alignment horizontal="center" vertical="top"/>
    </xf>
    <xf numFmtId="3" fontId="4" fillId="0" borderId="42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3" fontId="3" fillId="0" borderId="54" xfId="0" applyNumberFormat="1" applyFont="1" applyBorder="1" applyAlignment="1">
      <alignment vertical="top" wrapText="1"/>
    </xf>
    <xf numFmtId="164" fontId="4" fillId="6" borderId="11" xfId="0" applyNumberFormat="1" applyFont="1" applyFill="1" applyBorder="1" applyAlignment="1">
      <alignment horizontal="center" vertical="top"/>
    </xf>
    <xf numFmtId="164" fontId="4" fillId="6" borderId="19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3" fillId="8" borderId="40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49" fontId="3" fillId="7" borderId="13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 wrapText="1"/>
    </xf>
    <xf numFmtId="164" fontId="4" fillId="7" borderId="32" xfId="0" applyNumberFormat="1" applyFont="1" applyFill="1" applyBorder="1" applyAlignment="1">
      <alignment horizontal="center" vertical="top" wrapText="1"/>
    </xf>
    <xf numFmtId="3" fontId="3" fillId="4" borderId="62" xfId="0" applyNumberFormat="1" applyFont="1" applyFill="1" applyBorder="1" applyAlignment="1">
      <alignment horizontal="center" vertical="top"/>
    </xf>
    <xf numFmtId="164" fontId="3" fillId="8" borderId="56" xfId="0" applyNumberFormat="1" applyFont="1" applyFill="1" applyBorder="1" applyAlignment="1">
      <alignment horizontal="center" vertical="top"/>
    </xf>
    <xf numFmtId="3" fontId="4" fillId="0" borderId="38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164" fontId="4" fillId="0" borderId="42" xfId="0" applyNumberFormat="1" applyFont="1" applyFill="1" applyBorder="1" applyAlignment="1">
      <alignment horizontal="center" vertical="top"/>
    </xf>
    <xf numFmtId="3" fontId="4" fillId="6" borderId="39" xfId="0" applyNumberFormat="1" applyFont="1" applyFill="1" applyBorder="1" applyAlignment="1">
      <alignment horizontal="center" vertical="top"/>
    </xf>
    <xf numFmtId="3" fontId="4" fillId="6" borderId="13" xfId="0" applyNumberFormat="1" applyFont="1" applyFill="1" applyBorder="1" applyAlignment="1">
      <alignment horizontal="center" vertical="top"/>
    </xf>
    <xf numFmtId="3" fontId="6" fillId="0" borderId="60" xfId="0" applyNumberFormat="1" applyFont="1" applyBorder="1" applyAlignment="1">
      <alignment vertical="top"/>
    </xf>
    <xf numFmtId="164" fontId="6" fillId="5" borderId="8" xfId="0" applyNumberFormat="1" applyFont="1" applyFill="1" applyBorder="1" applyAlignment="1">
      <alignment horizontal="center" vertical="top"/>
    </xf>
    <xf numFmtId="3" fontId="3" fillId="4" borderId="23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horizontal="center" vertical="top"/>
    </xf>
    <xf numFmtId="3" fontId="3" fillId="3" borderId="33" xfId="0" applyNumberFormat="1" applyFont="1" applyFill="1" applyBorder="1" applyAlignment="1">
      <alignment horizontal="center" vertical="top"/>
    </xf>
    <xf numFmtId="164" fontId="3" fillId="3" borderId="62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center" wrapText="1"/>
    </xf>
    <xf numFmtId="3" fontId="3" fillId="7" borderId="0" xfId="0" applyNumberFormat="1" applyFont="1" applyFill="1" applyBorder="1" applyAlignment="1">
      <alignment horizontal="center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164" fontId="6" fillId="3" borderId="70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3" fontId="1" fillId="7" borderId="0" xfId="0" applyNumberFormat="1" applyFont="1" applyFill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 wrapText="1"/>
    </xf>
    <xf numFmtId="164" fontId="6" fillId="8" borderId="8" xfId="0" applyNumberFormat="1" applyFont="1" applyFill="1" applyBorder="1" applyAlignment="1">
      <alignment horizontal="center" vertical="top" wrapText="1"/>
    </xf>
    <xf numFmtId="164" fontId="6" fillId="8" borderId="7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top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4" fillId="6" borderId="30" xfId="0" applyNumberFormat="1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top"/>
    </xf>
    <xf numFmtId="3" fontId="4" fillId="6" borderId="11" xfId="0" applyNumberFormat="1" applyFont="1" applyFill="1" applyBorder="1" applyAlignment="1">
      <alignment horizontal="center" vertical="top"/>
    </xf>
    <xf numFmtId="3" fontId="4" fillId="6" borderId="41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 wrapText="1"/>
    </xf>
    <xf numFmtId="3" fontId="4" fillId="6" borderId="42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4" fillId="6" borderId="47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vertical="top" wrapText="1"/>
    </xf>
    <xf numFmtId="3" fontId="4" fillId="7" borderId="49" xfId="0" applyNumberFormat="1" applyFont="1" applyFill="1" applyBorder="1" applyAlignment="1">
      <alignment horizontal="center" vertical="top" wrapText="1"/>
    </xf>
    <xf numFmtId="3" fontId="4" fillId="6" borderId="44" xfId="0" applyNumberFormat="1" applyFont="1" applyFill="1" applyBorder="1" applyAlignment="1">
      <alignment horizontal="center" vertical="top"/>
    </xf>
    <xf numFmtId="3" fontId="4" fillId="0" borderId="66" xfId="0" applyNumberFormat="1" applyFont="1" applyFill="1" applyBorder="1" applyAlignment="1">
      <alignment horizontal="center" vertical="top"/>
    </xf>
    <xf numFmtId="3" fontId="4" fillId="7" borderId="66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vertical="top" wrapText="1"/>
    </xf>
    <xf numFmtId="3" fontId="4" fillId="6" borderId="40" xfId="0" applyNumberFormat="1" applyFont="1" applyFill="1" applyBorder="1" applyAlignment="1">
      <alignment vertical="top" wrapText="1"/>
    </xf>
    <xf numFmtId="3" fontId="4" fillId="6" borderId="43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/>
    </xf>
    <xf numFmtId="3" fontId="4" fillId="0" borderId="75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/>
    </xf>
    <xf numFmtId="3" fontId="3" fillId="8" borderId="19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3" fontId="4" fillId="7" borderId="27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horizontal="center" vertical="top" wrapText="1"/>
    </xf>
    <xf numFmtId="3" fontId="4" fillId="7" borderId="50" xfId="0" applyNumberFormat="1" applyFont="1" applyFill="1" applyBorder="1" applyAlignment="1">
      <alignment horizontal="center" vertical="top" wrapText="1"/>
    </xf>
    <xf numFmtId="3" fontId="4" fillId="6" borderId="41" xfId="0" applyNumberFormat="1" applyFont="1" applyFill="1" applyBorder="1" applyAlignment="1">
      <alignment horizontal="center" vertical="top" wrapText="1"/>
    </xf>
    <xf numFmtId="3" fontId="4" fillId="6" borderId="48" xfId="0" applyNumberFormat="1" applyFont="1" applyFill="1" applyBorder="1" applyAlignment="1">
      <alignment horizontal="center" vertical="top"/>
    </xf>
    <xf numFmtId="1" fontId="4" fillId="0" borderId="44" xfId="0" applyNumberFormat="1" applyFont="1" applyFill="1" applyBorder="1" applyAlignment="1">
      <alignment horizontal="center" vertical="top"/>
    </xf>
    <xf numFmtId="3" fontId="3" fillId="0" borderId="61" xfId="0" applyNumberFormat="1" applyFont="1" applyBorder="1" applyAlignment="1">
      <alignment horizontal="center" vertical="top" wrapText="1"/>
    </xf>
    <xf numFmtId="3" fontId="4" fillId="6" borderId="4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47" xfId="0" applyNumberFormat="1" applyFont="1" applyFill="1" applyBorder="1" applyAlignment="1">
      <alignment horizontal="center" vertical="top"/>
    </xf>
    <xf numFmtId="3" fontId="4" fillId="6" borderId="19" xfId="0" applyNumberFormat="1" applyFont="1" applyFill="1" applyBorder="1" applyAlignment="1">
      <alignment horizontal="center" vertical="top"/>
    </xf>
    <xf numFmtId="3" fontId="4" fillId="6" borderId="61" xfId="0" applyNumberFormat="1" applyFont="1" applyFill="1" applyBorder="1" applyAlignment="1">
      <alignment horizontal="center" vertical="top" wrapText="1"/>
    </xf>
    <xf numFmtId="3" fontId="4" fillId="6" borderId="36" xfId="0" applyNumberFormat="1" applyFont="1" applyFill="1" applyBorder="1" applyAlignment="1">
      <alignment horizontal="center" vertical="top" wrapText="1"/>
    </xf>
    <xf numFmtId="3" fontId="4" fillId="6" borderId="45" xfId="0" applyNumberFormat="1" applyFont="1" applyFill="1" applyBorder="1" applyAlignment="1">
      <alignment horizontal="center" vertical="top" wrapText="1"/>
    </xf>
    <xf numFmtId="3" fontId="4" fillId="6" borderId="49" xfId="0" applyNumberFormat="1" applyFont="1" applyFill="1" applyBorder="1" applyAlignment="1">
      <alignment horizontal="center" vertical="top" wrapText="1"/>
    </xf>
    <xf numFmtId="3" fontId="4" fillId="6" borderId="53" xfId="0" applyNumberFormat="1" applyFont="1" applyFill="1" applyBorder="1" applyAlignment="1">
      <alignment horizontal="center" vertical="top" wrapText="1"/>
    </xf>
    <xf numFmtId="3" fontId="4" fillId="6" borderId="47" xfId="0" applyNumberFormat="1" applyFont="1" applyFill="1" applyBorder="1" applyAlignment="1">
      <alignment horizontal="center" vertical="top" wrapText="1"/>
    </xf>
    <xf numFmtId="3" fontId="4" fillId="6" borderId="11" xfId="0" applyNumberFormat="1" applyFont="1" applyFill="1" applyBorder="1" applyAlignment="1">
      <alignment horizontal="center" vertical="top" wrapText="1"/>
    </xf>
    <xf numFmtId="3" fontId="4" fillId="6" borderId="46" xfId="0" applyNumberFormat="1" applyFont="1" applyFill="1" applyBorder="1" applyAlignment="1">
      <alignment horizontal="center" vertical="top" wrapText="1"/>
    </xf>
    <xf numFmtId="3" fontId="4" fillId="6" borderId="49" xfId="0" applyNumberFormat="1" applyFont="1" applyFill="1" applyBorder="1" applyAlignment="1">
      <alignment vertical="top" wrapText="1"/>
    </xf>
    <xf numFmtId="3" fontId="4" fillId="6" borderId="43" xfId="0" applyNumberFormat="1" applyFont="1" applyFill="1" applyBorder="1" applyAlignment="1">
      <alignment horizontal="center" vertical="top" wrapText="1"/>
    </xf>
    <xf numFmtId="3" fontId="1" fillId="7" borderId="46" xfId="0" applyNumberFormat="1" applyFont="1" applyFill="1" applyBorder="1" applyAlignment="1">
      <alignment horizontal="center" vertical="top" wrapText="1"/>
    </xf>
    <xf numFmtId="3" fontId="6" fillId="8" borderId="46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/>
    </xf>
    <xf numFmtId="3" fontId="4" fillId="7" borderId="3" xfId="0" applyNumberFormat="1" applyFont="1" applyFill="1" applyBorder="1" applyAlignment="1">
      <alignment horizontal="center" vertical="top" wrapText="1"/>
    </xf>
    <xf numFmtId="3" fontId="4" fillId="7" borderId="29" xfId="0" applyNumberFormat="1" applyFont="1" applyFill="1" applyBorder="1" applyAlignment="1">
      <alignment horizontal="center" vertical="top" wrapText="1"/>
    </xf>
    <xf numFmtId="3" fontId="4" fillId="6" borderId="52" xfId="0" applyNumberFormat="1" applyFont="1" applyFill="1" applyBorder="1" applyAlignment="1">
      <alignment horizontal="center" vertical="top" wrapText="1"/>
    </xf>
    <xf numFmtId="3" fontId="4" fillId="6" borderId="50" xfId="0" applyNumberFormat="1" applyFont="1" applyFill="1" applyBorder="1" applyAlignment="1">
      <alignment horizontal="center" vertical="top" wrapText="1"/>
    </xf>
    <xf numFmtId="3" fontId="4" fillId="6" borderId="39" xfId="0" applyNumberFormat="1" applyFont="1" applyFill="1" applyBorder="1" applyAlignment="1">
      <alignment horizontal="center" vertical="top" wrapText="1"/>
    </xf>
    <xf numFmtId="3" fontId="1" fillId="6" borderId="15" xfId="0" applyNumberFormat="1" applyFont="1" applyFill="1" applyBorder="1" applyAlignment="1">
      <alignment horizontal="center" vertical="top" wrapText="1"/>
    </xf>
    <xf numFmtId="3" fontId="1" fillId="0" borderId="30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51" xfId="0" applyNumberFormat="1" applyFont="1" applyFill="1" applyBorder="1" applyAlignment="1">
      <alignment vertical="top" wrapText="1"/>
    </xf>
    <xf numFmtId="3" fontId="4" fillId="6" borderId="0" xfId="0" applyNumberFormat="1" applyFont="1" applyFill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3" fillId="5" borderId="75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3" fontId="4" fillId="0" borderId="30" xfId="0" applyNumberFormat="1" applyFont="1" applyFill="1" applyBorder="1" applyAlignment="1">
      <alignment horizontal="left" vertical="top" wrapText="1"/>
    </xf>
    <xf numFmtId="3" fontId="4" fillId="6" borderId="13" xfId="0" applyNumberFormat="1" applyFont="1" applyFill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vertical="top" wrapText="1"/>
    </xf>
    <xf numFmtId="3" fontId="3" fillId="0" borderId="45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/>
    </xf>
    <xf numFmtId="3" fontId="3" fillId="0" borderId="53" xfId="0" applyNumberFormat="1" applyFont="1" applyBorder="1" applyAlignment="1">
      <alignment horizontal="center" vertical="top" wrapText="1"/>
    </xf>
    <xf numFmtId="3" fontId="6" fillId="0" borderId="54" xfId="0" applyNumberFormat="1" applyFont="1" applyBorder="1" applyAlignment="1">
      <alignment horizontal="center" vertical="top" wrapText="1"/>
    </xf>
    <xf numFmtId="3" fontId="4" fillId="6" borderId="71" xfId="0" applyNumberFormat="1" applyFont="1" applyFill="1" applyBorder="1" applyAlignment="1">
      <alignment horizontal="center" vertical="top"/>
    </xf>
    <xf numFmtId="3" fontId="4" fillId="6" borderId="25" xfId="0" applyNumberFormat="1" applyFont="1" applyFill="1" applyBorder="1" applyAlignment="1">
      <alignment vertical="top" wrapText="1"/>
    </xf>
    <xf numFmtId="164" fontId="1" fillId="0" borderId="27" xfId="0" applyNumberFormat="1" applyFont="1" applyFill="1" applyBorder="1" applyAlignment="1">
      <alignment horizontal="center" vertical="top"/>
    </xf>
    <xf numFmtId="0" fontId="4" fillId="0" borderId="47" xfId="0" applyFont="1" applyBorder="1" applyAlignment="1">
      <alignment horizontal="center" vertical="top" wrapText="1"/>
    </xf>
    <xf numFmtId="3" fontId="4" fillId="0" borderId="42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/>
    </xf>
    <xf numFmtId="3" fontId="4" fillId="6" borderId="46" xfId="0" applyNumberFormat="1" applyFont="1" applyFill="1" applyBorder="1" applyAlignment="1">
      <alignment vertical="top" wrapText="1"/>
    </xf>
    <xf numFmtId="49" fontId="3" fillId="0" borderId="75" xfId="0" applyNumberFormat="1" applyFont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left" vertical="top" wrapText="1"/>
    </xf>
    <xf numFmtId="3" fontId="13" fillId="0" borderId="0" xfId="0" applyNumberFormat="1" applyFont="1"/>
    <xf numFmtId="3" fontId="15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16" fillId="0" borderId="0" xfId="0" applyFont="1"/>
    <xf numFmtId="164" fontId="4" fillId="6" borderId="49" xfId="0" applyNumberFormat="1" applyFont="1" applyFill="1" applyBorder="1" applyAlignment="1">
      <alignment horizontal="center" vertical="top" wrapText="1"/>
    </xf>
    <xf numFmtId="164" fontId="4" fillId="0" borderId="52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 vertical="top"/>
    </xf>
    <xf numFmtId="164" fontId="4" fillId="0" borderId="66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4" fillId="7" borderId="29" xfId="0" applyNumberFormat="1" applyFont="1" applyFill="1" applyBorder="1" applyAlignment="1">
      <alignment horizontal="center" vertical="top" wrapText="1"/>
    </xf>
    <xf numFmtId="164" fontId="6" fillId="5" borderId="9" xfId="0" applyNumberFormat="1" applyFont="1" applyFill="1" applyBorder="1" applyAlignment="1">
      <alignment horizontal="center" vertical="top"/>
    </xf>
    <xf numFmtId="164" fontId="3" fillId="4" borderId="9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horizontal="center" vertical="top" wrapText="1"/>
    </xf>
    <xf numFmtId="164" fontId="4" fillId="7" borderId="35" xfId="0" applyNumberFormat="1" applyFont="1" applyFill="1" applyBorder="1" applyAlignment="1">
      <alignment horizontal="center" vertical="top" wrapText="1"/>
    </xf>
    <xf numFmtId="164" fontId="4" fillId="7" borderId="31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vertical="top" wrapText="1"/>
    </xf>
    <xf numFmtId="49" fontId="3" fillId="0" borderId="54" xfId="0" applyNumberFormat="1" applyFont="1" applyBorder="1" applyAlignment="1">
      <alignment horizontal="center" vertical="top" wrapText="1"/>
    </xf>
    <xf numFmtId="164" fontId="4" fillId="0" borderId="39" xfId="0" applyNumberFormat="1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49" fontId="3" fillId="0" borderId="75" xfId="0" applyNumberFormat="1" applyFont="1" applyBorder="1" applyAlignment="1">
      <alignment horizontal="center" vertical="top" wrapText="1"/>
    </xf>
    <xf numFmtId="164" fontId="4" fillId="7" borderId="18" xfId="0" applyNumberFormat="1" applyFont="1" applyFill="1" applyBorder="1" applyAlignment="1">
      <alignment horizontal="center" vertical="top" wrapText="1"/>
    </xf>
    <xf numFmtId="164" fontId="4" fillId="7" borderId="48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textRotation="180" wrapText="1"/>
    </xf>
    <xf numFmtId="3" fontId="1" fillId="0" borderId="37" xfId="0" applyNumberFormat="1" applyFont="1" applyFill="1" applyBorder="1" applyAlignment="1">
      <alignment horizontal="center" vertical="top" textRotation="180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center" textRotation="90" wrapText="1"/>
    </xf>
    <xf numFmtId="3" fontId="11" fillId="0" borderId="11" xfId="0" applyNumberFormat="1" applyFont="1" applyFill="1" applyBorder="1" applyAlignment="1">
      <alignment horizontal="center" vertical="center" textRotation="90" wrapText="1"/>
    </xf>
    <xf numFmtId="3" fontId="4" fillId="0" borderId="49" xfId="0" applyNumberFormat="1" applyFont="1" applyFill="1" applyBorder="1" applyAlignment="1">
      <alignment horizontal="center" vertical="center" textRotation="90" wrapText="1"/>
    </xf>
    <xf numFmtId="49" fontId="3" fillId="7" borderId="54" xfId="0" applyNumberFormat="1" applyFont="1" applyFill="1" applyBorder="1" applyAlignment="1">
      <alignment horizontal="center" vertical="top"/>
    </xf>
    <xf numFmtId="49" fontId="4" fillId="0" borderId="41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3" fontId="4" fillId="7" borderId="27" xfId="0" applyNumberFormat="1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center" vertical="top"/>
    </xf>
    <xf numFmtId="3" fontId="4" fillId="0" borderId="44" xfId="0" applyNumberFormat="1" applyFont="1" applyBorder="1" applyAlignment="1">
      <alignment horizontal="center" vertical="top"/>
    </xf>
    <xf numFmtId="3" fontId="4" fillId="6" borderId="15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164" fontId="1" fillId="0" borderId="40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4" fontId="1" fillId="0" borderId="2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6" fillId="0" borderId="0" xfId="0" applyNumberFormat="1" applyFont="1"/>
    <xf numFmtId="164" fontId="4" fillId="7" borderId="30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center" vertical="top" wrapText="1"/>
    </xf>
    <xf numFmtId="164" fontId="4" fillId="0" borderId="41" xfId="0" applyNumberFormat="1" applyFont="1" applyBorder="1" applyAlignment="1">
      <alignment horizontal="center" vertical="top"/>
    </xf>
    <xf numFmtId="164" fontId="4" fillId="7" borderId="27" xfId="0" applyNumberFormat="1" applyFont="1" applyFill="1" applyBorder="1" applyAlignment="1">
      <alignment horizontal="center" vertical="top" wrapText="1"/>
    </xf>
    <xf numFmtId="3" fontId="4" fillId="0" borderId="72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1" fillId="6" borderId="49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vertical="top" wrapText="1"/>
    </xf>
    <xf numFmtId="164" fontId="4" fillId="0" borderId="46" xfId="0" applyNumberFormat="1" applyFont="1" applyBorder="1" applyAlignment="1">
      <alignment horizontal="center" vertical="top"/>
    </xf>
    <xf numFmtId="164" fontId="4" fillId="0" borderId="48" xfId="0" applyNumberFormat="1" applyFont="1" applyBorder="1" applyAlignment="1">
      <alignment horizontal="center" vertical="top"/>
    </xf>
    <xf numFmtId="3" fontId="3" fillId="8" borderId="48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3" fillId="8" borderId="30" xfId="0" applyNumberFormat="1" applyFont="1" applyFill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horizontal="center" vertical="top"/>
    </xf>
    <xf numFmtId="164" fontId="4" fillId="7" borderId="47" xfId="0" applyNumberFormat="1" applyFont="1" applyFill="1" applyBorder="1" applyAlignment="1">
      <alignment horizontal="center" vertical="top"/>
    </xf>
    <xf numFmtId="164" fontId="4" fillId="6" borderId="45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/>
    </xf>
    <xf numFmtId="164" fontId="4" fillId="6" borderId="53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/>
    </xf>
    <xf numFmtId="164" fontId="4" fillId="6" borderId="54" xfId="0" applyNumberFormat="1" applyFont="1" applyFill="1" applyBorder="1" applyAlignment="1">
      <alignment horizontal="center" vertical="top"/>
    </xf>
    <xf numFmtId="164" fontId="4" fillId="0" borderId="53" xfId="0" applyNumberFormat="1" applyFont="1" applyBorder="1" applyAlignment="1">
      <alignment horizontal="center" vertical="top"/>
    </xf>
    <xf numFmtId="164" fontId="4" fillId="6" borderId="47" xfId="0" applyNumberFormat="1" applyFont="1" applyFill="1" applyBorder="1" applyAlignment="1">
      <alignment horizontal="center" vertical="top"/>
    </xf>
    <xf numFmtId="164" fontId="4" fillId="0" borderId="53" xfId="0" applyNumberFormat="1" applyFont="1" applyFill="1" applyBorder="1" applyAlignment="1">
      <alignment horizontal="center" vertical="top"/>
    </xf>
    <xf numFmtId="164" fontId="3" fillId="8" borderId="26" xfId="0" applyNumberFormat="1" applyFont="1" applyFill="1" applyBorder="1" applyAlignment="1">
      <alignment horizontal="center" vertical="top"/>
    </xf>
    <xf numFmtId="164" fontId="1" fillId="7" borderId="61" xfId="0" applyNumberFormat="1" applyFont="1" applyFill="1" applyBorder="1" applyAlignment="1">
      <alignment horizontal="center" vertical="top"/>
    </xf>
    <xf numFmtId="164" fontId="6" fillId="8" borderId="26" xfId="0" applyNumberFormat="1" applyFont="1" applyFill="1" applyBorder="1" applyAlignment="1">
      <alignment horizontal="center" vertical="top"/>
    </xf>
    <xf numFmtId="164" fontId="4" fillId="7" borderId="61" xfId="0" applyNumberFormat="1" applyFont="1" applyFill="1" applyBorder="1" applyAlignment="1">
      <alignment horizontal="center" vertical="top" wrapText="1"/>
    </xf>
    <xf numFmtId="164" fontId="4" fillId="7" borderId="54" xfId="0" applyNumberFormat="1" applyFont="1" applyFill="1" applyBorder="1" applyAlignment="1">
      <alignment horizontal="center" vertical="top" wrapText="1"/>
    </xf>
    <xf numFmtId="164" fontId="4" fillId="7" borderId="53" xfId="0" applyNumberFormat="1" applyFont="1" applyFill="1" applyBorder="1" applyAlignment="1">
      <alignment horizontal="center" vertical="top" wrapText="1"/>
    </xf>
    <xf numFmtId="164" fontId="4" fillId="7" borderId="61" xfId="0" applyNumberFormat="1" applyFont="1" applyFill="1" applyBorder="1" applyAlignment="1">
      <alignment horizontal="center" vertical="top"/>
    </xf>
    <xf numFmtId="164" fontId="4" fillId="7" borderId="45" xfId="0" applyNumberFormat="1" applyFont="1" applyFill="1" applyBorder="1" applyAlignment="1">
      <alignment horizontal="center" vertical="top"/>
    </xf>
    <xf numFmtId="164" fontId="4" fillId="7" borderId="54" xfId="0" applyNumberFormat="1" applyFont="1" applyFill="1" applyBorder="1" applyAlignment="1">
      <alignment horizontal="center" vertical="top"/>
    </xf>
    <xf numFmtId="164" fontId="4" fillId="0" borderId="47" xfId="0" applyNumberFormat="1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4" fillId="6" borderId="67" xfId="0" applyNumberFormat="1" applyFont="1" applyFill="1" applyBorder="1" applyAlignment="1">
      <alignment horizontal="center" vertical="top"/>
    </xf>
    <xf numFmtId="164" fontId="3" fillId="5" borderId="60" xfId="0" applyNumberFormat="1" applyFont="1" applyFill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 wrapText="1"/>
    </xf>
    <xf numFmtId="164" fontId="4" fillId="0" borderId="30" xfId="0" applyNumberFormat="1" applyFont="1" applyFill="1" applyBorder="1" applyAlignment="1">
      <alignment horizontal="center" vertical="top" wrapText="1"/>
    </xf>
    <xf numFmtId="164" fontId="4" fillId="0" borderId="30" xfId="0" applyNumberFormat="1" applyFont="1" applyBorder="1" applyAlignment="1">
      <alignment horizontal="center" vertical="top"/>
    </xf>
    <xf numFmtId="164" fontId="4" fillId="7" borderId="47" xfId="0" applyNumberFormat="1" applyFont="1" applyFill="1" applyBorder="1" applyAlignment="1">
      <alignment horizontal="center" vertical="top" wrapText="1"/>
    </xf>
    <xf numFmtId="3" fontId="4" fillId="6" borderId="35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164" fontId="1" fillId="0" borderId="40" xfId="0" applyNumberFormat="1" applyFont="1" applyFill="1" applyBorder="1" applyAlignment="1">
      <alignment horizontal="center" vertical="top"/>
    </xf>
    <xf numFmtId="49" fontId="4" fillId="0" borderId="63" xfId="0" applyNumberFormat="1" applyFont="1" applyFill="1" applyBorder="1" applyAlignment="1">
      <alignment horizontal="center" vertical="top"/>
    </xf>
    <xf numFmtId="49" fontId="4" fillId="0" borderId="74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164" fontId="4" fillId="7" borderId="19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4" fillId="7" borderId="45" xfId="0" applyNumberFormat="1" applyFont="1" applyFill="1" applyBorder="1" applyAlignment="1">
      <alignment horizontal="center" vertical="top" wrapText="1"/>
    </xf>
    <xf numFmtId="164" fontId="1" fillId="6" borderId="53" xfId="0" applyNumberFormat="1" applyFont="1" applyFill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 wrapText="1"/>
    </xf>
    <xf numFmtId="164" fontId="1" fillId="6" borderId="47" xfId="0" applyNumberFormat="1" applyFont="1" applyFill="1" applyBorder="1" applyAlignment="1">
      <alignment horizontal="center" vertical="top"/>
    </xf>
    <xf numFmtId="164" fontId="1" fillId="0" borderId="45" xfId="0" applyNumberFormat="1" applyFont="1" applyBorder="1" applyAlignment="1">
      <alignment horizontal="center" vertical="top" wrapText="1"/>
    </xf>
    <xf numFmtId="164" fontId="4" fillId="0" borderId="54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Fill="1" applyBorder="1" applyAlignment="1">
      <alignment horizontal="center" vertical="top" wrapText="1"/>
    </xf>
    <xf numFmtId="164" fontId="3" fillId="4" borderId="77" xfId="0" applyNumberFormat="1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164" fontId="1" fillId="6" borderId="42" xfId="0" applyNumberFormat="1" applyFont="1" applyFill="1" applyBorder="1" applyAlignment="1">
      <alignment horizontal="center" vertical="top" wrapText="1"/>
    </xf>
    <xf numFmtId="164" fontId="4" fillId="6" borderId="41" xfId="0" applyNumberFormat="1" applyFont="1" applyFill="1" applyBorder="1" applyAlignment="1">
      <alignment horizontal="center" vertical="top" wrapText="1"/>
    </xf>
    <xf numFmtId="164" fontId="4" fillId="6" borderId="42" xfId="0" applyNumberFormat="1" applyFont="1" applyFill="1" applyBorder="1" applyAlignment="1">
      <alignment horizontal="center" vertical="top" wrapText="1"/>
    </xf>
    <xf numFmtId="164" fontId="4" fillId="0" borderId="47" xfId="0" applyNumberFormat="1" applyFont="1" applyFill="1" applyBorder="1" applyAlignment="1">
      <alignment horizontal="center" vertical="top" wrapText="1"/>
    </xf>
    <xf numFmtId="164" fontId="4" fillId="6" borderId="30" xfId="0" applyNumberFormat="1" applyFont="1" applyFill="1" applyBorder="1" applyAlignment="1">
      <alignment horizontal="center" vertical="top" wrapText="1"/>
    </xf>
    <xf numFmtId="164" fontId="4" fillId="7" borderId="19" xfId="0" applyNumberFormat="1" applyFont="1" applyFill="1" applyBorder="1" applyAlignment="1">
      <alignment horizontal="center" vertical="top" wrapText="1"/>
    </xf>
    <xf numFmtId="164" fontId="4" fillId="7" borderId="51" xfId="0" applyNumberFormat="1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/>
    </xf>
    <xf numFmtId="164" fontId="4" fillId="6" borderId="53" xfId="0" applyNumberFormat="1" applyFont="1" applyFill="1" applyBorder="1" applyAlignment="1">
      <alignment horizontal="center" vertical="top" wrapText="1"/>
    </xf>
    <xf numFmtId="164" fontId="1" fillId="6" borderId="45" xfId="0" applyNumberFormat="1" applyFont="1" applyFill="1" applyBorder="1" applyAlignment="1">
      <alignment horizontal="center" vertical="top" wrapText="1"/>
    </xf>
    <xf numFmtId="164" fontId="4" fillId="6" borderId="54" xfId="0" applyNumberFormat="1" applyFont="1" applyFill="1" applyBorder="1" applyAlignment="1">
      <alignment horizontal="center" vertical="top" wrapText="1"/>
    </xf>
    <xf numFmtId="164" fontId="4" fillId="6" borderId="45" xfId="0" applyNumberFormat="1" applyFont="1" applyFill="1" applyBorder="1" applyAlignment="1">
      <alignment horizontal="center" vertical="top" wrapText="1"/>
    </xf>
    <xf numFmtId="164" fontId="4" fillId="6" borderId="47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textRotation="90" wrapText="1"/>
    </xf>
    <xf numFmtId="164" fontId="1" fillId="0" borderId="22" xfId="0" applyNumberFormat="1" applyFont="1" applyBorder="1" applyAlignment="1">
      <alignment horizontal="center" vertical="center" textRotation="90" wrapText="1"/>
    </xf>
    <xf numFmtId="164" fontId="6" fillId="7" borderId="37" xfId="0" applyNumberFormat="1" applyFont="1" applyFill="1" applyBorder="1" applyAlignment="1">
      <alignment horizontal="center" vertical="top"/>
    </xf>
    <xf numFmtId="164" fontId="6" fillId="7" borderId="61" xfId="0" applyNumberFormat="1" applyFont="1" applyFill="1" applyBorder="1" applyAlignment="1">
      <alignment horizontal="center" vertical="top"/>
    </xf>
    <xf numFmtId="164" fontId="6" fillId="7" borderId="7" xfId="0" applyNumberFormat="1" applyFont="1" applyFill="1" applyBorder="1" applyAlignment="1">
      <alignment horizontal="center" vertical="top"/>
    </xf>
    <xf numFmtId="3" fontId="6" fillId="7" borderId="7" xfId="0" applyNumberFormat="1" applyFont="1" applyFill="1" applyBorder="1" applyAlignment="1">
      <alignment horizontal="center" vertical="top"/>
    </xf>
    <xf numFmtId="164" fontId="6" fillId="7" borderId="35" xfId="0" applyNumberFormat="1" applyFont="1" applyFill="1" applyBorder="1" applyAlignment="1">
      <alignment horizontal="center" vertical="top"/>
    </xf>
    <xf numFmtId="164" fontId="6" fillId="7" borderId="37" xfId="0" applyNumberFormat="1" applyFont="1" applyFill="1" applyBorder="1" applyAlignment="1">
      <alignment horizontal="center" vertical="top" wrapText="1"/>
    </xf>
    <xf numFmtId="164" fontId="6" fillId="7" borderId="61" xfId="0" applyNumberFormat="1" applyFont="1" applyFill="1" applyBorder="1" applyAlignment="1">
      <alignment horizontal="center" vertical="top" wrapText="1"/>
    </xf>
    <xf numFmtId="164" fontId="6" fillId="7" borderId="7" xfId="0" applyNumberFormat="1" applyFont="1" applyFill="1" applyBorder="1" applyAlignment="1">
      <alignment horizontal="center" vertical="top" wrapText="1"/>
    </xf>
    <xf numFmtId="164" fontId="3" fillId="8" borderId="72" xfId="0" applyNumberFormat="1" applyFont="1" applyFill="1" applyBorder="1" applyAlignment="1">
      <alignment horizontal="center" vertical="top"/>
    </xf>
    <xf numFmtId="164" fontId="7" fillId="0" borderId="37" xfId="0" applyNumberFormat="1" applyFont="1" applyBorder="1" applyAlignment="1">
      <alignment horizontal="center" vertical="center" wrapText="1"/>
    </xf>
    <xf numFmtId="164" fontId="6" fillId="3" borderId="65" xfId="0" applyNumberFormat="1" applyFont="1" applyFill="1" applyBorder="1" applyAlignment="1">
      <alignment horizontal="center" vertical="top" wrapText="1"/>
    </xf>
    <xf numFmtId="164" fontId="1" fillId="0" borderId="78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79" xfId="0" applyNumberFormat="1" applyFont="1" applyBorder="1" applyAlignment="1">
      <alignment horizontal="center" vertical="top" wrapText="1"/>
    </xf>
    <xf numFmtId="164" fontId="6" fillId="8" borderId="65" xfId="0" applyNumberFormat="1" applyFont="1" applyFill="1" applyBorder="1" applyAlignment="1">
      <alignment horizontal="center" vertical="top" wrapText="1"/>
    </xf>
    <xf numFmtId="3" fontId="3" fillId="8" borderId="41" xfId="0" applyNumberFormat="1" applyFont="1" applyFill="1" applyBorder="1" applyAlignment="1">
      <alignment horizontal="center" vertical="top"/>
    </xf>
    <xf numFmtId="164" fontId="4" fillId="7" borderId="31" xfId="0" applyNumberFormat="1" applyFont="1" applyFill="1" applyBorder="1" applyAlignment="1">
      <alignment horizontal="center" vertical="top"/>
    </xf>
    <xf numFmtId="164" fontId="4" fillId="6" borderId="18" xfId="0" applyNumberFormat="1" applyFont="1" applyFill="1" applyBorder="1" applyAlignment="1">
      <alignment horizontal="center" vertical="top"/>
    </xf>
    <xf numFmtId="164" fontId="3" fillId="8" borderId="19" xfId="0" applyNumberFormat="1" applyFont="1" applyFill="1" applyBorder="1" applyAlignment="1">
      <alignment horizontal="center" vertical="top"/>
    </xf>
    <xf numFmtId="164" fontId="6" fillId="7" borderId="4" xfId="0" applyNumberFormat="1" applyFont="1" applyFill="1" applyBorder="1" applyAlignment="1">
      <alignment horizontal="center" vertical="top"/>
    </xf>
    <xf numFmtId="164" fontId="4" fillId="7" borderId="44" xfId="0" applyNumberFormat="1" applyFont="1" applyFill="1" applyBorder="1" applyAlignment="1">
      <alignment horizontal="center" vertical="top"/>
    </xf>
    <xf numFmtId="164" fontId="4" fillId="6" borderId="12" xfId="0" applyNumberFormat="1" applyFont="1" applyFill="1" applyBorder="1" applyAlignment="1">
      <alignment horizontal="center" vertical="top"/>
    </xf>
    <xf numFmtId="164" fontId="4" fillId="7" borderId="13" xfId="0" applyNumberFormat="1" applyFont="1" applyFill="1" applyBorder="1" applyAlignment="1">
      <alignment horizontal="center" vertical="top"/>
    </xf>
    <xf numFmtId="164" fontId="4" fillId="7" borderId="12" xfId="0" applyNumberFormat="1" applyFont="1" applyFill="1" applyBorder="1" applyAlignment="1">
      <alignment horizontal="center" vertical="top"/>
    </xf>
    <xf numFmtId="164" fontId="3" fillId="8" borderId="44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7" borderId="50" xfId="0" applyNumberFormat="1" applyFont="1" applyFill="1" applyBorder="1" applyAlignment="1">
      <alignment horizontal="center" vertical="top" wrapText="1"/>
    </xf>
    <xf numFmtId="164" fontId="4" fillId="6" borderId="44" xfId="0" applyNumberFormat="1" applyFont="1" applyFill="1" applyBorder="1" applyAlignment="1">
      <alignment horizontal="center" vertical="top"/>
    </xf>
    <xf numFmtId="164" fontId="3" fillId="8" borderId="21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4" fillId="7" borderId="18" xfId="0" applyNumberFormat="1" applyFont="1" applyFill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3" fillId="8" borderId="18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/>
    </xf>
    <xf numFmtId="164" fontId="4" fillId="6" borderId="31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/>
    </xf>
    <xf numFmtId="164" fontId="6" fillId="8" borderId="79" xfId="0" applyNumberFormat="1" applyFont="1" applyFill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 wrapText="1"/>
    </xf>
    <xf numFmtId="164" fontId="4" fillId="0" borderId="51" xfId="0" applyNumberFormat="1" applyFont="1" applyFill="1" applyBorder="1" applyAlignment="1">
      <alignment horizontal="center" vertical="top" wrapText="1"/>
    </xf>
    <xf numFmtId="164" fontId="4" fillId="0" borderId="51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6" fillId="8" borderId="56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6" fillId="7" borderId="35" xfId="0" applyNumberFormat="1" applyFont="1" applyFill="1" applyBorder="1" applyAlignment="1">
      <alignment horizontal="center" vertical="top" wrapText="1"/>
    </xf>
    <xf numFmtId="164" fontId="4" fillId="7" borderId="35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/>
    </xf>
    <xf numFmtId="164" fontId="4" fillId="0" borderId="35" xfId="0" applyNumberFormat="1" applyFont="1" applyFill="1" applyBorder="1" applyAlignment="1">
      <alignment horizontal="center" vertical="top"/>
    </xf>
    <xf numFmtId="164" fontId="4" fillId="7" borderId="28" xfId="0" applyNumberFormat="1" applyFont="1" applyFill="1" applyBorder="1" applyAlignment="1">
      <alignment horizontal="center" vertical="top" wrapText="1"/>
    </xf>
    <xf numFmtId="164" fontId="4" fillId="7" borderId="13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164" fontId="4" fillId="7" borderId="12" xfId="0" applyNumberFormat="1" applyFont="1" applyFill="1" applyBorder="1" applyAlignment="1">
      <alignment horizontal="center" vertical="top" wrapText="1"/>
    </xf>
    <xf numFmtId="164" fontId="4" fillId="7" borderId="44" xfId="0" applyNumberFormat="1" applyFont="1" applyFill="1" applyBorder="1" applyAlignment="1">
      <alignment horizontal="center" vertical="top" wrapText="1"/>
    </xf>
    <xf numFmtId="164" fontId="6" fillId="8" borderId="21" xfId="0" applyNumberFormat="1" applyFont="1" applyFill="1" applyBorder="1" applyAlignment="1">
      <alignment horizontal="center" vertical="top"/>
    </xf>
    <xf numFmtId="164" fontId="6" fillId="7" borderId="4" xfId="0" applyNumberFormat="1" applyFont="1" applyFill="1" applyBorder="1" applyAlignment="1">
      <alignment horizontal="center" vertical="top" wrapText="1"/>
    </xf>
    <xf numFmtId="164" fontId="4" fillId="6" borderId="13" xfId="0" applyNumberFormat="1" applyFont="1" applyFill="1" applyBorder="1" applyAlignment="1">
      <alignment horizontal="center" vertical="top"/>
    </xf>
    <xf numFmtId="164" fontId="4" fillId="7" borderId="4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4" fillId="7" borderId="3" xfId="0" applyNumberFormat="1" applyFont="1" applyFill="1" applyBorder="1" applyAlignment="1">
      <alignment horizontal="center" vertical="top" wrapText="1"/>
    </xf>
    <xf numFmtId="164" fontId="4" fillId="6" borderId="5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/>
    </xf>
    <xf numFmtId="164" fontId="4" fillId="6" borderId="50" xfId="0" applyNumberFormat="1" applyFont="1" applyFill="1" applyBorder="1" applyAlignment="1">
      <alignment horizontal="center" vertical="top" wrapText="1"/>
    </xf>
    <xf numFmtId="164" fontId="3" fillId="5" borderId="22" xfId="0" applyNumberFormat="1" applyFont="1" applyFill="1" applyBorder="1" applyAlignment="1">
      <alignment horizontal="center" vertical="top"/>
    </xf>
    <xf numFmtId="164" fontId="4" fillId="7" borderId="4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164" fontId="4" fillId="0" borderId="66" xfId="0" applyNumberFormat="1" applyFont="1" applyFill="1" applyBorder="1" applyAlignment="1">
      <alignment horizontal="center" vertical="top" wrapText="1"/>
    </xf>
    <xf numFmtId="164" fontId="4" fillId="0" borderId="66" xfId="0" applyNumberFormat="1" applyFont="1" applyBorder="1" applyAlignment="1">
      <alignment horizontal="center" vertical="top"/>
    </xf>
    <xf numFmtId="164" fontId="4" fillId="0" borderId="15" xfId="0" applyNumberFormat="1" applyFont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164" fontId="4" fillId="7" borderId="49" xfId="0" applyNumberFormat="1" applyFont="1" applyFill="1" applyBorder="1" applyAlignment="1">
      <alignment horizontal="center" vertical="top"/>
    </xf>
    <xf numFmtId="164" fontId="4" fillId="7" borderId="53" xfId="0" applyNumberFormat="1" applyFont="1" applyFill="1" applyBorder="1" applyAlignment="1">
      <alignment horizontal="center" vertical="top"/>
    </xf>
    <xf numFmtId="164" fontId="4" fillId="6" borderId="50" xfId="0" applyNumberFormat="1" applyFont="1" applyFill="1" applyBorder="1" applyAlignment="1">
      <alignment horizontal="center" vertical="top"/>
    </xf>
    <xf numFmtId="164" fontId="4" fillId="6" borderId="51" xfId="0" applyNumberFormat="1" applyFont="1" applyFill="1" applyBorder="1" applyAlignment="1">
      <alignment horizontal="center" vertical="top"/>
    </xf>
    <xf numFmtId="3" fontId="3" fillId="4" borderId="43" xfId="0" applyNumberFormat="1" applyFont="1" applyFill="1" applyBorder="1" applyAlignment="1">
      <alignment horizontal="center" vertical="top"/>
    </xf>
    <xf numFmtId="3" fontId="3" fillId="5" borderId="72" xfId="0" applyNumberFormat="1" applyFont="1" applyFill="1" applyBorder="1" applyAlignment="1">
      <alignment horizontal="center" vertical="top"/>
    </xf>
    <xf numFmtId="49" fontId="3" fillId="0" borderId="72" xfId="0" applyNumberFormat="1" applyFont="1" applyBorder="1" applyAlignment="1">
      <alignment horizontal="center" vertical="top" wrapText="1"/>
    </xf>
    <xf numFmtId="3" fontId="19" fillId="0" borderId="46" xfId="0" applyNumberFormat="1" applyFont="1" applyFill="1" applyBorder="1" applyAlignment="1">
      <alignment horizontal="center" vertical="top"/>
    </xf>
    <xf numFmtId="164" fontId="19" fillId="6" borderId="30" xfId="0" applyNumberFormat="1" applyFont="1" applyFill="1" applyBorder="1" applyAlignment="1">
      <alignment horizontal="center" vertical="top"/>
    </xf>
    <xf numFmtId="164" fontId="19" fillId="0" borderId="46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Border="1" applyAlignment="1">
      <alignment vertical="top"/>
    </xf>
    <xf numFmtId="164" fontId="4" fillId="0" borderId="55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1" xfId="0" applyNumberFormat="1" applyFont="1" applyFill="1" applyBorder="1" applyAlignment="1">
      <alignment horizontal="center" vertical="top"/>
    </xf>
    <xf numFmtId="164" fontId="4" fillId="0" borderId="56" xfId="0" applyNumberFormat="1" applyFont="1" applyFill="1" applyBorder="1" applyAlignment="1">
      <alignment horizontal="center" vertical="top"/>
    </xf>
    <xf numFmtId="3" fontId="1" fillId="0" borderId="48" xfId="0" applyNumberFormat="1" applyFont="1" applyBorder="1" applyAlignment="1">
      <alignment horizontal="center" vertical="top"/>
    </xf>
    <xf numFmtId="3" fontId="1" fillId="0" borderId="58" xfId="0" applyNumberFormat="1" applyFont="1" applyBorder="1" applyAlignment="1">
      <alignment horizontal="center" vertical="top"/>
    </xf>
    <xf numFmtId="164" fontId="4" fillId="0" borderId="54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7" xfId="0" applyNumberFormat="1" applyFont="1" applyBorder="1" applyAlignment="1">
      <alignment horizontal="center" vertical="top"/>
    </xf>
    <xf numFmtId="164" fontId="4" fillId="0" borderId="47" xfId="0" applyNumberFormat="1" applyFont="1" applyBorder="1" applyAlignment="1">
      <alignment horizontal="center" vertical="top"/>
    </xf>
    <xf numFmtId="164" fontId="4" fillId="6" borderId="44" xfId="0" applyNumberFormat="1" applyFont="1" applyFill="1" applyBorder="1" applyAlignment="1">
      <alignment horizontal="center" vertical="top" wrapText="1"/>
    </xf>
    <xf numFmtId="164" fontId="4" fillId="6" borderId="32" xfId="0" applyNumberFormat="1" applyFont="1" applyFill="1" applyBorder="1" applyAlignment="1">
      <alignment horizontal="center" vertical="top" wrapText="1"/>
    </xf>
    <xf numFmtId="165" fontId="3" fillId="8" borderId="30" xfId="0" applyNumberFormat="1" applyFont="1" applyFill="1" applyBorder="1" applyAlignment="1">
      <alignment horizontal="center" vertical="top"/>
    </xf>
    <xf numFmtId="165" fontId="3" fillId="8" borderId="12" xfId="0" applyNumberFormat="1" applyFont="1" applyFill="1" applyBorder="1" applyAlignment="1">
      <alignment horizontal="center" vertical="top"/>
    </xf>
    <xf numFmtId="165" fontId="3" fillId="8" borderId="19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164" fontId="6" fillId="7" borderId="0" xfId="0" applyNumberFormat="1" applyFont="1" applyFill="1" applyBorder="1" applyAlignment="1">
      <alignment horizontal="center" vertical="top"/>
    </xf>
    <xf numFmtId="165" fontId="1" fillId="7" borderId="41" xfId="0" applyNumberFormat="1" applyFont="1" applyFill="1" applyBorder="1" applyAlignment="1">
      <alignment horizontal="center" vertical="top" wrapText="1"/>
    </xf>
    <xf numFmtId="165" fontId="1" fillId="7" borderId="13" xfId="0" applyNumberFormat="1" applyFont="1" applyFill="1" applyBorder="1" applyAlignment="1">
      <alignment horizontal="center" vertical="top" wrapText="1"/>
    </xf>
    <xf numFmtId="165" fontId="1" fillId="7" borderId="0" xfId="0" applyNumberFormat="1" applyFont="1" applyFill="1" applyBorder="1" applyAlignment="1">
      <alignment horizontal="center" vertical="top" wrapText="1"/>
    </xf>
    <xf numFmtId="165" fontId="1" fillId="7" borderId="16" xfId="0" applyNumberFormat="1" applyFont="1" applyFill="1" applyBorder="1" applyAlignment="1">
      <alignment horizontal="center" vertical="top" wrapText="1"/>
    </xf>
    <xf numFmtId="165" fontId="1" fillId="7" borderId="30" xfId="0" applyNumberFormat="1" applyFont="1" applyFill="1" applyBorder="1" applyAlignment="1">
      <alignment horizontal="center" vertical="top" wrapText="1"/>
    </xf>
    <xf numFmtId="165" fontId="1" fillId="7" borderId="12" xfId="0" applyNumberFormat="1" applyFont="1" applyFill="1" applyBorder="1" applyAlignment="1">
      <alignment horizontal="center" vertical="top" wrapText="1"/>
    </xf>
    <xf numFmtId="165" fontId="1" fillId="7" borderId="18" xfId="0" applyNumberFormat="1" applyFont="1" applyFill="1" applyBorder="1" applyAlignment="1">
      <alignment horizontal="center" vertical="top" wrapText="1"/>
    </xf>
    <xf numFmtId="165" fontId="1" fillId="7" borderId="46" xfId="0" applyNumberFormat="1" applyFont="1" applyFill="1" applyBorder="1" applyAlignment="1">
      <alignment horizontal="center" vertical="top" wrapText="1"/>
    </xf>
    <xf numFmtId="165" fontId="1" fillId="7" borderId="49" xfId="0" applyNumberFormat="1" applyFont="1" applyFill="1" applyBorder="1" applyAlignment="1">
      <alignment horizontal="center" vertical="top" wrapText="1"/>
    </xf>
    <xf numFmtId="165" fontId="1" fillId="7" borderId="50" xfId="0" applyNumberFormat="1" applyFont="1" applyFill="1" applyBorder="1" applyAlignment="1">
      <alignment horizontal="center" vertical="top" wrapText="1"/>
    </xf>
    <xf numFmtId="165" fontId="1" fillId="7" borderId="51" xfId="0" applyNumberFormat="1" applyFont="1" applyFill="1" applyBorder="1" applyAlignment="1">
      <alignment horizontal="center" vertical="top" wrapText="1"/>
    </xf>
    <xf numFmtId="165" fontId="1" fillId="7" borderId="48" xfId="0" applyNumberFormat="1" applyFont="1" applyFill="1" applyBorder="1" applyAlignment="1">
      <alignment horizontal="center" vertical="top" wrapText="1"/>
    </xf>
    <xf numFmtId="165" fontId="1" fillId="7" borderId="42" xfId="0" applyNumberFormat="1" applyFont="1" applyFill="1" applyBorder="1" applyAlignment="1">
      <alignment horizontal="center" vertical="top" wrapText="1"/>
    </xf>
    <xf numFmtId="165" fontId="1" fillId="7" borderId="44" xfId="0" applyNumberFormat="1" applyFont="1" applyFill="1" applyBorder="1" applyAlignment="1">
      <alignment horizontal="center" vertical="top" wrapText="1"/>
    </xf>
    <xf numFmtId="165" fontId="1" fillId="7" borderId="31" xfId="0" applyNumberFormat="1" applyFont="1" applyFill="1" applyBorder="1" applyAlignment="1">
      <alignment horizontal="center" vertical="top" wrapText="1"/>
    </xf>
    <xf numFmtId="165" fontId="1" fillId="7" borderId="40" xfId="0" applyNumberFormat="1" applyFont="1" applyFill="1" applyBorder="1" applyAlignment="1">
      <alignment horizontal="center" vertical="top" wrapText="1"/>
    </xf>
    <xf numFmtId="165" fontId="1" fillId="0" borderId="49" xfId="0" applyNumberFormat="1" applyFont="1" applyBorder="1" applyAlignment="1">
      <alignment horizontal="center" vertical="top"/>
    </xf>
    <xf numFmtId="165" fontId="1" fillId="0" borderId="50" xfId="0" applyNumberFormat="1" applyFont="1" applyBorder="1" applyAlignment="1">
      <alignment horizontal="center" vertical="top"/>
    </xf>
    <xf numFmtId="165" fontId="1" fillId="0" borderId="51" xfId="0" applyNumberFormat="1" applyFont="1" applyBorder="1" applyAlignment="1">
      <alignment horizontal="center" vertical="top"/>
    </xf>
    <xf numFmtId="165" fontId="1" fillId="0" borderId="48" xfId="0" applyNumberFormat="1" applyFont="1" applyBorder="1" applyAlignment="1">
      <alignment horizontal="center" vertical="top"/>
    </xf>
    <xf numFmtId="164" fontId="21" fillId="0" borderId="0" xfId="0" applyNumberFormat="1" applyFont="1"/>
    <xf numFmtId="3" fontId="4" fillId="0" borderId="38" xfId="0" applyNumberFormat="1" applyFont="1" applyBorder="1" applyAlignment="1">
      <alignment horizontal="center" vertical="top"/>
    </xf>
    <xf numFmtId="164" fontId="6" fillId="7" borderId="0" xfId="0" applyNumberFormat="1" applyFont="1" applyFill="1" applyBorder="1" applyAlignment="1">
      <alignment horizontal="center" vertical="top" wrapText="1"/>
    </xf>
    <xf numFmtId="3" fontId="20" fillId="0" borderId="7" xfId="0" applyNumberFormat="1" applyFont="1" applyFill="1" applyBorder="1" applyAlignment="1">
      <alignment horizontal="center" vertical="top"/>
    </xf>
    <xf numFmtId="164" fontId="1" fillId="6" borderId="12" xfId="0" applyNumberFormat="1" applyFont="1" applyFill="1" applyBorder="1" applyAlignment="1">
      <alignment horizontal="center" vertical="top"/>
    </xf>
    <xf numFmtId="1" fontId="4" fillId="0" borderId="49" xfId="0" applyNumberFormat="1" applyFont="1" applyFill="1" applyBorder="1" applyAlignment="1">
      <alignment horizontal="center" vertical="top"/>
    </xf>
    <xf numFmtId="164" fontId="2" fillId="0" borderId="0" xfId="0" applyNumberFormat="1" applyFont="1"/>
    <xf numFmtId="164" fontId="1" fillId="0" borderId="0" xfId="0" applyNumberFormat="1" applyFont="1" applyAlignment="1">
      <alignment vertical="top"/>
    </xf>
    <xf numFmtId="3" fontId="11" fillId="0" borderId="47" xfId="0" applyNumberFormat="1" applyFont="1" applyFill="1" applyBorder="1" applyAlignment="1">
      <alignment horizontal="center" vertical="top" wrapText="1"/>
    </xf>
    <xf numFmtId="164" fontId="1" fillId="6" borderId="50" xfId="0" applyNumberFormat="1" applyFont="1" applyFill="1" applyBorder="1" applyAlignment="1">
      <alignment horizontal="center" vertical="top"/>
    </xf>
    <xf numFmtId="164" fontId="1" fillId="6" borderId="18" xfId="0" applyNumberFormat="1" applyFont="1" applyFill="1" applyBorder="1" applyAlignment="1">
      <alignment horizontal="center" vertical="top"/>
    </xf>
    <xf numFmtId="164" fontId="1" fillId="6" borderId="41" xfId="0" applyNumberFormat="1" applyFont="1" applyFill="1" applyBorder="1" applyAlignment="1">
      <alignment horizontal="center" vertical="top"/>
    </xf>
    <xf numFmtId="164" fontId="1" fillId="6" borderId="13" xfId="0" applyNumberFormat="1" applyFont="1" applyFill="1" applyBorder="1" applyAlignment="1">
      <alignment horizontal="center" vertical="top"/>
    </xf>
    <xf numFmtId="164" fontId="1" fillId="6" borderId="0" xfId="0" applyNumberFormat="1" applyFont="1" applyFill="1" applyBorder="1" applyAlignment="1">
      <alignment horizontal="center" vertical="top"/>
    </xf>
    <xf numFmtId="164" fontId="1" fillId="6" borderId="16" xfId="0" applyNumberFormat="1" applyFont="1" applyFill="1" applyBorder="1" applyAlignment="1">
      <alignment horizontal="center" vertical="top"/>
    </xf>
    <xf numFmtId="164" fontId="4" fillId="7" borderId="50" xfId="0" applyNumberFormat="1" applyFont="1" applyFill="1" applyBorder="1" applyAlignment="1">
      <alignment horizontal="center" vertical="top"/>
    </xf>
    <xf numFmtId="164" fontId="4" fillId="7" borderId="51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4" fontId="1" fillId="7" borderId="35" xfId="0" applyNumberFormat="1" applyFont="1" applyFill="1" applyBorder="1" applyAlignment="1">
      <alignment horizontal="center" vertical="top"/>
    </xf>
    <xf numFmtId="164" fontId="4" fillId="7" borderId="66" xfId="0" applyNumberFormat="1" applyFont="1" applyFill="1" applyBorder="1" applyAlignment="1">
      <alignment horizontal="center" vertical="top"/>
    </xf>
    <xf numFmtId="164" fontId="19" fillId="6" borderId="18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4" fillId="0" borderId="57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3" fillId="5" borderId="9" xfId="0" applyNumberFormat="1" applyFont="1" applyFill="1" applyBorder="1" applyAlignment="1">
      <alignment horizontal="center" vertical="top"/>
    </xf>
    <xf numFmtId="164" fontId="1" fillId="7" borderId="36" xfId="0" applyNumberFormat="1" applyFont="1" applyFill="1" applyBorder="1" applyAlignment="1">
      <alignment horizontal="center" vertical="top"/>
    </xf>
    <xf numFmtId="164" fontId="4" fillId="7" borderId="11" xfId="0" applyNumberFormat="1" applyFont="1" applyFill="1" applyBorder="1" applyAlignment="1">
      <alignment horizontal="center" vertical="top"/>
    </xf>
    <xf numFmtId="164" fontId="4" fillId="6" borderId="43" xfId="0" applyNumberFormat="1" applyFont="1" applyFill="1" applyBorder="1" applyAlignment="1">
      <alignment horizontal="center" vertical="top"/>
    </xf>
    <xf numFmtId="164" fontId="4" fillId="7" borderId="39" xfId="0" applyNumberFormat="1" applyFont="1" applyFill="1" applyBorder="1" applyAlignment="1">
      <alignment horizontal="center" vertical="top"/>
    </xf>
    <xf numFmtId="164" fontId="19" fillId="6" borderId="11" xfId="0" applyNumberFormat="1" applyFont="1" applyFill="1" applyBorder="1" applyAlignment="1">
      <alignment horizontal="center" vertical="top"/>
    </xf>
    <xf numFmtId="164" fontId="4" fillId="6" borderId="52" xfId="0" applyNumberFormat="1" applyFont="1" applyFill="1" applyBorder="1" applyAlignment="1">
      <alignment horizontal="center" vertical="top"/>
    </xf>
    <xf numFmtId="164" fontId="4" fillId="6" borderId="39" xfId="0" applyNumberFormat="1" applyFont="1" applyFill="1" applyBorder="1" applyAlignment="1">
      <alignment horizontal="center" vertical="top"/>
    </xf>
    <xf numFmtId="164" fontId="4" fillId="7" borderId="52" xfId="0" applyNumberFormat="1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/>
    </xf>
    <xf numFmtId="164" fontId="4" fillId="0" borderId="36" xfId="0" applyNumberFormat="1" applyFont="1" applyFill="1" applyBorder="1" applyAlignment="1">
      <alignment horizontal="center" vertical="top"/>
    </xf>
    <xf numFmtId="164" fontId="3" fillId="5" borderId="33" xfId="0" applyNumberFormat="1" applyFont="1" applyFill="1" applyBorder="1" applyAlignment="1">
      <alignment horizontal="center" vertical="top"/>
    </xf>
    <xf numFmtId="3" fontId="20" fillId="0" borderId="16" xfId="0" applyNumberFormat="1" applyFont="1" applyFill="1" applyBorder="1" applyAlignment="1">
      <alignment horizontal="center" vertical="top"/>
    </xf>
    <xf numFmtId="164" fontId="1" fillId="6" borderId="39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164" fontId="1" fillId="6" borderId="73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64" fontId="19" fillId="6" borderId="12" xfId="0" applyNumberFormat="1" applyFont="1" applyFill="1" applyBorder="1" applyAlignment="1">
      <alignment horizontal="center" vertical="top"/>
    </xf>
    <xf numFmtId="164" fontId="3" fillId="5" borderId="34" xfId="0" applyNumberFormat="1" applyFont="1" applyFill="1" applyBorder="1" applyAlignment="1">
      <alignment horizontal="center" vertical="top"/>
    </xf>
    <xf numFmtId="164" fontId="1" fillId="6" borderId="51" xfId="0" applyNumberFormat="1" applyFont="1" applyFill="1" applyBorder="1" applyAlignment="1">
      <alignment horizontal="center" vertical="top"/>
    </xf>
    <xf numFmtId="164" fontId="1" fillId="6" borderId="54" xfId="0" applyNumberFormat="1" applyFont="1" applyFill="1" applyBorder="1" applyAlignment="1">
      <alignment horizontal="center" vertical="top"/>
    </xf>
    <xf numFmtId="164" fontId="19" fillId="6" borderId="47" xfId="0" applyNumberFormat="1" applyFont="1" applyFill="1" applyBorder="1" applyAlignment="1">
      <alignment horizontal="center" vertical="top"/>
    </xf>
    <xf numFmtId="164" fontId="3" fillId="5" borderId="77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vertical="top" wrapText="1"/>
    </xf>
    <xf numFmtId="3" fontId="2" fillId="0" borderId="59" xfId="0" applyNumberFormat="1" applyFont="1" applyFill="1" applyBorder="1" applyAlignment="1">
      <alignment horizontal="center" vertical="top"/>
    </xf>
    <xf numFmtId="49" fontId="4" fillId="6" borderId="15" xfId="0" applyNumberFormat="1" applyFont="1" applyFill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3" fontId="20" fillId="6" borderId="40" xfId="0" applyNumberFormat="1" applyFont="1" applyFill="1" applyBorder="1" applyAlignment="1">
      <alignment horizontal="center" vertical="top"/>
    </xf>
    <xf numFmtId="164" fontId="20" fillId="6" borderId="43" xfId="0" applyNumberFormat="1" applyFont="1" applyFill="1" applyBorder="1" applyAlignment="1">
      <alignment horizontal="center" vertical="top"/>
    </xf>
    <xf numFmtId="164" fontId="20" fillId="6" borderId="31" xfId="0" applyNumberFormat="1" applyFont="1" applyFill="1" applyBorder="1" applyAlignment="1">
      <alignment horizontal="center" vertical="top"/>
    </xf>
    <xf numFmtId="164" fontId="19" fillId="6" borderId="42" xfId="0" applyNumberFormat="1" applyFont="1" applyFill="1" applyBorder="1" applyAlignment="1">
      <alignment horizontal="center" vertical="top" wrapText="1"/>
    </xf>
    <xf numFmtId="164" fontId="19" fillId="6" borderId="44" xfId="0" applyNumberFormat="1" applyFont="1" applyFill="1" applyBorder="1" applyAlignment="1">
      <alignment horizontal="center" vertical="top" wrapText="1"/>
    </xf>
    <xf numFmtId="164" fontId="19" fillId="6" borderId="31" xfId="0" applyNumberFormat="1" applyFont="1" applyFill="1" applyBorder="1" applyAlignment="1">
      <alignment horizontal="center" vertical="top" wrapText="1"/>
    </xf>
    <xf numFmtId="164" fontId="19" fillId="6" borderId="45" xfId="0" applyNumberFormat="1" applyFont="1" applyFill="1" applyBorder="1" applyAlignment="1">
      <alignment horizontal="center" vertical="top" wrapText="1"/>
    </xf>
    <xf numFmtId="164" fontId="19" fillId="6" borderId="40" xfId="0" applyNumberFormat="1" applyFont="1" applyFill="1" applyBorder="1" applyAlignment="1">
      <alignment horizontal="center" vertical="top" wrapText="1"/>
    </xf>
    <xf numFmtId="3" fontId="20" fillId="6" borderId="16" xfId="0" applyNumberFormat="1" applyFont="1" applyFill="1" applyBorder="1" applyAlignment="1">
      <alignment horizontal="center" vertical="top"/>
    </xf>
    <xf numFmtId="164" fontId="19" fillId="6" borderId="39" xfId="0" applyNumberFormat="1" applyFont="1" applyFill="1" applyBorder="1" applyAlignment="1">
      <alignment horizontal="center" vertical="top"/>
    </xf>
    <xf numFmtId="164" fontId="19" fillId="6" borderId="15" xfId="0" applyNumberFormat="1" applyFont="1" applyFill="1" applyBorder="1" applyAlignment="1">
      <alignment horizontal="center" vertical="top"/>
    </xf>
    <xf numFmtId="164" fontId="19" fillId="6" borderId="41" xfId="0" applyNumberFormat="1" applyFont="1" applyFill="1" applyBorder="1" applyAlignment="1">
      <alignment horizontal="center" vertical="top"/>
    </xf>
    <xf numFmtId="164" fontId="19" fillId="6" borderId="50" xfId="0" applyNumberFormat="1" applyFont="1" applyFill="1" applyBorder="1" applyAlignment="1">
      <alignment horizontal="center" vertical="top"/>
    </xf>
    <xf numFmtId="164" fontId="19" fillId="6" borderId="51" xfId="0" applyNumberFormat="1" applyFont="1" applyFill="1" applyBorder="1" applyAlignment="1">
      <alignment horizontal="center" vertical="top"/>
    </xf>
    <xf numFmtId="164" fontId="19" fillId="6" borderId="54" xfId="0" applyNumberFormat="1" applyFont="1" applyFill="1" applyBorder="1" applyAlignment="1">
      <alignment horizontal="center" vertical="top"/>
    </xf>
    <xf numFmtId="164" fontId="19" fillId="6" borderId="16" xfId="0" applyNumberFormat="1" applyFont="1" applyFill="1" applyBorder="1" applyAlignment="1">
      <alignment horizontal="center" vertical="top"/>
    </xf>
    <xf numFmtId="3" fontId="4" fillId="6" borderId="15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6" borderId="66" xfId="0" applyNumberFormat="1" applyFont="1" applyFill="1" applyBorder="1" applyAlignment="1">
      <alignment horizontal="center" vertical="top" wrapText="1"/>
    </xf>
    <xf numFmtId="164" fontId="4" fillId="0" borderId="42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49" fontId="4" fillId="6" borderId="13" xfId="0" applyNumberFormat="1" applyFont="1" applyFill="1" applyBorder="1" applyAlignment="1">
      <alignment horizontal="center" vertical="top"/>
    </xf>
    <xf numFmtId="49" fontId="11" fillId="6" borderId="15" xfId="0" applyNumberFormat="1" applyFont="1" applyFill="1" applyBorder="1" applyAlignment="1">
      <alignment horizontal="center" vertical="top"/>
    </xf>
    <xf numFmtId="164" fontId="4" fillId="6" borderId="14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/>
    </xf>
    <xf numFmtId="164" fontId="4" fillId="0" borderId="75" xfId="0" applyNumberFormat="1" applyFont="1" applyFill="1" applyBorder="1" applyAlignment="1">
      <alignment horizontal="center" vertical="top"/>
    </xf>
    <xf numFmtId="164" fontId="4" fillId="6" borderId="17" xfId="0" applyNumberFormat="1" applyFont="1" applyFill="1" applyBorder="1" applyAlignment="1">
      <alignment horizontal="center" vertical="top"/>
    </xf>
    <xf numFmtId="164" fontId="4" fillId="6" borderId="75" xfId="0" applyNumberFormat="1" applyFont="1" applyFill="1" applyBorder="1" applyAlignment="1">
      <alignment horizontal="center" vertical="top"/>
    </xf>
    <xf numFmtId="164" fontId="4" fillId="0" borderId="75" xfId="0" applyNumberFormat="1" applyFont="1" applyBorder="1" applyAlignment="1">
      <alignment horizontal="center" vertical="top"/>
    </xf>
    <xf numFmtId="164" fontId="4" fillId="6" borderId="72" xfId="0" applyNumberFormat="1" applyFont="1" applyFill="1" applyBorder="1" applyAlignment="1">
      <alignment horizontal="center" vertical="top"/>
    </xf>
    <xf numFmtId="164" fontId="4" fillId="6" borderId="35" xfId="0" applyNumberFormat="1" applyFont="1" applyFill="1" applyBorder="1" applyAlignment="1">
      <alignment horizontal="center" vertical="top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74" xfId="0" applyNumberFormat="1" applyFont="1" applyFill="1" applyBorder="1" applyAlignment="1">
      <alignment horizontal="center" vertical="top"/>
    </xf>
    <xf numFmtId="164" fontId="4" fillId="0" borderId="72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center" vertical="top"/>
    </xf>
    <xf numFmtId="165" fontId="4" fillId="0" borderId="49" xfId="0" applyNumberFormat="1" applyFont="1" applyBorder="1" applyAlignment="1">
      <alignment horizontal="center" vertical="top"/>
    </xf>
    <xf numFmtId="165" fontId="4" fillId="0" borderId="50" xfId="0" applyNumberFormat="1" applyFont="1" applyBorder="1" applyAlignment="1">
      <alignment horizontal="center" vertical="top"/>
    </xf>
    <xf numFmtId="165" fontId="4" fillId="0" borderId="51" xfId="0" applyNumberFormat="1" applyFont="1" applyBorder="1" applyAlignment="1">
      <alignment horizontal="center" vertical="top"/>
    </xf>
    <xf numFmtId="165" fontId="4" fillId="0" borderId="42" xfId="0" applyNumberFormat="1" applyFont="1" applyBorder="1" applyAlignment="1">
      <alignment horizontal="center" vertical="top"/>
    </xf>
    <xf numFmtId="165" fontId="4" fillId="0" borderId="44" xfId="0" applyNumberFormat="1" applyFont="1" applyBorder="1" applyAlignment="1">
      <alignment horizontal="center" vertical="top"/>
    </xf>
    <xf numFmtId="165" fontId="4" fillId="0" borderId="31" xfId="0" applyNumberFormat="1" applyFont="1" applyBorder="1" applyAlignment="1">
      <alignment horizontal="center" vertical="top"/>
    </xf>
    <xf numFmtId="165" fontId="4" fillId="0" borderId="41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30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164" fontId="2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4" fillId="0" borderId="51" xfId="0" applyNumberFormat="1" applyFont="1" applyBorder="1" applyAlignment="1">
      <alignment horizontal="left" vertical="top" wrapText="1"/>
    </xf>
    <xf numFmtId="164" fontId="6" fillId="8" borderId="68" xfId="0" applyNumberFormat="1" applyFont="1" applyFill="1" applyBorder="1" applyAlignment="1">
      <alignment horizontal="center" vertical="top"/>
    </xf>
    <xf numFmtId="164" fontId="6" fillId="7" borderId="69" xfId="0" applyNumberFormat="1" applyFont="1" applyFill="1" applyBorder="1" applyAlignment="1">
      <alignment horizontal="center" vertical="top" wrapText="1"/>
    </xf>
    <xf numFmtId="164" fontId="4" fillId="7" borderId="63" xfId="0" applyNumberFormat="1" applyFont="1" applyFill="1" applyBorder="1" applyAlignment="1">
      <alignment horizontal="center" vertical="top" wrapText="1"/>
    </xf>
    <xf numFmtId="164" fontId="4" fillId="7" borderId="73" xfId="0" applyNumberFormat="1" applyFont="1" applyFill="1" applyBorder="1" applyAlignment="1">
      <alignment horizontal="center" vertical="top" wrapText="1"/>
    </xf>
    <xf numFmtId="164" fontId="4" fillId="7" borderId="69" xfId="0" applyNumberFormat="1" applyFont="1" applyFill="1" applyBorder="1" applyAlignment="1">
      <alignment horizontal="center" vertical="top"/>
    </xf>
    <xf numFmtId="164" fontId="4" fillId="7" borderId="74" xfId="0" applyNumberFormat="1" applyFont="1" applyFill="1" applyBorder="1" applyAlignment="1">
      <alignment horizontal="center" vertical="top"/>
    </xf>
    <xf numFmtId="164" fontId="4" fillId="7" borderId="71" xfId="0" applyNumberFormat="1" applyFont="1" applyFill="1" applyBorder="1" applyAlignment="1">
      <alignment horizontal="center" vertical="top"/>
    </xf>
    <xf numFmtId="164" fontId="4" fillId="7" borderId="63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1" fillId="6" borderId="71" xfId="0" applyNumberFormat="1" applyFont="1" applyFill="1" applyBorder="1" applyAlignment="1">
      <alignment horizontal="center" vertical="top"/>
    </xf>
    <xf numFmtId="164" fontId="4" fillId="0" borderId="76" xfId="0" applyNumberFormat="1" applyFont="1" applyFill="1" applyBorder="1" applyAlignment="1">
      <alignment horizontal="center" vertical="top"/>
    </xf>
    <xf numFmtId="164" fontId="4" fillId="0" borderId="73" xfId="0" applyNumberFormat="1" applyFont="1" applyFill="1" applyBorder="1" applyAlignment="1">
      <alignment horizontal="center" vertical="top"/>
    </xf>
    <xf numFmtId="164" fontId="6" fillId="8" borderId="20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6" fillId="7" borderId="36" xfId="0" applyNumberFormat="1" applyFont="1" applyFill="1" applyBorder="1" applyAlignment="1">
      <alignment horizontal="center" vertical="top" wrapText="1"/>
    </xf>
    <xf numFmtId="164" fontId="4" fillId="7" borderId="36" xfId="0" applyNumberFormat="1" applyFont="1" applyFill="1" applyBorder="1" applyAlignment="1">
      <alignment horizontal="center" vertical="top"/>
    </xf>
    <xf numFmtId="164" fontId="4" fillId="7" borderId="43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164" fontId="1" fillId="6" borderId="5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vertical="top" wrapText="1"/>
    </xf>
    <xf numFmtId="0" fontId="4" fillId="0" borderId="3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54" xfId="0" applyNumberFormat="1" applyFont="1" applyFill="1" applyBorder="1" applyAlignment="1">
      <alignment horizontal="center" vertical="top"/>
    </xf>
    <xf numFmtId="3" fontId="1" fillId="7" borderId="63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/>
    </xf>
    <xf numFmtId="164" fontId="4" fillId="6" borderId="18" xfId="0" applyNumberFormat="1" applyFont="1" applyFill="1" applyBorder="1" applyAlignment="1">
      <alignment horizontal="center" vertical="top" wrapText="1"/>
    </xf>
    <xf numFmtId="3" fontId="1" fillId="7" borderId="15" xfId="0" applyNumberFormat="1" applyFont="1" applyFill="1" applyBorder="1" applyAlignment="1">
      <alignment horizontal="center" vertical="top" wrapText="1"/>
    </xf>
    <xf numFmtId="164" fontId="1" fillId="7" borderId="46" xfId="0" applyNumberFormat="1" applyFont="1" applyFill="1" applyBorder="1" applyAlignment="1">
      <alignment horizontal="center" vertical="top" wrapText="1"/>
    </xf>
    <xf numFmtId="3" fontId="1" fillId="7" borderId="71" xfId="0" applyNumberFormat="1" applyFont="1" applyFill="1" applyBorder="1" applyAlignment="1">
      <alignment horizontal="center" vertical="top" wrapText="1"/>
    </xf>
    <xf numFmtId="3" fontId="1" fillId="7" borderId="19" xfId="0" applyNumberFormat="1" applyFont="1" applyFill="1" applyBorder="1" applyAlignment="1">
      <alignment horizontal="center" vertical="top" wrapText="1"/>
    </xf>
    <xf numFmtId="164" fontId="1" fillId="7" borderId="49" xfId="0" applyNumberFormat="1" applyFont="1" applyFill="1" applyBorder="1" applyAlignment="1">
      <alignment horizontal="center" vertical="top" wrapText="1"/>
    </xf>
    <xf numFmtId="3" fontId="1" fillId="7" borderId="12" xfId="0" applyNumberFormat="1" applyFont="1" applyFill="1" applyBorder="1" applyAlignment="1">
      <alignment horizontal="center" vertical="top" wrapText="1"/>
    </xf>
    <xf numFmtId="3" fontId="1" fillId="7" borderId="47" xfId="0" applyNumberFormat="1" applyFont="1" applyFill="1" applyBorder="1" applyAlignment="1">
      <alignment horizontal="center" vertical="top" wrapText="1"/>
    </xf>
    <xf numFmtId="3" fontId="6" fillId="7" borderId="27" xfId="0" applyNumberFormat="1" applyFont="1" applyFill="1" applyBorder="1" applyAlignment="1">
      <alignment vertical="top" wrapText="1"/>
    </xf>
    <xf numFmtId="164" fontId="1" fillId="0" borderId="42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vertical="top" wrapText="1"/>
    </xf>
    <xf numFmtId="164" fontId="6" fillId="5" borderId="77" xfId="0" applyNumberFormat="1" applyFont="1" applyFill="1" applyBorder="1" applyAlignment="1">
      <alignment horizontal="center" vertical="top"/>
    </xf>
    <xf numFmtId="164" fontId="3" fillId="3" borderId="60" xfId="0" applyNumberFormat="1" applyFont="1" applyFill="1" applyBorder="1" applyAlignment="1">
      <alignment horizontal="center" vertical="top" wrapText="1"/>
    </xf>
    <xf numFmtId="164" fontId="6" fillId="5" borderId="34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  <xf numFmtId="164" fontId="3" fillId="3" borderId="22" xfId="0" applyNumberFormat="1" applyFont="1" applyFill="1" applyBorder="1" applyAlignment="1">
      <alignment horizontal="center" vertical="top" wrapText="1"/>
    </xf>
    <xf numFmtId="164" fontId="6" fillId="3" borderId="9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6" fillId="8" borderId="9" xfId="0" applyNumberFormat="1" applyFont="1" applyFill="1" applyBorder="1" applyAlignment="1">
      <alignment horizontal="center" vertical="top" wrapText="1"/>
    </xf>
    <xf numFmtId="164" fontId="6" fillId="3" borderId="3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6" fillId="8" borderId="34" xfId="0" applyNumberFormat="1" applyFont="1" applyFill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6" fillId="3" borderId="77" xfId="0" applyNumberFormat="1" applyFont="1" applyFill="1" applyBorder="1" applyAlignment="1">
      <alignment horizontal="center" vertical="top" wrapText="1"/>
    </xf>
    <xf numFmtId="164" fontId="1" fillId="0" borderId="61" xfId="0" applyNumberFormat="1" applyFont="1" applyBorder="1" applyAlignment="1">
      <alignment horizontal="center" vertical="top" wrapText="1"/>
    </xf>
    <xf numFmtId="164" fontId="1" fillId="0" borderId="47" xfId="0" applyNumberFormat="1" applyFont="1" applyBorder="1" applyAlignment="1">
      <alignment horizontal="center" vertical="top" wrapText="1"/>
    </xf>
    <xf numFmtId="164" fontId="1" fillId="0" borderId="54" xfId="0" applyNumberFormat="1" applyFont="1" applyBorder="1" applyAlignment="1">
      <alignment horizontal="center" vertical="top" wrapText="1"/>
    </xf>
    <xf numFmtId="164" fontId="6" fillId="8" borderId="77" xfId="0" applyNumberFormat="1" applyFont="1" applyFill="1" applyBorder="1" applyAlignment="1">
      <alignment horizontal="center" vertical="top" wrapText="1"/>
    </xf>
    <xf numFmtId="164" fontId="4" fillId="0" borderId="37" xfId="0" applyNumberFormat="1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left" vertical="top" wrapText="1"/>
    </xf>
    <xf numFmtId="3" fontId="1" fillId="7" borderId="41" xfId="0" applyNumberFormat="1" applyFont="1" applyFill="1" applyBorder="1" applyAlignment="1">
      <alignment vertical="top" wrapText="1"/>
    </xf>
    <xf numFmtId="3" fontId="1" fillId="7" borderId="30" xfId="0" applyNumberFormat="1" applyFont="1" applyFill="1" applyBorder="1" applyAlignment="1">
      <alignment vertical="top" wrapText="1"/>
    </xf>
    <xf numFmtId="3" fontId="1" fillId="7" borderId="30" xfId="0" applyNumberFormat="1" applyFont="1" applyFill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top"/>
    </xf>
    <xf numFmtId="3" fontId="1" fillId="0" borderId="39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4" fontId="4" fillId="6" borderId="12" xfId="0" applyNumberFormat="1" applyFont="1" applyFill="1" applyBorder="1" applyAlignment="1">
      <alignment horizontal="center" vertical="top" wrapText="1"/>
    </xf>
    <xf numFmtId="164" fontId="4" fillId="6" borderId="46" xfId="0" applyNumberFormat="1" applyFont="1" applyFill="1" applyBorder="1" applyAlignment="1">
      <alignment horizontal="center" vertical="top" wrapText="1"/>
    </xf>
    <xf numFmtId="3" fontId="4" fillId="6" borderId="30" xfId="0" applyNumberFormat="1" applyFont="1" applyFill="1" applyBorder="1" applyAlignment="1">
      <alignment vertical="top" wrapText="1"/>
    </xf>
    <xf numFmtId="164" fontId="4" fillId="6" borderId="48" xfId="0" applyNumberFormat="1" applyFont="1" applyFill="1" applyBorder="1" applyAlignment="1">
      <alignment horizontal="center" vertical="top" wrapText="1"/>
    </xf>
    <xf numFmtId="164" fontId="4" fillId="6" borderId="31" xfId="0" applyNumberFormat="1" applyFont="1" applyFill="1" applyBorder="1" applyAlignment="1">
      <alignment horizontal="center" vertical="top" wrapText="1"/>
    </xf>
    <xf numFmtId="3" fontId="4" fillId="6" borderId="32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center" vertical="top"/>
    </xf>
    <xf numFmtId="164" fontId="1" fillId="6" borderId="30" xfId="0" applyNumberFormat="1" applyFont="1" applyFill="1" applyBorder="1" applyAlignment="1">
      <alignment horizontal="center" vertical="top" wrapText="1"/>
    </xf>
    <xf numFmtId="164" fontId="1" fillId="6" borderId="12" xfId="0" applyNumberFormat="1" applyFont="1" applyFill="1" applyBorder="1" applyAlignment="1">
      <alignment horizontal="center" vertical="top" wrapText="1"/>
    </xf>
    <xf numFmtId="164" fontId="1" fillId="6" borderId="18" xfId="0" applyNumberFormat="1" applyFont="1" applyFill="1" applyBorder="1" applyAlignment="1">
      <alignment horizontal="center" vertical="top" wrapText="1"/>
    </xf>
    <xf numFmtId="164" fontId="1" fillId="6" borderId="47" xfId="0" applyNumberFormat="1" applyFont="1" applyFill="1" applyBorder="1" applyAlignment="1">
      <alignment horizontal="center" vertical="top" wrapText="1"/>
    </xf>
    <xf numFmtId="164" fontId="1" fillId="6" borderId="44" xfId="0" applyNumberFormat="1" applyFont="1" applyFill="1" applyBorder="1" applyAlignment="1">
      <alignment horizontal="center" vertical="top" wrapText="1"/>
    </xf>
    <xf numFmtId="164" fontId="1" fillId="6" borderId="3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top"/>
    </xf>
    <xf numFmtId="3" fontId="6" fillId="0" borderId="67" xfId="0" applyNumberFormat="1" applyFont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center" vertical="top"/>
    </xf>
    <xf numFmtId="3" fontId="1" fillId="6" borderId="19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66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1" fillId="0" borderId="24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top" wrapText="1"/>
    </xf>
    <xf numFmtId="3" fontId="1" fillId="0" borderId="66" xfId="0" applyNumberFormat="1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164" fontId="16" fillId="0" borderId="0" xfId="0" applyNumberFormat="1" applyFont="1" applyAlignment="1">
      <alignment vertical="top" wrapText="1"/>
    </xf>
    <xf numFmtId="3" fontId="1" fillId="0" borderId="18" xfId="0" applyNumberFormat="1" applyFont="1" applyBorder="1" applyAlignment="1">
      <alignment horizontal="left" vertical="top" wrapText="1"/>
    </xf>
    <xf numFmtId="49" fontId="6" fillId="6" borderId="12" xfId="0" applyNumberFormat="1" applyFont="1" applyFill="1" applyBorder="1" applyAlignment="1">
      <alignment horizontal="center" vertical="top"/>
    </xf>
    <xf numFmtId="49" fontId="6" fillId="6" borderId="19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top" wrapText="1"/>
    </xf>
    <xf numFmtId="49" fontId="6" fillId="6" borderId="44" xfId="0" applyNumberFormat="1" applyFont="1" applyFill="1" applyBorder="1" applyAlignment="1">
      <alignment horizontal="center" vertical="top"/>
    </xf>
    <xf numFmtId="49" fontId="6" fillId="6" borderId="32" xfId="0" applyNumberFormat="1" applyFont="1" applyFill="1" applyBorder="1" applyAlignment="1">
      <alignment horizontal="center" vertical="top"/>
    </xf>
    <xf numFmtId="3" fontId="1" fillId="0" borderId="31" xfId="0" applyNumberFormat="1" applyFont="1" applyBorder="1" applyAlignment="1">
      <alignment horizontal="left" vertical="top" wrapText="1"/>
    </xf>
    <xf numFmtId="164" fontId="1" fillId="0" borderId="43" xfId="0" applyNumberFormat="1" applyFont="1" applyFill="1" applyBorder="1" applyAlignment="1">
      <alignment horizontal="center" vertical="top" wrapText="1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left" vertical="top" wrapText="1"/>
    </xf>
    <xf numFmtId="1" fontId="1" fillId="0" borderId="30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164" fontId="4" fillId="6" borderId="11" xfId="0" applyNumberFormat="1" applyFont="1" applyFill="1" applyBorder="1" applyAlignment="1">
      <alignment horizontal="center" vertical="top" wrapText="1"/>
    </xf>
    <xf numFmtId="164" fontId="4" fillId="6" borderId="71" xfId="0" applyNumberFormat="1" applyFont="1" applyFill="1" applyBorder="1" applyAlignment="1">
      <alignment horizontal="center" vertical="top" wrapText="1"/>
    </xf>
    <xf numFmtId="1" fontId="4" fillId="0" borderId="42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top"/>
    </xf>
    <xf numFmtId="164" fontId="3" fillId="8" borderId="79" xfId="0" applyNumberFormat="1" applyFont="1" applyFill="1" applyBorder="1" applyAlignment="1">
      <alignment horizontal="center" vertical="top"/>
    </xf>
    <xf numFmtId="0" fontId="6" fillId="6" borderId="41" xfId="0" applyFont="1" applyFill="1" applyBorder="1" applyAlignment="1">
      <alignment vertical="top" wrapText="1"/>
    </xf>
    <xf numFmtId="0" fontId="6" fillId="6" borderId="39" xfId="0" applyNumberFormat="1" applyFont="1" applyFill="1" applyBorder="1" applyAlignment="1">
      <alignment horizontal="center" vertical="top"/>
    </xf>
    <xf numFmtId="0" fontId="6" fillId="6" borderId="13" xfId="0" applyNumberFormat="1" applyFont="1" applyFill="1" applyBorder="1" applyAlignment="1">
      <alignment horizontal="center" vertical="top"/>
    </xf>
    <xf numFmtId="0" fontId="6" fillId="6" borderId="54" xfId="0" applyNumberFormat="1" applyFont="1" applyFill="1" applyBorder="1" applyAlignment="1">
      <alignment horizontal="center" vertical="top"/>
    </xf>
    <xf numFmtId="3" fontId="3" fillId="6" borderId="54" xfId="0" applyNumberFormat="1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 wrapText="1"/>
    </xf>
    <xf numFmtId="3" fontId="1" fillId="5" borderId="14" xfId="0" applyNumberFormat="1" applyFont="1" applyFill="1" applyBorder="1" applyAlignment="1">
      <alignment horizontal="center" vertical="top"/>
    </xf>
    <xf numFmtId="49" fontId="1" fillId="7" borderId="14" xfId="0" applyNumberFormat="1" applyFont="1" applyFill="1" applyBorder="1" applyAlignment="1">
      <alignment horizontal="center" vertical="top"/>
    </xf>
    <xf numFmtId="164" fontId="1" fillId="7" borderId="13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/>
    </xf>
    <xf numFmtId="0" fontId="4" fillId="6" borderId="30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center" vertical="top" wrapText="1"/>
    </xf>
    <xf numFmtId="3" fontId="4" fillId="6" borderId="32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3" fontId="3" fillId="6" borderId="54" xfId="0" applyNumberFormat="1" applyFont="1" applyFill="1" applyBorder="1" applyAlignment="1">
      <alignment vertical="top"/>
    </xf>
    <xf numFmtId="3" fontId="4" fillId="6" borderId="40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center" vertical="top" wrapText="1"/>
    </xf>
    <xf numFmtId="164" fontId="3" fillId="6" borderId="45" xfId="0" applyNumberFormat="1" applyFont="1" applyFill="1" applyBorder="1" applyAlignment="1">
      <alignment horizontal="center" vertical="top" wrapText="1"/>
    </xf>
    <xf numFmtId="164" fontId="3" fillId="6" borderId="44" xfId="0" applyNumberFormat="1" applyFont="1" applyFill="1" applyBorder="1" applyAlignment="1">
      <alignment horizontal="center" vertical="top" wrapText="1"/>
    </xf>
    <xf numFmtId="164" fontId="3" fillId="6" borderId="31" xfId="0" applyNumberFormat="1" applyFont="1" applyFill="1" applyBorder="1" applyAlignment="1">
      <alignment horizontal="center" vertical="top" wrapText="1"/>
    </xf>
    <xf numFmtId="0" fontId="4" fillId="6" borderId="47" xfId="0" applyFont="1" applyFill="1" applyBorder="1" applyAlignment="1">
      <alignment horizontal="center" vertical="top" wrapText="1"/>
    </xf>
    <xf numFmtId="164" fontId="4" fillId="6" borderId="40" xfId="0" applyNumberFormat="1" applyFont="1" applyFill="1" applyBorder="1" applyAlignment="1">
      <alignment horizontal="center" vertical="top" wrapText="1"/>
    </xf>
    <xf numFmtId="3" fontId="4" fillId="0" borderId="66" xfId="0" applyNumberFormat="1" applyFont="1" applyBorder="1" applyAlignment="1">
      <alignment vertical="top" wrapText="1"/>
    </xf>
    <xf numFmtId="3" fontId="3" fillId="0" borderId="53" xfId="0" applyNumberFormat="1" applyFont="1" applyBorder="1" applyAlignment="1">
      <alignment vertical="top" wrapText="1"/>
    </xf>
    <xf numFmtId="3" fontId="3" fillId="0" borderId="49" xfId="0" applyNumberFormat="1" applyFont="1" applyFill="1" applyBorder="1" applyAlignment="1">
      <alignment horizontal="center" vertical="top"/>
    </xf>
    <xf numFmtId="3" fontId="3" fillId="0" borderId="50" xfId="0" applyNumberFormat="1" applyFont="1" applyFill="1" applyBorder="1" applyAlignment="1">
      <alignment horizontal="center" vertical="top"/>
    </xf>
    <xf numFmtId="3" fontId="1" fillId="0" borderId="66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 wrapText="1"/>
    </xf>
    <xf numFmtId="164" fontId="1" fillId="7" borderId="47" xfId="0" applyNumberFormat="1" applyFont="1" applyFill="1" applyBorder="1" applyAlignment="1">
      <alignment horizontal="center" vertical="top" wrapText="1"/>
    </xf>
    <xf numFmtId="164" fontId="1" fillId="7" borderId="12" xfId="0" applyNumberFormat="1" applyFont="1" applyFill="1" applyBorder="1" applyAlignment="1">
      <alignment horizontal="center" vertical="top" wrapText="1"/>
    </xf>
    <xf numFmtId="164" fontId="1" fillId="7" borderId="18" xfId="0" applyNumberFormat="1" applyFont="1" applyFill="1" applyBorder="1" applyAlignment="1">
      <alignment horizontal="center" vertical="top" wrapText="1"/>
    </xf>
    <xf numFmtId="164" fontId="1" fillId="7" borderId="53" xfId="0" applyNumberFormat="1" applyFont="1" applyFill="1" applyBorder="1" applyAlignment="1">
      <alignment horizontal="center" vertical="top" wrapText="1"/>
    </xf>
    <xf numFmtId="164" fontId="3" fillId="9" borderId="55" xfId="0" applyNumberFormat="1" applyFont="1" applyFill="1" applyBorder="1" applyAlignment="1">
      <alignment horizontal="center" vertical="top"/>
    </xf>
    <xf numFmtId="164" fontId="3" fillId="9" borderId="58" xfId="0" applyNumberFormat="1" applyFont="1" applyFill="1" applyBorder="1" applyAlignment="1">
      <alignment horizontal="center" vertical="top"/>
    </xf>
    <xf numFmtId="164" fontId="3" fillId="9" borderId="79" xfId="0" applyNumberFormat="1" applyFont="1" applyFill="1" applyBorder="1" applyAlignment="1">
      <alignment horizontal="center" vertical="top"/>
    </xf>
    <xf numFmtId="164" fontId="3" fillId="9" borderId="56" xfId="0" applyNumberFormat="1" applyFont="1" applyFill="1" applyBorder="1" applyAlignment="1">
      <alignment horizontal="center" vertical="top"/>
    </xf>
    <xf numFmtId="164" fontId="3" fillId="9" borderId="20" xfId="0" applyNumberFormat="1" applyFont="1" applyFill="1" applyBorder="1" applyAlignment="1">
      <alignment horizontal="center" vertical="top"/>
    </xf>
    <xf numFmtId="164" fontId="3" fillId="9" borderId="21" xfId="0" applyNumberFormat="1" applyFont="1" applyFill="1" applyBorder="1" applyAlignment="1">
      <alignment horizontal="center" vertical="top"/>
    </xf>
    <xf numFmtId="3" fontId="6" fillId="0" borderId="47" xfId="0" applyNumberFormat="1" applyFont="1" applyBorder="1" applyAlignment="1">
      <alignment horizontal="center" vertical="top"/>
    </xf>
    <xf numFmtId="3" fontId="1" fillId="6" borderId="46" xfId="0" applyNumberFormat="1" applyFont="1" applyFill="1" applyBorder="1" applyAlignment="1">
      <alignment vertical="top" wrapText="1"/>
    </xf>
    <xf numFmtId="3" fontId="4" fillId="0" borderId="37" xfId="0" applyNumberFormat="1" applyFont="1" applyFill="1" applyBorder="1" applyAlignment="1">
      <alignment horizontal="center" vertical="center" textRotation="90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textRotation="90"/>
    </xf>
    <xf numFmtId="49" fontId="6" fillId="0" borderId="53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64" fontId="1" fillId="6" borderId="27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5" fontId="1" fillId="0" borderId="30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165" fontId="1" fillId="0" borderId="18" xfId="0" applyNumberFormat="1" applyFont="1" applyBorder="1" applyAlignment="1">
      <alignment horizontal="center" vertical="top"/>
    </xf>
    <xf numFmtId="165" fontId="1" fillId="0" borderId="46" xfId="0" applyNumberFormat="1" applyFont="1" applyBorder="1" applyAlignment="1">
      <alignment horizontal="center" vertical="top"/>
    </xf>
    <xf numFmtId="3" fontId="4" fillId="6" borderId="40" xfId="0" applyNumberFormat="1" applyFont="1" applyFill="1" applyBorder="1" applyAlignment="1">
      <alignment horizontal="center" vertical="top" wrapText="1"/>
    </xf>
    <xf numFmtId="3" fontId="4" fillId="6" borderId="0" xfId="0" applyNumberFormat="1" applyFont="1" applyFill="1" applyBorder="1" applyAlignment="1">
      <alignment horizontal="center" vertical="top" textRotation="180" wrapText="1"/>
    </xf>
    <xf numFmtId="3" fontId="2" fillId="0" borderId="0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textRotation="90"/>
    </xf>
    <xf numFmtId="3" fontId="4" fillId="0" borderId="36" xfId="0" applyNumberFormat="1" applyFont="1" applyBorder="1" applyAlignment="1">
      <alignment horizontal="center" vertical="top" textRotation="90"/>
    </xf>
    <xf numFmtId="3" fontId="4" fillId="0" borderId="0" xfId="0" applyNumberFormat="1" applyFont="1" applyBorder="1" applyAlignment="1">
      <alignment horizontal="center" vertical="top" textRotation="90"/>
    </xf>
    <xf numFmtId="3" fontId="4" fillId="0" borderId="62" xfId="0" applyNumberFormat="1" applyFont="1" applyBorder="1" applyAlignment="1">
      <alignment horizontal="center" vertical="top" textRotation="90"/>
    </xf>
    <xf numFmtId="3" fontId="4" fillId="0" borderId="37" xfId="0" applyNumberFormat="1" applyFont="1" applyBorder="1" applyAlignment="1">
      <alignment horizontal="center" vertical="top" textRotation="90"/>
    </xf>
    <xf numFmtId="0" fontId="16" fillId="0" borderId="0" xfId="0" applyFont="1" applyAlignment="1">
      <alignment horizontal="center" vertical="top"/>
    </xf>
    <xf numFmtId="3" fontId="3" fillId="6" borderId="53" xfId="0" applyNumberFormat="1" applyFont="1" applyFill="1" applyBorder="1" applyAlignment="1">
      <alignment vertical="top"/>
    </xf>
    <xf numFmtId="164" fontId="3" fillId="6" borderId="49" xfId="0" applyNumberFormat="1" applyFont="1" applyFill="1" applyBorder="1" applyAlignment="1">
      <alignment horizontal="center" vertical="top" wrapText="1"/>
    </xf>
    <xf numFmtId="164" fontId="3" fillId="6" borderId="53" xfId="0" applyNumberFormat="1" applyFont="1" applyFill="1" applyBorder="1" applyAlignment="1">
      <alignment horizontal="center" vertical="top" wrapText="1"/>
    </xf>
    <xf numFmtId="164" fontId="3" fillId="6" borderId="50" xfId="0" applyNumberFormat="1" applyFont="1" applyFill="1" applyBorder="1" applyAlignment="1">
      <alignment horizontal="center" vertical="top" wrapText="1"/>
    </xf>
    <xf numFmtId="164" fontId="3" fillId="6" borderId="51" xfId="0" applyNumberFormat="1" applyFont="1" applyFill="1" applyBorder="1" applyAlignment="1">
      <alignment horizontal="center" vertical="top" wrapText="1"/>
    </xf>
    <xf numFmtId="0" fontId="4" fillId="6" borderId="49" xfId="0" applyFont="1" applyFill="1" applyBorder="1" applyAlignment="1">
      <alignment horizontal="left" vertical="top" wrapText="1"/>
    </xf>
    <xf numFmtId="0" fontId="4" fillId="6" borderId="52" xfId="0" applyFont="1" applyFill="1" applyBorder="1" applyAlignment="1">
      <alignment horizontal="center" vertical="top" wrapText="1"/>
    </xf>
    <xf numFmtId="0" fontId="4" fillId="6" borderId="50" xfId="0" applyFont="1" applyFill="1" applyBorder="1" applyAlignment="1">
      <alignment horizontal="center" vertical="top" wrapText="1"/>
    </xf>
    <xf numFmtId="0" fontId="4" fillId="6" borderId="53" xfId="0" applyFont="1" applyFill="1" applyBorder="1" applyAlignment="1">
      <alignment horizontal="center" vertical="top" wrapText="1"/>
    </xf>
    <xf numFmtId="3" fontId="1" fillId="6" borderId="30" xfId="0" applyNumberFormat="1" applyFont="1" applyFill="1" applyBorder="1" applyAlignment="1">
      <alignment vertical="top" wrapText="1"/>
    </xf>
    <xf numFmtId="3" fontId="1" fillId="0" borderId="39" xfId="0" applyNumberFormat="1" applyFont="1" applyFill="1" applyBorder="1" applyAlignment="1">
      <alignment vertical="center" textRotation="90" wrapText="1"/>
    </xf>
    <xf numFmtId="3" fontId="4" fillId="0" borderId="52" xfId="0" applyNumberFormat="1" applyFont="1" applyFill="1" applyBorder="1" applyAlignment="1">
      <alignment horizontal="center" vertical="center" textRotation="90" wrapText="1"/>
    </xf>
    <xf numFmtId="3" fontId="4" fillId="0" borderId="51" xfId="0" applyNumberFormat="1" applyFont="1" applyBorder="1" applyAlignment="1">
      <alignment vertical="top" wrapText="1"/>
    </xf>
    <xf numFmtId="0" fontId="4" fillId="6" borderId="48" xfId="0" applyFont="1" applyFill="1" applyBorder="1" applyAlignment="1">
      <alignment horizontal="center" vertical="top" wrapText="1"/>
    </xf>
    <xf numFmtId="164" fontId="4" fillId="6" borderId="66" xfId="0" applyNumberFormat="1" applyFont="1" applyFill="1" applyBorder="1" applyAlignment="1">
      <alignment horizontal="center" vertical="top" wrapText="1"/>
    </xf>
    <xf numFmtId="164" fontId="4" fillId="7" borderId="67" xfId="0" applyNumberFormat="1" applyFont="1" applyFill="1" applyBorder="1" applyAlignment="1">
      <alignment horizontal="center" vertical="top" wrapText="1"/>
    </xf>
    <xf numFmtId="164" fontId="4" fillId="6" borderId="27" xfId="0" applyNumberFormat="1" applyFont="1" applyFill="1" applyBorder="1" applyAlignment="1">
      <alignment horizontal="center" vertical="top" wrapText="1"/>
    </xf>
    <xf numFmtId="164" fontId="4" fillId="6" borderId="3" xfId="0" applyNumberFormat="1" applyFont="1" applyFill="1" applyBorder="1" applyAlignment="1">
      <alignment horizontal="center" vertical="top" wrapText="1"/>
    </xf>
    <xf numFmtId="164" fontId="4" fillId="6" borderId="28" xfId="0" applyNumberFormat="1" applyFont="1" applyFill="1" applyBorder="1" applyAlignment="1">
      <alignment horizontal="center" vertical="top" wrapText="1"/>
    </xf>
    <xf numFmtId="164" fontId="4" fillId="6" borderId="67" xfId="0" applyNumberFormat="1" applyFont="1" applyFill="1" applyBorder="1" applyAlignment="1">
      <alignment horizontal="center" vertical="top" wrapText="1"/>
    </xf>
    <xf numFmtId="165" fontId="1" fillId="0" borderId="49" xfId="0" applyNumberFormat="1" applyFont="1" applyFill="1" applyBorder="1" applyAlignment="1">
      <alignment horizontal="center" vertical="top"/>
    </xf>
    <xf numFmtId="165" fontId="1" fillId="0" borderId="48" xfId="0" applyNumberFormat="1" applyFont="1" applyFill="1" applyBorder="1" applyAlignment="1">
      <alignment horizontal="center" vertical="top"/>
    </xf>
    <xf numFmtId="3" fontId="3" fillId="5" borderId="44" xfId="0" applyNumberFormat="1" applyFont="1" applyFill="1" applyBorder="1" applyAlignment="1">
      <alignment horizontal="center" vertical="top"/>
    </xf>
    <xf numFmtId="49" fontId="3" fillId="7" borderId="44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 wrapText="1"/>
    </xf>
    <xf numFmtId="165" fontId="1" fillId="0" borderId="49" xfId="0" applyNumberFormat="1" applyFont="1" applyBorder="1" applyAlignment="1">
      <alignment horizontal="center"/>
    </xf>
    <xf numFmtId="165" fontId="1" fillId="0" borderId="50" xfId="0" applyNumberFormat="1" applyFont="1" applyBorder="1" applyAlignment="1">
      <alignment horizontal="center"/>
    </xf>
    <xf numFmtId="165" fontId="1" fillId="0" borderId="51" xfId="0" applyNumberFormat="1" applyFont="1" applyBorder="1" applyAlignment="1">
      <alignment horizontal="center"/>
    </xf>
    <xf numFmtId="165" fontId="1" fillId="0" borderId="48" xfId="0" applyNumberFormat="1" applyFont="1" applyBorder="1" applyAlignment="1">
      <alignment horizontal="center"/>
    </xf>
    <xf numFmtId="0" fontId="4" fillId="6" borderId="3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3" fontId="1" fillId="4" borderId="39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49" fontId="3" fillId="6" borderId="45" xfId="0" applyNumberFormat="1" applyFont="1" applyFill="1" applyBorder="1" applyAlignment="1">
      <alignment horizontal="center" vertical="top"/>
    </xf>
    <xf numFmtId="164" fontId="4" fillId="6" borderId="13" xfId="0" applyNumberFormat="1" applyFont="1" applyFill="1" applyBorder="1" applyAlignment="1">
      <alignment horizontal="center" vertical="top" wrapText="1"/>
    </xf>
    <xf numFmtId="164" fontId="4" fillId="6" borderId="0" xfId="0" applyNumberFormat="1" applyFont="1" applyFill="1" applyBorder="1" applyAlignment="1">
      <alignment horizontal="center" vertical="top" wrapText="1"/>
    </xf>
    <xf numFmtId="3" fontId="6" fillId="6" borderId="42" xfId="0" applyNumberFormat="1" applyFont="1" applyFill="1" applyBorder="1" applyAlignment="1">
      <alignment horizontal="left" vertical="top" wrapText="1"/>
    </xf>
    <xf numFmtId="164" fontId="4" fillId="6" borderId="52" xfId="0" applyNumberFormat="1" applyFont="1" applyFill="1" applyBorder="1" applyAlignment="1">
      <alignment horizontal="center" vertical="top" wrapText="1"/>
    </xf>
    <xf numFmtId="3" fontId="3" fillId="4" borderId="52" xfId="0" applyNumberFormat="1" applyFont="1" applyFill="1" applyBorder="1" applyAlignment="1">
      <alignment horizontal="center" vertical="top" wrapText="1"/>
    </xf>
    <xf numFmtId="3" fontId="3" fillId="5" borderId="50" xfId="0" applyNumberFormat="1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49" fontId="4" fillId="0" borderId="55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57" xfId="0" applyNumberFormat="1" applyFont="1" applyFill="1" applyBorder="1" applyAlignment="1">
      <alignment horizontal="center" vertical="top" wrapText="1"/>
    </xf>
    <xf numFmtId="164" fontId="1" fillId="6" borderId="5" xfId="0" applyNumberFormat="1" applyFont="1" applyFill="1" applyBorder="1" applyAlignment="1">
      <alignment horizontal="center" vertical="top"/>
    </xf>
    <xf numFmtId="164" fontId="1" fillId="6" borderId="7" xfId="0" applyNumberFormat="1" applyFont="1" applyFill="1" applyBorder="1" applyAlignment="1">
      <alignment horizontal="center" vertical="top"/>
    </xf>
    <xf numFmtId="164" fontId="1" fillId="6" borderId="37" xfId="0" applyNumberFormat="1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 vertical="top"/>
    </xf>
    <xf numFmtId="164" fontId="1" fillId="6" borderId="6" xfId="0" applyNumberFormat="1" applyFont="1" applyFill="1" applyBorder="1" applyAlignment="1">
      <alignment horizontal="center" vertical="top"/>
    </xf>
    <xf numFmtId="0" fontId="6" fillId="8" borderId="58" xfId="0" applyFont="1" applyFill="1" applyBorder="1" applyAlignment="1">
      <alignment horizontal="center" vertical="top"/>
    </xf>
    <xf numFmtId="0" fontId="1" fillId="6" borderId="36" xfId="0" applyFont="1" applyFill="1" applyBorder="1" applyAlignment="1">
      <alignment horizontal="left" vertical="top" wrapText="1"/>
    </xf>
    <xf numFmtId="0" fontId="1" fillId="6" borderId="43" xfId="0" applyFont="1" applyFill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49" fontId="6" fillId="7" borderId="61" xfId="0" applyNumberFormat="1" applyFont="1" applyFill="1" applyBorder="1" applyAlignment="1">
      <alignment horizontal="center" vertical="top"/>
    </xf>
    <xf numFmtId="164" fontId="4" fillId="6" borderId="71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vertical="top" wrapText="1"/>
    </xf>
    <xf numFmtId="164" fontId="6" fillId="8" borderId="11" xfId="0" applyNumberFormat="1" applyFont="1" applyFill="1" applyBorder="1" applyAlignment="1">
      <alignment horizontal="center" vertical="top"/>
    </xf>
    <xf numFmtId="164" fontId="6" fillId="8" borderId="31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32" xfId="0" applyNumberFormat="1" applyFont="1" applyFill="1" applyBorder="1" applyAlignment="1">
      <alignment horizontal="center" vertical="top"/>
    </xf>
    <xf numFmtId="164" fontId="6" fillId="8" borderId="42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 wrapText="1"/>
    </xf>
    <xf numFmtId="3" fontId="4" fillId="0" borderId="80" xfId="0" applyNumberFormat="1" applyFont="1" applyFill="1" applyBorder="1" applyAlignment="1">
      <alignment horizontal="center" vertical="top"/>
    </xf>
    <xf numFmtId="164" fontId="4" fillId="6" borderId="81" xfId="0" applyNumberFormat="1" applyFont="1" applyFill="1" applyBorder="1" applyAlignment="1">
      <alignment horizontal="center" vertical="top"/>
    </xf>
    <xf numFmtId="164" fontId="4" fillId="0" borderId="81" xfId="0" applyNumberFormat="1" applyFont="1" applyFill="1" applyBorder="1" applyAlignment="1">
      <alignment horizontal="center" vertical="top" wrapText="1"/>
    </xf>
    <xf numFmtId="164" fontId="4" fillId="0" borderId="83" xfId="0" applyNumberFormat="1" applyFont="1" applyFill="1" applyBorder="1" applyAlignment="1">
      <alignment horizontal="center" vertical="top" wrapText="1"/>
    </xf>
    <xf numFmtId="164" fontId="4" fillId="0" borderId="84" xfId="0" applyNumberFormat="1" applyFont="1" applyFill="1" applyBorder="1" applyAlignment="1">
      <alignment horizontal="center" vertical="top" wrapText="1"/>
    </xf>
    <xf numFmtId="164" fontId="4" fillId="0" borderId="85" xfId="0" applyNumberFormat="1" applyFont="1" applyFill="1" applyBorder="1" applyAlignment="1">
      <alignment horizontal="center" vertical="top" wrapText="1"/>
    </xf>
    <xf numFmtId="164" fontId="4" fillId="0" borderId="8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6" borderId="45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left" vertical="top" wrapText="1"/>
    </xf>
    <xf numFmtId="3" fontId="4" fillId="7" borderId="16" xfId="0" applyNumberFormat="1" applyFont="1" applyFill="1" applyBorder="1" applyAlignment="1">
      <alignment horizontal="left" vertical="top" wrapText="1"/>
    </xf>
    <xf numFmtId="3" fontId="4" fillId="7" borderId="48" xfId="0" applyNumberFormat="1" applyFont="1" applyFill="1" applyBorder="1" applyAlignment="1">
      <alignment horizontal="left" vertical="top" wrapText="1"/>
    </xf>
    <xf numFmtId="3" fontId="1" fillId="6" borderId="16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 wrapText="1"/>
    </xf>
    <xf numFmtId="3" fontId="4" fillId="6" borderId="4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3" fontId="4" fillId="7" borderId="16" xfId="0" applyNumberFormat="1" applyFont="1" applyFill="1" applyBorder="1" applyAlignment="1">
      <alignment horizontal="center" vertical="top" wrapText="1"/>
    </xf>
    <xf numFmtId="3" fontId="4" fillId="7" borderId="48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center" textRotation="90" wrapText="1"/>
    </xf>
    <xf numFmtId="3" fontId="4" fillId="6" borderId="54" xfId="0" applyNumberFormat="1" applyFont="1" applyFill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/>
    </xf>
    <xf numFmtId="3" fontId="4" fillId="0" borderId="30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/>
    </xf>
    <xf numFmtId="49" fontId="4" fillId="6" borderId="44" xfId="0" applyNumberFormat="1" applyFont="1" applyFill="1" applyBorder="1" applyAlignment="1">
      <alignment horizontal="center" vertical="top"/>
    </xf>
    <xf numFmtId="49" fontId="4" fillId="6" borderId="50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4" fillId="6" borderId="66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center" vertical="top" wrapText="1"/>
    </xf>
    <xf numFmtId="3" fontId="4" fillId="0" borderId="66" xfId="0" applyNumberFormat="1" applyFont="1" applyFill="1" applyBorder="1" applyAlignment="1">
      <alignment horizontal="center" vertical="top" wrapText="1"/>
    </xf>
    <xf numFmtId="3" fontId="4" fillId="0" borderId="72" xfId="0" applyNumberFormat="1" applyFont="1" applyFill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horizontal="center" vertical="top" wrapText="1"/>
    </xf>
    <xf numFmtId="3" fontId="3" fillId="0" borderId="61" xfId="0" applyNumberFormat="1" applyFont="1" applyFill="1" applyBorder="1" applyAlignment="1">
      <alignment horizontal="center" vertical="top" wrapText="1"/>
    </xf>
    <xf numFmtId="3" fontId="6" fillId="6" borderId="54" xfId="0" applyNumberFormat="1" applyFont="1" applyFill="1" applyBorder="1" applyAlignment="1">
      <alignment horizontal="center" vertical="top"/>
    </xf>
    <xf numFmtId="164" fontId="1" fillId="6" borderId="61" xfId="0" applyNumberFormat="1" applyFont="1" applyFill="1" applyBorder="1" applyAlignment="1">
      <alignment horizontal="center" vertical="top"/>
    </xf>
    <xf numFmtId="3" fontId="4" fillId="6" borderId="16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top"/>
    </xf>
    <xf numFmtId="3" fontId="4" fillId="6" borderId="3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3" fontId="22" fillId="0" borderId="7" xfId="0" applyNumberFormat="1" applyFont="1" applyFill="1" applyBorder="1" applyAlignment="1">
      <alignment horizontal="center" vertical="top"/>
    </xf>
    <xf numFmtId="164" fontId="1" fillId="6" borderId="42" xfId="0" applyNumberFormat="1" applyFont="1" applyFill="1" applyBorder="1" applyAlignment="1">
      <alignment horizontal="center" vertical="top"/>
    </xf>
    <xf numFmtId="164" fontId="1" fillId="6" borderId="40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 wrapText="1"/>
    </xf>
    <xf numFmtId="3" fontId="1" fillId="6" borderId="40" xfId="0" applyNumberFormat="1" applyFont="1" applyFill="1" applyBorder="1" applyAlignment="1">
      <alignment horizontal="center" vertical="top"/>
    </xf>
    <xf numFmtId="3" fontId="1" fillId="6" borderId="46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3" fontId="4" fillId="6" borderId="50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3" fontId="6" fillId="7" borderId="16" xfId="0" applyNumberFormat="1" applyFont="1" applyFill="1" applyBorder="1" applyAlignment="1">
      <alignment vertical="top" wrapText="1"/>
    </xf>
    <xf numFmtId="3" fontId="1" fillId="7" borderId="46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164" fontId="1" fillId="7" borderId="46" xfId="0" applyNumberFormat="1" applyFont="1" applyFill="1" applyBorder="1" applyAlignment="1">
      <alignment horizontal="center" vertical="top"/>
    </xf>
    <xf numFmtId="3" fontId="1" fillId="7" borderId="16" xfId="0" applyNumberFormat="1" applyFont="1" applyFill="1" applyBorder="1" applyAlignment="1">
      <alignment horizontal="center" vertical="top"/>
    </xf>
    <xf numFmtId="164" fontId="1" fillId="7" borderId="41" xfId="0" applyNumberFormat="1" applyFont="1" applyFill="1" applyBorder="1" applyAlignment="1">
      <alignment horizontal="center" vertical="top"/>
    </xf>
    <xf numFmtId="164" fontId="1" fillId="7" borderId="16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vertical="top" wrapText="1"/>
    </xf>
    <xf numFmtId="164" fontId="1" fillId="7" borderId="36" xfId="0" applyNumberFormat="1" applyFont="1" applyFill="1" applyBorder="1" applyAlignment="1">
      <alignment horizontal="center" vertical="top" wrapText="1"/>
    </xf>
    <xf numFmtId="164" fontId="4" fillId="0" borderId="39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164" fontId="1" fillId="7" borderId="42" xfId="0" applyNumberFormat="1" applyFont="1" applyFill="1" applyBorder="1" applyAlignment="1">
      <alignment horizontal="center" vertical="top"/>
    </xf>
    <xf numFmtId="164" fontId="1" fillId="7" borderId="40" xfId="0" applyNumberFormat="1" applyFont="1" applyFill="1" applyBorder="1" applyAlignment="1">
      <alignment horizontal="center" vertical="top"/>
    </xf>
    <xf numFmtId="164" fontId="4" fillId="6" borderId="16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6" borderId="37" xfId="0" applyNumberFormat="1" applyFont="1" applyFill="1" applyBorder="1" applyAlignment="1">
      <alignment horizontal="center" vertical="top"/>
    </xf>
    <xf numFmtId="3" fontId="1" fillId="6" borderId="4" xfId="0" applyNumberFormat="1" applyFont="1" applyFill="1" applyBorder="1" applyAlignment="1">
      <alignment horizontal="center" vertical="top"/>
    </xf>
    <xf numFmtId="3" fontId="1" fillId="6" borderId="6" xfId="0" applyNumberFormat="1" applyFont="1" applyFill="1" applyBorder="1" applyAlignment="1">
      <alignment horizontal="center" vertical="top"/>
    </xf>
    <xf numFmtId="3" fontId="1" fillId="6" borderId="42" xfId="0" applyNumberFormat="1" applyFont="1" applyFill="1" applyBorder="1" applyAlignment="1">
      <alignment horizontal="center" vertical="top"/>
    </xf>
    <xf numFmtId="3" fontId="1" fillId="6" borderId="44" xfId="0" applyNumberFormat="1" applyFont="1" applyFill="1" applyBorder="1" applyAlignment="1">
      <alignment horizontal="center" vertical="top"/>
    </xf>
    <xf numFmtId="3" fontId="1" fillId="6" borderId="32" xfId="0" applyNumberFormat="1" applyFont="1" applyFill="1" applyBorder="1" applyAlignment="1">
      <alignment horizontal="center" vertical="top"/>
    </xf>
    <xf numFmtId="3" fontId="1" fillId="0" borderId="49" xfId="0" applyNumberFormat="1" applyFont="1" applyBorder="1" applyAlignment="1">
      <alignment vertical="top"/>
    </xf>
    <xf numFmtId="3" fontId="1" fillId="0" borderId="50" xfId="0" applyNumberFormat="1" applyFont="1" applyBorder="1" applyAlignment="1">
      <alignment vertical="top"/>
    </xf>
    <xf numFmtId="3" fontId="1" fillId="0" borderId="66" xfId="0" applyNumberFormat="1" applyFont="1" applyBorder="1" applyAlignment="1">
      <alignment vertical="top"/>
    </xf>
    <xf numFmtId="3" fontId="1" fillId="6" borderId="41" xfId="0" applyNumberFormat="1" applyFont="1" applyFill="1" applyBorder="1" applyAlignment="1">
      <alignment horizontal="center" vertical="top"/>
    </xf>
    <xf numFmtId="3" fontId="1" fillId="6" borderId="13" xfId="0" applyNumberFormat="1" applyFont="1" applyFill="1" applyBorder="1" applyAlignment="1">
      <alignment horizontal="center" vertical="top"/>
    </xf>
    <xf numFmtId="3" fontId="1" fillId="6" borderId="15" xfId="0" applyNumberFormat="1" applyFont="1" applyFill="1" applyBorder="1" applyAlignment="1">
      <alignment horizontal="center" vertical="top"/>
    </xf>
    <xf numFmtId="3" fontId="1" fillId="0" borderId="41" xfId="0" applyNumberFormat="1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vertical="top" wrapText="1"/>
    </xf>
    <xf numFmtId="3" fontId="1" fillId="6" borderId="13" xfId="0" applyNumberFormat="1" applyFont="1" applyFill="1" applyBorder="1" applyAlignment="1">
      <alignment horizontal="center" vertical="top" wrapText="1"/>
    </xf>
    <xf numFmtId="164" fontId="1" fillId="6" borderId="13" xfId="0" applyNumberFormat="1" applyFont="1" applyFill="1" applyBorder="1" applyAlignment="1">
      <alignment horizontal="center" vertical="top" wrapText="1"/>
    </xf>
    <xf numFmtId="164" fontId="1" fillId="6" borderId="15" xfId="0" applyNumberFormat="1" applyFont="1" applyFill="1" applyBorder="1" applyAlignment="1">
      <alignment horizontal="center" vertical="top" wrapText="1"/>
    </xf>
    <xf numFmtId="3" fontId="1" fillId="6" borderId="16" xfId="0" applyNumberFormat="1" applyFont="1" applyFill="1" applyBorder="1" applyAlignment="1">
      <alignment vertical="top" wrapText="1"/>
    </xf>
    <xf numFmtId="165" fontId="1" fillId="0" borderId="41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left" vertical="top" wrapText="1"/>
    </xf>
    <xf numFmtId="49" fontId="1" fillId="6" borderId="13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top"/>
    </xf>
    <xf numFmtId="49" fontId="1" fillId="6" borderId="39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3" fontId="3" fillId="6" borderId="16" xfId="0" applyNumberFormat="1" applyFont="1" applyFill="1" applyBorder="1" applyAlignment="1">
      <alignment horizontal="center" vertical="top" wrapText="1"/>
    </xf>
    <xf numFmtId="164" fontId="3" fillId="6" borderId="41" xfId="0" applyNumberFormat="1" applyFont="1" applyFill="1" applyBorder="1" applyAlignment="1">
      <alignment horizontal="center" vertical="top"/>
    </xf>
    <xf numFmtId="164" fontId="3" fillId="6" borderId="16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49" fontId="4" fillId="6" borderId="45" xfId="0" applyNumberFormat="1" applyFont="1" applyFill="1" applyBorder="1" applyAlignment="1">
      <alignment horizontal="center" vertical="top"/>
    </xf>
    <xf numFmtId="164" fontId="4" fillId="6" borderId="5" xfId="0" applyNumberFormat="1" applyFont="1" applyFill="1" applyBorder="1" applyAlignment="1">
      <alignment horizontal="center" vertical="top"/>
    </xf>
    <xf numFmtId="164" fontId="4" fillId="6" borderId="82" xfId="0" applyNumberFormat="1" applyFont="1" applyFill="1" applyBorder="1" applyAlignment="1">
      <alignment horizontal="center" vertical="top"/>
    </xf>
    <xf numFmtId="0" fontId="19" fillId="0" borderId="62" xfId="0" applyFont="1" applyBorder="1" applyAlignment="1">
      <alignment vertical="top" wrapText="1"/>
    </xf>
    <xf numFmtId="165" fontId="1" fillId="0" borderId="50" xfId="0" applyNumberFormat="1" applyFont="1" applyFill="1" applyBorder="1" applyAlignment="1">
      <alignment horizontal="center" vertical="top"/>
    </xf>
    <xf numFmtId="165" fontId="1" fillId="0" borderId="51" xfId="0" applyNumberFormat="1" applyFont="1" applyFill="1" applyBorder="1" applyAlignment="1">
      <alignment horizontal="center" vertical="top"/>
    </xf>
    <xf numFmtId="3" fontId="4" fillId="6" borderId="4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/>
    </xf>
    <xf numFmtId="3" fontId="4" fillId="6" borderId="6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54" xfId="0" applyNumberFormat="1" applyFont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3" fontId="2" fillId="0" borderId="41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/>
    </xf>
    <xf numFmtId="3" fontId="6" fillId="6" borderId="43" xfId="0" applyNumberFormat="1" applyFont="1" applyFill="1" applyBorder="1" applyAlignment="1">
      <alignment horizontal="center" vertical="top" wrapText="1"/>
    </xf>
    <xf numFmtId="3" fontId="3" fillId="6" borderId="45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 wrapText="1"/>
    </xf>
    <xf numFmtId="164" fontId="4" fillId="0" borderId="25" xfId="0" applyNumberFormat="1" applyFont="1" applyFill="1" applyBorder="1" applyAlignment="1">
      <alignment horizontal="center" vertical="top" wrapText="1"/>
    </xf>
    <xf numFmtId="3" fontId="4" fillId="6" borderId="22" xfId="0" applyNumberFormat="1" applyFont="1" applyFill="1" applyBorder="1" applyAlignment="1">
      <alignment horizontal="center" vertical="top"/>
    </xf>
    <xf numFmtId="3" fontId="4" fillId="6" borderId="60" xfId="0" applyNumberFormat="1" applyFont="1" applyFill="1" applyBorder="1" applyAlignment="1">
      <alignment horizontal="center" vertical="top"/>
    </xf>
    <xf numFmtId="3" fontId="4" fillId="6" borderId="16" xfId="0" applyNumberFormat="1" applyFont="1" applyFill="1" applyBorder="1" applyAlignment="1">
      <alignment horizontal="center" vertical="top"/>
    </xf>
    <xf numFmtId="164" fontId="3" fillId="6" borderId="41" xfId="0" applyNumberFormat="1" applyFont="1" applyFill="1" applyBorder="1" applyAlignment="1">
      <alignment horizontal="center" vertical="top" wrapText="1"/>
    </xf>
    <xf numFmtId="164" fontId="1" fillId="6" borderId="41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 wrapText="1"/>
    </xf>
    <xf numFmtId="3" fontId="4" fillId="7" borderId="37" xfId="0" applyNumberFormat="1" applyFont="1" applyFill="1" applyBorder="1" applyAlignment="1">
      <alignment vertical="top" wrapText="1"/>
    </xf>
    <xf numFmtId="3" fontId="4" fillId="7" borderId="37" xfId="0" applyNumberFormat="1" applyFont="1" applyFill="1" applyBorder="1" applyAlignment="1">
      <alignment horizontal="center" vertical="top" wrapText="1"/>
    </xf>
    <xf numFmtId="3" fontId="4" fillId="7" borderId="4" xfId="0" applyNumberFormat="1" applyFont="1" applyFill="1" applyBorder="1" applyAlignment="1">
      <alignment horizontal="center" vertical="top" wrapText="1"/>
    </xf>
    <xf numFmtId="3" fontId="4" fillId="7" borderId="6" xfId="0" applyNumberFormat="1" applyFont="1" applyFill="1" applyBorder="1" applyAlignment="1">
      <alignment horizontal="center" vertical="top" wrapText="1"/>
    </xf>
    <xf numFmtId="0" fontId="4" fillId="6" borderId="37" xfId="0" applyFont="1" applyFill="1" applyBorder="1" applyAlignment="1">
      <alignment horizontal="left" vertical="top" wrapText="1"/>
    </xf>
    <xf numFmtId="0" fontId="4" fillId="6" borderId="36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61" xfId="0" applyFont="1" applyFill="1" applyBorder="1" applyAlignment="1">
      <alignment horizontal="center" vertical="top" wrapText="1"/>
    </xf>
    <xf numFmtId="0" fontId="4" fillId="6" borderId="62" xfId="0" applyFont="1" applyFill="1" applyBorder="1" applyAlignment="1">
      <alignment horizontal="left" vertical="top" wrapText="1"/>
    </xf>
    <xf numFmtId="0" fontId="4" fillId="6" borderId="59" xfId="0" applyFont="1" applyFill="1" applyBorder="1" applyAlignment="1">
      <alignment horizontal="center" vertical="top" wrapText="1"/>
    </xf>
    <xf numFmtId="0" fontId="4" fillId="6" borderId="22" xfId="0" applyFont="1" applyFill="1" applyBorder="1" applyAlignment="1">
      <alignment horizontal="center" vertical="top" wrapText="1"/>
    </xf>
    <xf numFmtId="0" fontId="4" fillId="6" borderId="60" xfId="0" applyFont="1" applyFill="1" applyBorder="1" applyAlignment="1">
      <alignment horizontal="center" vertical="top" wrapText="1"/>
    </xf>
    <xf numFmtId="3" fontId="1" fillId="7" borderId="27" xfId="0" applyNumberFormat="1" applyFont="1" applyFill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/>
    </xf>
    <xf numFmtId="3" fontId="1" fillId="7" borderId="76" xfId="0" applyNumberFormat="1" applyFont="1" applyFill="1" applyBorder="1" applyAlignment="1">
      <alignment horizontal="center" vertical="top" wrapText="1"/>
    </xf>
    <xf numFmtId="3" fontId="1" fillId="7" borderId="29" xfId="0" applyNumberFormat="1" applyFont="1" applyFill="1" applyBorder="1" applyAlignment="1">
      <alignment horizontal="center" vertical="top" wrapText="1"/>
    </xf>
    <xf numFmtId="3" fontId="1" fillId="6" borderId="40" xfId="0" applyNumberFormat="1" applyFont="1" applyFill="1" applyBorder="1" applyAlignment="1">
      <alignment vertical="top" wrapText="1"/>
    </xf>
    <xf numFmtId="3" fontId="4" fillId="6" borderId="74" xfId="0" applyNumberFormat="1" applyFont="1" applyFill="1" applyBorder="1" applyAlignment="1">
      <alignment horizontal="center" vertical="top"/>
    </xf>
    <xf numFmtId="164" fontId="3" fillId="9" borderId="59" xfId="0" applyNumberFormat="1" applyFont="1" applyFill="1" applyBorder="1" applyAlignment="1">
      <alignment horizontal="center" vertical="top"/>
    </xf>
    <xf numFmtId="3" fontId="1" fillId="0" borderId="36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center" vertical="top"/>
    </xf>
    <xf numFmtId="3" fontId="1" fillId="7" borderId="69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 wrapText="1"/>
    </xf>
    <xf numFmtId="3" fontId="1" fillId="7" borderId="62" xfId="0" applyNumberFormat="1" applyFont="1" applyFill="1" applyBorder="1" applyAlignment="1">
      <alignment vertical="top" wrapText="1"/>
    </xf>
    <xf numFmtId="3" fontId="1" fillId="0" borderId="59" xfId="0" applyNumberFormat="1" applyFont="1" applyBorder="1" applyAlignment="1">
      <alignment horizontal="center" vertical="top"/>
    </xf>
    <xf numFmtId="3" fontId="1" fillId="7" borderId="86" xfId="0" applyNumberFormat="1" applyFont="1" applyFill="1" applyBorder="1" applyAlignment="1">
      <alignment horizontal="center" vertical="top" wrapText="1"/>
    </xf>
    <xf numFmtId="3" fontId="1" fillId="7" borderId="24" xfId="0" applyNumberFormat="1" applyFont="1" applyFill="1" applyBorder="1" applyAlignment="1">
      <alignment horizontal="center" vertical="top" wrapText="1"/>
    </xf>
    <xf numFmtId="3" fontId="1" fillId="7" borderId="42" xfId="0" applyNumberFormat="1" applyFont="1" applyFill="1" applyBorder="1" applyAlignment="1">
      <alignment horizontal="left" vertical="top" wrapText="1"/>
    </xf>
    <xf numFmtId="3" fontId="1" fillId="0" borderId="43" xfId="0" applyNumberFormat="1" applyFont="1" applyBorder="1" applyAlignment="1">
      <alignment horizontal="center" vertical="top"/>
    </xf>
    <xf numFmtId="3" fontId="1" fillId="7" borderId="44" xfId="0" applyNumberFormat="1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 wrapText="1"/>
    </xf>
    <xf numFmtId="165" fontId="1" fillId="0" borderId="16" xfId="0" applyNumberFormat="1" applyFont="1" applyBorder="1" applyAlignment="1">
      <alignment horizontal="center" vertical="top"/>
    </xf>
    <xf numFmtId="165" fontId="1" fillId="0" borderId="41" xfId="0" applyNumberFormat="1" applyFont="1" applyFill="1" applyBorder="1" applyAlignment="1">
      <alignment horizontal="center" vertical="top"/>
    </xf>
    <xf numFmtId="165" fontId="1" fillId="0" borderId="16" xfId="0" applyNumberFormat="1" applyFont="1" applyFill="1" applyBorder="1" applyAlignment="1">
      <alignment horizontal="center" vertical="top"/>
    </xf>
    <xf numFmtId="165" fontId="1" fillId="0" borderId="41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42" xfId="0" applyNumberFormat="1" applyFont="1" applyBorder="1" applyAlignment="1">
      <alignment horizontal="center" vertical="top"/>
    </xf>
    <xf numFmtId="165" fontId="1" fillId="0" borderId="40" xfId="0" applyNumberFormat="1" applyFont="1" applyBorder="1" applyAlignment="1">
      <alignment horizontal="center" vertical="top"/>
    </xf>
    <xf numFmtId="3" fontId="4" fillId="6" borderId="54" xfId="0" applyNumberFormat="1" applyFont="1" applyFill="1" applyBorder="1" applyAlignment="1">
      <alignment horizontal="center" vertical="top" wrapText="1"/>
    </xf>
    <xf numFmtId="3" fontId="6" fillId="6" borderId="39" xfId="0" applyNumberFormat="1" applyFont="1" applyFill="1" applyBorder="1" applyAlignment="1">
      <alignment vertical="top" wrapText="1"/>
    </xf>
    <xf numFmtId="3" fontId="6" fillId="6" borderId="52" xfId="0" applyNumberFormat="1" applyFont="1" applyFill="1" applyBorder="1" applyAlignment="1">
      <alignment vertical="top" wrapText="1"/>
    </xf>
    <xf numFmtId="3" fontId="3" fillId="6" borderId="60" xfId="0" applyNumberFormat="1" applyFont="1" applyFill="1" applyBorder="1" applyAlignment="1">
      <alignment vertical="top"/>
    </xf>
    <xf numFmtId="3" fontId="4" fillId="6" borderId="4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1" fillId="6" borderId="16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3" fontId="4" fillId="0" borderId="37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3" fontId="6" fillId="7" borderId="0" xfId="0" applyNumberFormat="1" applyFont="1" applyFill="1" applyBorder="1" applyAlignment="1">
      <alignment horizontal="center" vertical="top" wrapText="1"/>
    </xf>
    <xf numFmtId="3" fontId="1" fillId="7" borderId="0" xfId="0" applyNumberFormat="1" applyFont="1" applyFill="1" applyBorder="1" applyAlignment="1">
      <alignment horizontal="center" vertical="top" wrapText="1"/>
    </xf>
    <xf numFmtId="164" fontId="1" fillId="7" borderId="0" xfId="0" applyNumberFormat="1" applyFont="1" applyFill="1" applyBorder="1" applyAlignment="1">
      <alignment horizontal="center" vertical="top" wrapText="1"/>
    </xf>
    <xf numFmtId="3" fontId="1" fillId="7" borderId="0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top" textRotation="90"/>
    </xf>
    <xf numFmtId="3" fontId="4" fillId="6" borderId="40" xfId="0" applyNumberFormat="1" applyFont="1" applyFill="1" applyBorder="1" applyAlignment="1">
      <alignment horizontal="left" vertical="top" wrapText="1"/>
    </xf>
    <xf numFmtId="3" fontId="4" fillId="6" borderId="16" xfId="0" applyNumberFormat="1" applyFont="1" applyFill="1" applyBorder="1" applyAlignment="1">
      <alignment horizontal="left" vertical="top" wrapText="1"/>
    </xf>
    <xf numFmtId="3" fontId="1" fillId="6" borderId="37" xfId="0" applyNumberFormat="1" applyFont="1" applyFill="1" applyBorder="1" applyAlignment="1">
      <alignment horizontal="left" vertical="top" wrapText="1"/>
    </xf>
    <xf numFmtId="3" fontId="3" fillId="0" borderId="54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center" vertical="center" textRotation="90" wrapText="1"/>
    </xf>
    <xf numFmtId="164" fontId="1" fillId="7" borderId="37" xfId="0" applyNumberFormat="1" applyFont="1" applyFill="1" applyBorder="1" applyAlignment="1">
      <alignment horizontal="center" vertical="top" wrapText="1"/>
    </xf>
    <xf numFmtId="164" fontId="1" fillId="7" borderId="7" xfId="0" applyNumberFormat="1" applyFont="1" applyFill="1" applyBorder="1" applyAlignment="1">
      <alignment horizontal="center" vertical="top" wrapText="1"/>
    </xf>
    <xf numFmtId="3" fontId="4" fillId="6" borderId="41" xfId="0" applyNumberFormat="1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3" fillId="4" borderId="36" xfId="0" applyNumberFormat="1" applyFont="1" applyFill="1" applyBorder="1" applyAlignment="1">
      <alignment horizontal="center" vertical="top"/>
    </xf>
    <xf numFmtId="3" fontId="3" fillId="4" borderId="39" xfId="0" applyNumberFormat="1" applyFont="1" applyFill="1" applyBorder="1" applyAlignment="1">
      <alignment horizontal="center" vertical="top"/>
    </xf>
    <xf numFmtId="3" fontId="3" fillId="5" borderId="4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top"/>
    </xf>
    <xf numFmtId="3" fontId="6" fillId="0" borderId="60" xfId="0" applyNumberFormat="1" applyFont="1" applyBorder="1" applyAlignment="1">
      <alignment horizontal="center" vertical="top" wrapText="1"/>
    </xf>
    <xf numFmtId="3" fontId="4" fillId="0" borderId="59" xfId="0" applyNumberFormat="1" applyFont="1" applyFill="1" applyBorder="1" applyAlignment="1">
      <alignment horizontal="center" vertical="center" textRotation="90" wrapText="1"/>
    </xf>
    <xf numFmtId="3" fontId="6" fillId="0" borderId="61" xfId="0" applyNumberFormat="1" applyFont="1" applyBorder="1" applyAlignment="1">
      <alignment horizontal="center" vertical="top"/>
    </xf>
    <xf numFmtId="3" fontId="3" fillId="4" borderId="59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left" vertical="top" wrapText="1"/>
    </xf>
    <xf numFmtId="3" fontId="4" fillId="0" borderId="62" xfId="0" applyNumberFormat="1" applyFont="1" applyFill="1" applyBorder="1" applyAlignment="1">
      <alignment horizontal="left" vertical="top" wrapText="1"/>
    </xf>
    <xf numFmtId="3" fontId="4" fillId="0" borderId="61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3" fillId="0" borderId="54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center" textRotation="90" wrapText="1"/>
    </xf>
    <xf numFmtId="3" fontId="3" fillId="0" borderId="45" xfId="0" applyNumberFormat="1" applyFont="1" applyBorder="1" applyAlignment="1">
      <alignment horizontal="center" vertical="top"/>
    </xf>
    <xf numFmtId="49" fontId="3" fillId="7" borderId="14" xfId="0" applyNumberFormat="1" applyFont="1" applyFill="1" applyBorder="1" applyAlignment="1">
      <alignment horizontal="center" vertical="top"/>
    </xf>
    <xf numFmtId="49" fontId="3" fillId="7" borderId="23" xfId="0" applyNumberFormat="1" applyFont="1" applyFill="1" applyBorder="1" applyAlignment="1">
      <alignment horizontal="center" vertical="top"/>
    </xf>
    <xf numFmtId="3" fontId="1" fillId="7" borderId="16" xfId="0" applyNumberFormat="1" applyFont="1" applyFill="1" applyBorder="1" applyAlignment="1">
      <alignment horizontal="center" vertical="top" wrapText="1"/>
    </xf>
    <xf numFmtId="164" fontId="1" fillId="7" borderId="41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3" fillId="4" borderId="52" xfId="0" applyNumberFormat="1" applyFont="1" applyFill="1" applyBorder="1" applyAlignment="1">
      <alignment horizontal="center" vertical="top"/>
    </xf>
    <xf numFmtId="3" fontId="3" fillId="5" borderId="50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left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 wrapText="1"/>
    </xf>
    <xf numFmtId="164" fontId="1" fillId="6" borderId="37" xfId="0" applyNumberFormat="1" applyFont="1" applyFill="1" applyBorder="1" applyAlignment="1">
      <alignment horizontal="center" vertical="top" wrapText="1"/>
    </xf>
    <xf numFmtId="3" fontId="1" fillId="7" borderId="40" xfId="0" applyNumberFormat="1" applyFont="1" applyFill="1" applyBorder="1" applyAlignment="1">
      <alignment horizontal="center" vertical="top" wrapText="1"/>
    </xf>
    <xf numFmtId="164" fontId="1" fillId="7" borderId="42" xfId="0" applyNumberFormat="1" applyFont="1" applyFill="1" applyBorder="1" applyAlignment="1">
      <alignment horizontal="center" vertical="top" wrapText="1"/>
    </xf>
    <xf numFmtId="164" fontId="1" fillId="7" borderId="40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center" textRotation="90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 wrapText="1"/>
    </xf>
    <xf numFmtId="3" fontId="4" fillId="6" borderId="16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6" borderId="40" xfId="0" applyNumberFormat="1" applyFont="1" applyFill="1" applyBorder="1" applyAlignment="1">
      <alignment horizontal="left" vertical="top" wrapText="1"/>
    </xf>
    <xf numFmtId="3" fontId="4" fillId="6" borderId="48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left" vertical="top" wrapText="1"/>
    </xf>
    <xf numFmtId="3" fontId="3" fillId="4" borderId="39" xfId="0" applyNumberFormat="1" applyFont="1" applyFill="1" applyBorder="1" applyAlignment="1">
      <alignment horizontal="center" vertical="top"/>
    </xf>
    <xf numFmtId="3" fontId="3" fillId="4" borderId="59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3" fillId="0" borderId="54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3" fillId="0" borderId="54" xfId="0" applyNumberFormat="1" applyFont="1" applyBorder="1" applyAlignment="1">
      <alignment horizontal="center" vertical="top"/>
    </xf>
    <xf numFmtId="3" fontId="3" fillId="4" borderId="36" xfId="0" applyNumberFormat="1" applyFont="1" applyFill="1" applyBorder="1" applyAlignment="1">
      <alignment horizontal="center" vertical="top"/>
    </xf>
    <xf numFmtId="3" fontId="3" fillId="5" borderId="4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left" vertical="top" wrapText="1"/>
    </xf>
    <xf numFmtId="3" fontId="4" fillId="0" borderId="61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vertical="top" wrapText="1"/>
    </xf>
    <xf numFmtId="3" fontId="1" fillId="6" borderId="40" xfId="0" applyNumberFormat="1" applyFont="1" applyFill="1" applyBorder="1" applyAlignment="1">
      <alignment horizontal="left" vertical="top" wrapText="1"/>
    </xf>
    <xf numFmtId="3" fontId="3" fillId="6" borderId="16" xfId="0" applyNumberFormat="1" applyFont="1" applyFill="1" applyBorder="1" applyAlignment="1">
      <alignment horizontal="left" vertical="top" wrapText="1"/>
    </xf>
    <xf numFmtId="0" fontId="4" fillId="6" borderId="40" xfId="0" applyFont="1" applyFill="1" applyBorder="1" applyAlignment="1">
      <alignment horizontal="left" vertical="top" wrapText="1"/>
    </xf>
    <xf numFmtId="3" fontId="6" fillId="0" borderId="61" xfId="0" applyNumberFormat="1" applyFont="1" applyBorder="1" applyAlignment="1">
      <alignment horizontal="center" vertical="top"/>
    </xf>
    <xf numFmtId="3" fontId="6" fillId="0" borderId="60" xfId="0" applyNumberFormat="1" applyFont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59" xfId="0" applyNumberFormat="1" applyFont="1" applyFill="1" applyBorder="1" applyAlignment="1">
      <alignment horizontal="center" vertical="center" textRotation="90" wrapText="1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3" fontId="1" fillId="6" borderId="41" xfId="0" applyNumberFormat="1" applyFont="1" applyFill="1" applyBorder="1" applyAlignment="1">
      <alignment horizontal="left" vertical="top" wrapText="1"/>
    </xf>
    <xf numFmtId="3" fontId="1" fillId="6" borderId="49" xfId="0" applyNumberFormat="1" applyFont="1" applyFill="1" applyBorder="1" applyAlignment="1">
      <alignment horizontal="left" vertical="top" wrapText="1"/>
    </xf>
    <xf numFmtId="3" fontId="4" fillId="0" borderId="41" xfId="0" applyNumberFormat="1" applyFont="1" applyBorder="1" applyAlignment="1">
      <alignment horizontal="center" vertical="top" textRotation="90"/>
    </xf>
    <xf numFmtId="3" fontId="1" fillId="7" borderId="0" xfId="0" applyNumberFormat="1" applyFont="1" applyFill="1" applyBorder="1" applyAlignment="1">
      <alignment horizontal="center" vertical="center" wrapText="1"/>
    </xf>
    <xf numFmtId="3" fontId="1" fillId="7" borderId="0" xfId="0" applyNumberFormat="1" applyFont="1" applyFill="1" applyBorder="1" applyAlignment="1">
      <alignment horizontal="center" vertical="top" wrapText="1"/>
    </xf>
    <xf numFmtId="3" fontId="6" fillId="7" borderId="0" xfId="0" applyNumberFormat="1" applyFont="1" applyFill="1" applyBorder="1" applyAlignment="1">
      <alignment horizontal="center" vertical="top" wrapText="1"/>
    </xf>
    <xf numFmtId="164" fontId="1" fillId="7" borderId="0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vertical="top" wrapText="1"/>
    </xf>
    <xf numFmtId="3" fontId="3" fillId="4" borderId="52" xfId="0" applyNumberFormat="1" applyFont="1" applyFill="1" applyBorder="1" applyAlignment="1">
      <alignment horizontal="center" vertical="top"/>
    </xf>
    <xf numFmtId="3" fontId="3" fillId="5" borderId="50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164" fontId="1" fillId="7" borderId="54" xfId="0" applyNumberFormat="1" applyFont="1" applyFill="1" applyBorder="1" applyAlignment="1">
      <alignment horizontal="center" vertical="top" wrapText="1"/>
    </xf>
    <xf numFmtId="49" fontId="3" fillId="7" borderId="14" xfId="0" applyNumberFormat="1" applyFont="1" applyFill="1" applyBorder="1" applyAlignment="1">
      <alignment horizontal="center" vertical="top"/>
    </xf>
    <xf numFmtId="49" fontId="3" fillId="7" borderId="23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center" textRotation="90" wrapText="1"/>
    </xf>
    <xf numFmtId="3" fontId="3" fillId="0" borderId="45" xfId="0" applyNumberFormat="1" applyFont="1" applyBorder="1" applyAlignment="1">
      <alignment horizontal="center" vertical="top"/>
    </xf>
    <xf numFmtId="164" fontId="4" fillId="6" borderId="63" xfId="0" applyNumberFormat="1" applyFont="1" applyFill="1" applyBorder="1" applyAlignment="1">
      <alignment horizontal="center" vertical="top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50" xfId="0" applyNumberFormat="1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 wrapText="1"/>
    </xf>
    <xf numFmtId="49" fontId="3" fillId="0" borderId="72" xfId="0" applyNumberFormat="1" applyFont="1" applyBorder="1" applyAlignment="1">
      <alignment horizontal="center" vertical="top"/>
    </xf>
    <xf numFmtId="3" fontId="1" fillId="0" borderId="43" xfId="0" applyNumberFormat="1" applyFont="1" applyFill="1" applyBorder="1" applyAlignment="1">
      <alignment vertical="center" textRotation="90" wrapText="1"/>
    </xf>
    <xf numFmtId="49" fontId="4" fillId="0" borderId="44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164" fontId="11" fillId="6" borderId="30" xfId="0" applyNumberFormat="1" applyFont="1" applyFill="1" applyBorder="1" applyAlignment="1">
      <alignment horizontal="center" vertical="top"/>
    </xf>
    <xf numFmtId="164" fontId="11" fillId="6" borderId="47" xfId="0" applyNumberFormat="1" applyFont="1" applyFill="1" applyBorder="1" applyAlignment="1">
      <alignment horizontal="center" vertical="top"/>
    </xf>
    <xf numFmtId="49" fontId="3" fillId="0" borderId="54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 textRotation="180" wrapText="1"/>
    </xf>
    <xf numFmtId="3" fontId="11" fillId="0" borderId="52" xfId="0" applyNumberFormat="1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left" vertical="top" wrapText="1"/>
    </xf>
    <xf numFmtId="3" fontId="4" fillId="0" borderId="75" xfId="0" applyNumberFormat="1" applyFont="1" applyBorder="1" applyAlignment="1">
      <alignment horizontal="center" vertical="top"/>
    </xf>
    <xf numFmtId="3" fontId="4" fillId="0" borderId="53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71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vertical="center" textRotation="90" wrapText="1"/>
    </xf>
    <xf numFmtId="0" fontId="4" fillId="6" borderId="41" xfId="0" applyFont="1" applyFill="1" applyBorder="1" applyAlignment="1">
      <alignment horizontal="left" vertical="top" wrapText="1"/>
    </xf>
    <xf numFmtId="0" fontId="4" fillId="6" borderId="39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4" fillId="6" borderId="54" xfId="0" applyFont="1" applyFill="1" applyBorder="1" applyAlignment="1">
      <alignment horizontal="center" vertical="top" wrapText="1"/>
    </xf>
    <xf numFmtId="49" fontId="3" fillId="7" borderId="75" xfId="0" applyNumberFormat="1" applyFont="1" applyFill="1" applyBorder="1" applyAlignment="1">
      <alignment horizontal="center" vertical="top"/>
    </xf>
    <xf numFmtId="3" fontId="4" fillId="7" borderId="46" xfId="0" applyNumberFormat="1" applyFont="1" applyFill="1" applyBorder="1" applyAlignment="1">
      <alignment horizontal="center" vertical="top" wrapText="1"/>
    </xf>
    <xf numFmtId="164" fontId="1" fillId="6" borderId="48" xfId="0" applyNumberFormat="1" applyFont="1" applyFill="1" applyBorder="1" applyAlignment="1">
      <alignment horizontal="center" vertical="top"/>
    </xf>
    <xf numFmtId="3" fontId="4" fillId="0" borderId="52" xfId="0" applyNumberFormat="1" applyFont="1" applyBorder="1" applyAlignment="1">
      <alignment horizontal="center" vertical="top" textRotation="90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6" borderId="16" xfId="0" applyNumberFormat="1" applyFont="1" applyFill="1" applyBorder="1" applyAlignment="1">
      <alignment horizontal="left" vertical="top" wrapText="1"/>
    </xf>
    <xf numFmtId="3" fontId="3" fillId="0" borderId="54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3" fillId="4" borderId="36" xfId="0" applyNumberFormat="1" applyFont="1" applyFill="1" applyBorder="1" applyAlignment="1">
      <alignment horizontal="center" vertical="top"/>
    </xf>
    <xf numFmtId="3" fontId="3" fillId="4" borderId="39" xfId="0" applyNumberFormat="1" applyFont="1" applyFill="1" applyBorder="1" applyAlignment="1">
      <alignment horizontal="center" vertical="top"/>
    </xf>
    <xf numFmtId="3" fontId="3" fillId="5" borderId="4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center" textRotation="90" wrapText="1"/>
    </xf>
    <xf numFmtId="3" fontId="6" fillId="0" borderId="61" xfId="0" applyNumberFormat="1" applyFont="1" applyBorder="1" applyAlignment="1">
      <alignment horizontal="center" vertical="top"/>
    </xf>
    <xf numFmtId="3" fontId="3" fillId="4" borderId="59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left" vertical="top" wrapText="1"/>
    </xf>
    <xf numFmtId="3" fontId="4" fillId="0" borderId="61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3" fillId="0" borderId="54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3" fillId="0" borderId="45" xfId="0" applyNumberFormat="1" applyFont="1" applyBorder="1" applyAlignment="1">
      <alignment horizontal="center" vertical="top"/>
    </xf>
    <xf numFmtId="49" fontId="3" fillId="7" borderId="14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10" fillId="0" borderId="49" xfId="0" applyNumberFormat="1" applyFont="1" applyBorder="1" applyAlignment="1">
      <alignment horizontal="left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4" fillId="0" borderId="48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top"/>
    </xf>
    <xf numFmtId="164" fontId="1" fillId="6" borderId="75" xfId="0" applyNumberFormat="1" applyFont="1" applyFill="1" applyBorder="1" applyAlignment="1">
      <alignment horizontal="center" vertical="top"/>
    </xf>
    <xf numFmtId="164" fontId="1" fillId="6" borderId="66" xfId="0" applyNumberFormat="1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3" fontId="1" fillId="0" borderId="52" xfId="0" applyNumberFormat="1" applyFont="1" applyFill="1" applyBorder="1" applyAlignment="1">
      <alignment vertical="center" textRotation="90" wrapText="1"/>
    </xf>
    <xf numFmtId="3" fontId="4" fillId="0" borderId="49" xfId="0" applyNumberFormat="1" applyFont="1" applyBorder="1" applyAlignment="1">
      <alignment horizontal="center" vertical="top" wrapText="1"/>
    </xf>
    <xf numFmtId="3" fontId="4" fillId="0" borderId="51" xfId="0" applyNumberFormat="1" applyFont="1" applyFill="1" applyBorder="1" applyAlignment="1">
      <alignment horizontal="center" vertical="top" textRotation="180" wrapText="1"/>
    </xf>
    <xf numFmtId="3" fontId="3" fillId="8" borderId="62" xfId="0" applyNumberFormat="1" applyFont="1" applyFill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49" fontId="6" fillId="0" borderId="45" xfId="0" applyNumberFormat="1" applyFont="1" applyBorder="1" applyAlignment="1">
      <alignment horizontal="center" vertical="top"/>
    </xf>
    <xf numFmtId="49" fontId="6" fillId="0" borderId="54" xfId="0" applyNumberFormat="1" applyFont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1" fillId="6" borderId="40" xfId="0" applyNumberFormat="1" applyFont="1" applyFill="1" applyBorder="1" applyAlignment="1">
      <alignment horizontal="left" vertical="top" wrapText="1"/>
    </xf>
    <xf numFmtId="3" fontId="1" fillId="6" borderId="16" xfId="0" applyNumberFormat="1" applyFont="1" applyFill="1" applyBorder="1" applyAlignment="1">
      <alignment horizontal="left" vertical="top" wrapText="1"/>
    </xf>
    <xf numFmtId="3" fontId="6" fillId="7" borderId="7" xfId="0" applyNumberFormat="1" applyFont="1" applyFill="1" applyBorder="1" applyAlignment="1">
      <alignment horizontal="left" vertical="top" wrapText="1"/>
    </xf>
    <xf numFmtId="3" fontId="6" fillId="7" borderId="16" xfId="0" applyNumberFormat="1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3" fontId="1" fillId="0" borderId="40" xfId="0" applyNumberFormat="1" applyFont="1" applyFill="1" applyBorder="1" applyAlignment="1">
      <alignment horizontal="left" vertical="top" wrapText="1"/>
    </xf>
    <xf numFmtId="3" fontId="1" fillId="0" borderId="48" xfId="0" applyNumberFormat="1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 horizontal="left" vertical="top" wrapText="1"/>
    </xf>
    <xf numFmtId="3" fontId="1" fillId="0" borderId="42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3" fontId="3" fillId="7" borderId="40" xfId="0" applyNumberFormat="1" applyFont="1" applyFill="1" applyBorder="1" applyAlignment="1">
      <alignment horizontal="left" vertical="top" wrapText="1"/>
    </xf>
    <xf numFmtId="3" fontId="3" fillId="7" borderId="16" xfId="0" applyNumberFormat="1" applyFont="1" applyFill="1" applyBorder="1" applyAlignment="1">
      <alignment horizontal="left" vertical="top" wrapText="1"/>
    </xf>
    <xf numFmtId="3" fontId="3" fillId="7" borderId="48" xfId="0" applyNumberFormat="1" applyFont="1" applyFill="1" applyBorder="1" applyAlignment="1">
      <alignment horizontal="left" vertical="top" wrapText="1"/>
    </xf>
    <xf numFmtId="3" fontId="4" fillId="0" borderId="43" xfId="0" applyNumberFormat="1" applyFont="1" applyBorder="1" applyAlignment="1">
      <alignment horizontal="center" vertical="center" textRotation="90"/>
    </xf>
    <xf numFmtId="3" fontId="4" fillId="0" borderId="39" xfId="0" applyNumberFormat="1" applyFont="1" applyBorder="1" applyAlignment="1">
      <alignment horizontal="center" vertical="center" textRotation="90"/>
    </xf>
    <xf numFmtId="3" fontId="3" fillId="8" borderId="8" xfId="0" applyNumberFormat="1" applyFont="1" applyFill="1" applyBorder="1" applyAlignment="1">
      <alignment horizontal="right" vertical="top" wrapText="1"/>
    </xf>
    <xf numFmtId="3" fontId="3" fillId="8" borderId="9" xfId="0" applyNumberFormat="1" applyFont="1" applyFill="1" applyBorder="1" applyAlignment="1">
      <alignment horizontal="right" vertical="top" wrapText="1"/>
    </xf>
    <xf numFmtId="3" fontId="3" fillId="8" borderId="10" xfId="0" applyNumberFormat="1" applyFont="1" applyFill="1" applyBorder="1" applyAlignment="1">
      <alignment horizontal="right" vertical="top" wrapText="1"/>
    </xf>
    <xf numFmtId="3" fontId="6" fillId="7" borderId="0" xfId="0" applyNumberFormat="1" applyFont="1" applyFill="1" applyBorder="1" applyAlignment="1">
      <alignment horizontal="center" vertical="top" wrapText="1"/>
    </xf>
    <xf numFmtId="3" fontId="3" fillId="3" borderId="62" xfId="0" applyNumberFormat="1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left" vertical="top" wrapText="1"/>
    </xf>
    <xf numFmtId="3" fontId="3" fillId="3" borderId="24" xfId="0" applyNumberFormat="1" applyFont="1" applyFill="1" applyBorder="1" applyAlignment="1">
      <alignment horizontal="left" vertical="top" wrapText="1"/>
    </xf>
    <xf numFmtId="3" fontId="4" fillId="0" borderId="30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left" vertical="top" wrapText="1"/>
    </xf>
    <xf numFmtId="3" fontId="1" fillId="7" borderId="0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left" vertical="top" wrapText="1"/>
    </xf>
    <xf numFmtId="3" fontId="3" fillId="3" borderId="65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7" borderId="0" xfId="0" applyNumberFormat="1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center" vertical="top"/>
    </xf>
    <xf numFmtId="3" fontId="4" fillId="5" borderId="9" xfId="0" applyNumberFormat="1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3" fontId="3" fillId="4" borderId="1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center" vertical="top"/>
    </xf>
    <xf numFmtId="3" fontId="4" fillId="4" borderId="9" xfId="0" applyNumberFormat="1" applyFont="1" applyFill="1" applyBorder="1" applyAlignment="1">
      <alignment horizontal="center" vertical="top"/>
    </xf>
    <xf numFmtId="3" fontId="4" fillId="4" borderId="10" xfId="0" applyNumberFormat="1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47" xfId="0" applyNumberFormat="1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left" vertical="top" wrapText="1"/>
    </xf>
    <xf numFmtId="3" fontId="4" fillId="0" borderId="26" xfId="0" applyNumberFormat="1" applyFont="1" applyBorder="1" applyAlignment="1">
      <alignment horizontal="left" vertical="top" wrapText="1"/>
    </xf>
    <xf numFmtId="3" fontId="3" fillId="3" borderId="37" xfId="0" applyNumberFormat="1" applyFont="1" applyFill="1" applyBorder="1" applyAlignment="1">
      <alignment horizontal="left" vertical="top" wrapText="1"/>
    </xf>
    <xf numFmtId="3" fontId="3" fillId="3" borderId="35" xfId="0" applyNumberFormat="1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3" fontId="4" fillId="0" borderId="67" xfId="0" applyNumberFormat="1" applyFont="1" applyBorder="1" applyAlignment="1">
      <alignment horizontal="left" vertical="top" wrapText="1"/>
    </xf>
    <xf numFmtId="164" fontId="1" fillId="7" borderId="0" xfId="0" applyNumberFormat="1" applyFont="1" applyFill="1" applyBorder="1" applyAlignment="1">
      <alignment horizontal="center" vertical="top" wrapText="1"/>
    </xf>
    <xf numFmtId="3" fontId="3" fillId="5" borderId="8" xfId="0" applyNumberFormat="1" applyFont="1" applyFill="1" applyBorder="1" applyAlignment="1">
      <alignment horizontal="left" vertical="top"/>
    </xf>
    <xf numFmtId="3" fontId="3" fillId="5" borderId="9" xfId="0" applyNumberFormat="1" applyFont="1" applyFill="1" applyBorder="1" applyAlignment="1">
      <alignment horizontal="left" vertical="top"/>
    </xf>
    <xf numFmtId="3" fontId="3" fillId="5" borderId="10" xfId="0" applyNumberFormat="1" applyFont="1" applyFill="1" applyBorder="1" applyAlignment="1">
      <alignment horizontal="left" vertical="top"/>
    </xf>
    <xf numFmtId="3" fontId="4" fillId="0" borderId="41" xfId="0" applyNumberFormat="1" applyFont="1" applyBorder="1" applyAlignment="1">
      <alignment horizontal="center" vertical="top" textRotation="90"/>
    </xf>
    <xf numFmtId="3" fontId="4" fillId="6" borderId="40" xfId="0" applyNumberFormat="1" applyFont="1" applyFill="1" applyBorder="1" applyAlignment="1">
      <alignment horizontal="left" vertical="top" wrapText="1"/>
    </xf>
    <xf numFmtId="3" fontId="4" fillId="6" borderId="16" xfId="0" applyNumberFormat="1" applyFont="1" applyFill="1" applyBorder="1" applyAlignment="1">
      <alignment horizontal="left" vertical="top" wrapText="1"/>
    </xf>
    <xf numFmtId="3" fontId="4" fillId="6" borderId="48" xfId="0" applyNumberFormat="1" applyFont="1" applyFill="1" applyBorder="1" applyAlignment="1">
      <alignment horizontal="left" vertical="top" wrapText="1"/>
    </xf>
    <xf numFmtId="3" fontId="4" fillId="0" borderId="52" xfId="0" applyNumberFormat="1" applyFont="1" applyBorder="1" applyAlignment="1">
      <alignment horizontal="center" vertical="center" textRotation="90"/>
    </xf>
    <xf numFmtId="3" fontId="3" fillId="9" borderId="62" xfId="0" applyNumberFormat="1" applyFont="1" applyFill="1" applyBorder="1" applyAlignment="1">
      <alignment horizontal="right" vertical="top" wrapText="1"/>
    </xf>
    <xf numFmtId="3" fontId="3" fillId="9" borderId="1" xfId="0" applyNumberFormat="1" applyFont="1" applyFill="1" applyBorder="1" applyAlignment="1">
      <alignment horizontal="right" vertical="top" wrapText="1"/>
    </xf>
    <xf numFmtId="3" fontId="3" fillId="9" borderId="24" xfId="0" applyNumberFormat="1" applyFont="1" applyFill="1" applyBorder="1" applyAlignment="1">
      <alignment horizontal="right" vertical="top" wrapText="1"/>
    </xf>
    <xf numFmtId="3" fontId="4" fillId="9" borderId="62" xfId="0" applyNumberFormat="1" applyFont="1" applyFill="1" applyBorder="1" applyAlignment="1">
      <alignment horizontal="center" vertical="top"/>
    </xf>
    <xf numFmtId="3" fontId="4" fillId="9" borderId="1" xfId="0" applyNumberFormat="1" applyFont="1" applyFill="1" applyBorder="1" applyAlignment="1">
      <alignment horizontal="center" vertical="top"/>
    </xf>
    <xf numFmtId="3" fontId="4" fillId="9" borderId="24" xfId="0" applyNumberFormat="1" applyFont="1" applyFill="1" applyBorder="1" applyAlignment="1">
      <alignment horizontal="center" vertical="top"/>
    </xf>
    <xf numFmtId="3" fontId="3" fillId="5" borderId="8" xfId="0" applyNumberFormat="1" applyFont="1" applyFill="1" applyBorder="1" applyAlignment="1">
      <alignment horizontal="right" vertical="top"/>
    </xf>
    <xf numFmtId="3" fontId="3" fillId="5" borderId="10" xfId="0" applyNumberFormat="1" applyFont="1" applyFill="1" applyBorder="1" applyAlignment="1">
      <alignment horizontal="right" vertical="top"/>
    </xf>
    <xf numFmtId="3" fontId="6" fillId="5" borderId="9" xfId="0" applyNumberFormat="1" applyFont="1" applyFill="1" applyBorder="1" applyAlignment="1">
      <alignment horizontal="left" vertical="top"/>
    </xf>
    <xf numFmtId="3" fontId="6" fillId="5" borderId="35" xfId="0" applyNumberFormat="1" applyFont="1" applyFill="1" applyBorder="1" applyAlignment="1">
      <alignment horizontal="left" vertical="top"/>
    </xf>
    <xf numFmtId="3" fontId="6" fillId="5" borderId="6" xfId="0" applyNumberFormat="1" applyFont="1" applyFill="1" applyBorder="1" applyAlignment="1">
      <alignment horizontal="left" vertical="top"/>
    </xf>
    <xf numFmtId="3" fontId="1" fillId="6" borderId="37" xfId="0" applyNumberFormat="1" applyFont="1" applyFill="1" applyBorder="1" applyAlignment="1">
      <alignment horizontal="left" vertical="top" wrapText="1"/>
    </xf>
    <xf numFmtId="3" fontId="1" fillId="6" borderId="62" xfId="0" applyNumberFormat="1" applyFont="1" applyFill="1" applyBorder="1" applyAlignment="1">
      <alignment horizontal="left" vertical="top" wrapText="1"/>
    </xf>
    <xf numFmtId="3" fontId="1" fillId="7" borderId="7" xfId="0" applyNumberFormat="1" applyFont="1" applyFill="1" applyBorder="1" applyAlignment="1">
      <alignment horizontal="center" vertical="top" wrapText="1"/>
    </xf>
    <xf numFmtId="3" fontId="1" fillId="7" borderId="25" xfId="0" applyNumberFormat="1" applyFont="1" applyFill="1" applyBorder="1" applyAlignment="1">
      <alignment horizontal="center" vertical="top" wrapText="1"/>
    </xf>
    <xf numFmtId="3" fontId="3" fillId="0" borderId="61" xfId="0" applyNumberFormat="1" applyFont="1" applyBorder="1" applyAlignment="1">
      <alignment horizontal="center" vertical="top"/>
    </xf>
    <xf numFmtId="3" fontId="3" fillId="0" borderId="54" xfId="0" applyNumberFormat="1" applyFont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4" borderId="39" xfId="0" applyNumberFormat="1" applyFont="1" applyFill="1" applyBorder="1" applyAlignment="1">
      <alignment horizontal="center" vertical="top"/>
    </xf>
    <xf numFmtId="49" fontId="3" fillId="5" borderId="4" xfId="0" applyNumberFormat="1" applyFont="1" applyFill="1" applyBorder="1" applyAlignment="1">
      <alignment horizontal="center" vertical="top"/>
    </xf>
    <xf numFmtId="49" fontId="3" fillId="5" borderId="13" xfId="0" applyNumberFormat="1" applyFont="1" applyFill="1" applyBorder="1" applyAlignment="1">
      <alignment horizontal="center" vertical="top"/>
    </xf>
    <xf numFmtId="49" fontId="3" fillId="0" borderId="61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3" fontId="1" fillId="6" borderId="41" xfId="0" applyNumberFormat="1" applyFont="1" applyFill="1" applyBorder="1" applyAlignment="1">
      <alignment horizontal="left" vertical="top" wrapText="1"/>
    </xf>
    <xf numFmtId="3" fontId="1" fillId="0" borderId="36" xfId="0" applyNumberFormat="1" applyFont="1" applyFill="1" applyBorder="1" applyAlignment="1">
      <alignment horizontal="center" vertical="top" textRotation="90" wrapText="1"/>
    </xf>
    <xf numFmtId="3" fontId="1" fillId="0" borderId="39" xfId="0" applyNumberFormat="1" applyFont="1" applyFill="1" applyBorder="1" applyAlignment="1">
      <alignment horizontal="center" vertical="top" textRotation="90" wrapText="1"/>
    </xf>
    <xf numFmtId="3" fontId="3" fillId="6" borderId="40" xfId="0" applyNumberFormat="1" applyFont="1" applyFill="1" applyBorder="1" applyAlignment="1">
      <alignment horizontal="left" vertical="top" wrapText="1"/>
    </xf>
    <xf numFmtId="3" fontId="3" fillId="6" borderId="16" xfId="0" applyNumberFormat="1" applyFont="1" applyFill="1" applyBorder="1" applyAlignment="1">
      <alignment horizontal="left" vertical="top" wrapText="1"/>
    </xf>
    <xf numFmtId="3" fontId="3" fillId="6" borderId="48" xfId="0" applyNumberFormat="1" applyFont="1" applyFill="1" applyBorder="1" applyAlignment="1">
      <alignment horizontal="left" vertical="top" wrapText="1"/>
    </xf>
    <xf numFmtId="3" fontId="3" fillId="6" borderId="25" xfId="0" applyNumberFormat="1" applyFont="1" applyFill="1" applyBorder="1" applyAlignment="1">
      <alignment horizontal="left" vertical="top" wrapText="1"/>
    </xf>
    <xf numFmtId="3" fontId="4" fillId="0" borderId="42" xfId="0" applyNumberFormat="1" applyFont="1" applyFill="1" applyBorder="1" applyAlignment="1">
      <alignment horizontal="center" vertical="center" textRotation="90" wrapText="1"/>
    </xf>
    <xf numFmtId="3" fontId="4" fillId="0" borderId="62" xfId="0" applyNumberFormat="1" applyFont="1" applyFill="1" applyBorder="1" applyAlignment="1">
      <alignment horizontal="center" vertical="center" textRotation="90" wrapText="1"/>
    </xf>
    <xf numFmtId="164" fontId="1" fillId="7" borderId="37" xfId="0" applyNumberFormat="1" applyFont="1" applyFill="1" applyBorder="1" applyAlignment="1">
      <alignment horizontal="center" vertical="top" wrapText="1"/>
    </xf>
    <xf numFmtId="164" fontId="1" fillId="7" borderId="62" xfId="0" applyNumberFormat="1" applyFont="1" applyFill="1" applyBorder="1" applyAlignment="1">
      <alignment horizontal="center" vertical="top" wrapText="1"/>
    </xf>
    <xf numFmtId="164" fontId="1" fillId="7" borderId="7" xfId="0" applyNumberFormat="1" applyFont="1" applyFill="1" applyBorder="1" applyAlignment="1">
      <alignment horizontal="center" vertical="top" wrapText="1"/>
    </xf>
    <xf numFmtId="164" fontId="1" fillId="7" borderId="25" xfId="0" applyNumberFormat="1" applyFont="1" applyFill="1" applyBorder="1" applyAlignment="1">
      <alignment horizontal="center" vertical="top" wrapText="1"/>
    </xf>
    <xf numFmtId="3" fontId="1" fillId="6" borderId="42" xfId="0" applyNumberFormat="1" applyFont="1" applyFill="1" applyBorder="1" applyAlignment="1">
      <alignment horizontal="left" vertical="top" wrapText="1"/>
    </xf>
    <xf numFmtId="3" fontId="1" fillId="6" borderId="49" xfId="0" applyNumberFormat="1" applyFont="1" applyFill="1" applyBorder="1" applyAlignment="1">
      <alignment horizontal="left" vertical="top" wrapText="1"/>
    </xf>
    <xf numFmtId="3" fontId="6" fillId="0" borderId="36" xfId="0" applyNumberFormat="1" applyFont="1" applyFill="1" applyBorder="1" applyAlignment="1">
      <alignment horizontal="center" vertical="top" wrapText="1"/>
    </xf>
    <xf numFmtId="3" fontId="6" fillId="0" borderId="39" xfId="0" applyNumberFormat="1" applyFont="1" applyFill="1" applyBorder="1" applyAlignment="1">
      <alignment horizontal="center" vertical="top" wrapText="1"/>
    </xf>
    <xf numFmtId="3" fontId="4" fillId="6" borderId="41" xfId="0" applyNumberFormat="1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3" fillId="4" borderId="36" xfId="0" applyNumberFormat="1" applyFont="1" applyFill="1" applyBorder="1" applyAlignment="1">
      <alignment horizontal="center" vertical="top"/>
    </xf>
    <xf numFmtId="3" fontId="3" fillId="4" borderId="39" xfId="0" applyNumberFormat="1" applyFont="1" applyFill="1" applyBorder="1" applyAlignment="1">
      <alignment horizontal="center" vertical="top"/>
    </xf>
    <xf numFmtId="3" fontId="3" fillId="5" borderId="4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top"/>
    </xf>
    <xf numFmtId="3" fontId="4" fillId="6" borderId="7" xfId="0" applyNumberFormat="1" applyFont="1" applyFill="1" applyBorder="1" applyAlignment="1">
      <alignment horizontal="left" vertical="top" wrapText="1"/>
    </xf>
    <xf numFmtId="3" fontId="4" fillId="6" borderId="25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25" xfId="0" applyNumberFormat="1" applyFont="1" applyFill="1" applyBorder="1" applyAlignment="1">
      <alignment horizontal="left" vertical="top" wrapText="1"/>
    </xf>
    <xf numFmtId="3" fontId="6" fillId="0" borderId="61" xfId="0" applyNumberFormat="1" applyFont="1" applyBorder="1" applyAlignment="1">
      <alignment horizontal="center" vertical="top" wrapText="1"/>
    </xf>
    <xf numFmtId="3" fontId="6" fillId="0" borderId="6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4" fillId="0" borderId="25" xfId="0" applyNumberFormat="1" applyFont="1" applyBorder="1" applyAlignment="1">
      <alignment horizontal="left" vertical="top" wrapText="1"/>
    </xf>
    <xf numFmtId="3" fontId="4" fillId="0" borderId="39" xfId="0" applyNumberFormat="1" applyFont="1" applyFill="1" applyBorder="1" applyAlignment="1">
      <alignment horizontal="center" vertical="center" textRotation="90" wrapText="1"/>
    </xf>
    <xf numFmtId="3" fontId="4" fillId="0" borderId="59" xfId="0" applyNumberFormat="1" applyFont="1" applyFill="1" applyBorder="1" applyAlignment="1">
      <alignment horizontal="center" vertical="center" textRotation="90" wrapText="1"/>
    </xf>
    <xf numFmtId="3" fontId="3" fillId="6" borderId="7" xfId="0" applyNumberFormat="1" applyFont="1" applyFill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left" vertical="top" wrapText="1"/>
    </xf>
    <xf numFmtId="3" fontId="4" fillId="0" borderId="36" xfId="0" applyNumberFormat="1" applyFont="1" applyFill="1" applyBorder="1" applyAlignment="1">
      <alignment horizontal="center" vertical="center" textRotation="90" wrapText="1"/>
    </xf>
    <xf numFmtId="3" fontId="6" fillId="8" borderId="55" xfId="0" applyNumberFormat="1" applyFont="1" applyFill="1" applyBorder="1" applyAlignment="1">
      <alignment horizontal="right" vertical="top" wrapText="1"/>
    </xf>
    <xf numFmtId="3" fontId="6" fillId="8" borderId="56" xfId="0" applyNumberFormat="1" applyFont="1" applyFill="1" applyBorder="1" applyAlignment="1">
      <alignment horizontal="right" vertical="top" wrapText="1"/>
    </xf>
    <xf numFmtId="3" fontId="6" fillId="8" borderId="57" xfId="0" applyNumberFormat="1" applyFont="1" applyFill="1" applyBorder="1" applyAlignment="1">
      <alignment horizontal="right" vertical="top" wrapText="1"/>
    </xf>
    <xf numFmtId="0" fontId="4" fillId="6" borderId="16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6" borderId="40" xfId="0" applyFont="1" applyFill="1" applyBorder="1" applyAlignment="1">
      <alignment horizontal="left" vertical="top" wrapText="1"/>
    </xf>
    <xf numFmtId="3" fontId="6" fillId="4" borderId="36" xfId="0" applyNumberFormat="1" applyFont="1" applyFill="1" applyBorder="1" applyAlignment="1">
      <alignment horizontal="center" vertical="top"/>
    </xf>
    <xf numFmtId="3" fontId="6" fillId="4" borderId="59" xfId="0" applyNumberFormat="1" applyFont="1" applyFill="1" applyBorder="1" applyAlignment="1">
      <alignment horizontal="center" vertical="top"/>
    </xf>
    <xf numFmtId="3" fontId="6" fillId="5" borderId="4" xfId="0" applyNumberFormat="1" applyFont="1" applyFill="1" applyBorder="1" applyAlignment="1">
      <alignment horizontal="center" vertical="top"/>
    </xf>
    <xf numFmtId="3" fontId="6" fillId="5" borderId="22" xfId="0" applyNumberFormat="1" applyFont="1" applyFill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center" vertical="center" textRotation="90" wrapText="1"/>
    </xf>
    <xf numFmtId="3" fontId="1" fillId="0" borderId="62" xfId="0" applyNumberFormat="1" applyFont="1" applyFill="1" applyBorder="1" applyAlignment="1">
      <alignment horizontal="center" vertical="center" textRotation="90" wrapText="1"/>
    </xf>
    <xf numFmtId="3" fontId="6" fillId="0" borderId="61" xfId="0" applyNumberFormat="1" applyFont="1" applyBorder="1" applyAlignment="1">
      <alignment horizontal="center" vertical="top"/>
    </xf>
    <xf numFmtId="3" fontId="6" fillId="0" borderId="60" xfId="0" applyNumberFormat="1" applyFont="1" applyBorder="1" applyAlignment="1">
      <alignment horizontal="center" vertical="top"/>
    </xf>
    <xf numFmtId="3" fontId="3" fillId="5" borderId="64" xfId="0" applyNumberFormat="1" applyFont="1" applyFill="1" applyBorder="1" applyAlignment="1">
      <alignment horizontal="right" vertical="top"/>
    </xf>
    <xf numFmtId="3" fontId="4" fillId="5" borderId="34" xfId="0" applyNumberFormat="1" applyFont="1" applyFill="1" applyBorder="1" applyAlignment="1">
      <alignment horizontal="right" vertical="top"/>
    </xf>
    <xf numFmtId="3" fontId="4" fillId="5" borderId="6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center" vertical="center" textRotation="90" wrapText="1"/>
    </xf>
    <xf numFmtId="3" fontId="1" fillId="0" borderId="39" xfId="0" applyNumberFormat="1" applyFont="1" applyFill="1" applyBorder="1" applyAlignment="1">
      <alignment horizontal="center" vertical="center" textRotation="90" wrapText="1"/>
    </xf>
    <xf numFmtId="3" fontId="1" fillId="6" borderId="48" xfId="0" applyNumberFormat="1" applyFont="1" applyFill="1" applyBorder="1" applyAlignment="1">
      <alignment horizontal="left" vertical="top" wrapText="1"/>
    </xf>
    <xf numFmtId="3" fontId="7" fillId="0" borderId="32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3" fillId="4" borderId="59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left" vertical="top" wrapText="1"/>
    </xf>
    <xf numFmtId="3" fontId="4" fillId="0" borderId="62" xfId="0" applyNumberFormat="1" applyFont="1" applyFill="1" applyBorder="1" applyAlignment="1">
      <alignment horizontal="left" vertical="top" wrapText="1"/>
    </xf>
    <xf numFmtId="3" fontId="4" fillId="0" borderId="35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61" xfId="0" applyNumberFormat="1" applyFont="1" applyFill="1" applyBorder="1" applyAlignment="1">
      <alignment horizontal="center" vertical="top"/>
    </xf>
    <xf numFmtId="3" fontId="2" fillId="0" borderId="60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vertical="top" wrapText="1"/>
    </xf>
    <xf numFmtId="3" fontId="2" fillId="0" borderId="62" xfId="0" applyNumberFormat="1" applyFont="1" applyFill="1" applyBorder="1" applyAlignment="1">
      <alignment vertical="top" wrapText="1"/>
    </xf>
    <xf numFmtId="3" fontId="1" fillId="0" borderId="36" xfId="0" applyNumberFormat="1" applyFont="1" applyFill="1" applyBorder="1" applyAlignment="1">
      <alignment horizontal="center" vertical="top" textRotation="1"/>
    </xf>
    <xf numFmtId="3" fontId="1" fillId="0" borderId="59" xfId="0" applyNumberFormat="1" applyFont="1" applyFill="1" applyBorder="1" applyAlignment="1">
      <alignment horizontal="center" vertical="top" textRotation="1"/>
    </xf>
    <xf numFmtId="3" fontId="1" fillId="0" borderId="4" xfId="0" applyNumberFormat="1" applyFont="1" applyFill="1" applyBorder="1" applyAlignment="1">
      <alignment horizontal="center" vertical="top" textRotation="1"/>
    </xf>
    <xf numFmtId="3" fontId="1" fillId="0" borderId="22" xfId="0" applyNumberFormat="1" applyFont="1" applyFill="1" applyBorder="1" applyAlignment="1">
      <alignment horizontal="center" vertical="top" textRotation="1"/>
    </xf>
    <xf numFmtId="3" fontId="1" fillId="0" borderId="6" xfId="0" applyNumberFormat="1" applyFont="1" applyFill="1" applyBorder="1" applyAlignment="1">
      <alignment horizontal="center" vertical="top" textRotation="1"/>
    </xf>
    <xf numFmtId="3" fontId="1" fillId="0" borderId="24" xfId="0" applyNumberFormat="1" applyFont="1" applyFill="1" applyBorder="1" applyAlignment="1">
      <alignment horizontal="center" vertical="top" textRotation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3" fillId="0" borderId="54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1" fillId="6" borderId="43" xfId="0" applyNumberFormat="1" applyFont="1" applyFill="1" applyBorder="1" applyAlignment="1">
      <alignment horizontal="left" vertical="center" textRotation="90" wrapText="1"/>
    </xf>
    <xf numFmtId="3" fontId="1" fillId="6" borderId="52" xfId="0" applyNumberFormat="1" applyFont="1" applyFill="1" applyBorder="1" applyAlignment="1">
      <alignment horizontal="left" vertical="center" textRotation="90" wrapText="1"/>
    </xf>
    <xf numFmtId="3" fontId="4" fillId="0" borderId="41" xfId="0" applyNumberFormat="1" applyFont="1" applyFill="1" applyBorder="1" applyAlignment="1">
      <alignment horizontal="center" vertical="center" textRotation="90" wrapText="1"/>
    </xf>
    <xf numFmtId="3" fontId="4" fillId="0" borderId="39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0" borderId="54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 wrapText="1"/>
    </xf>
    <xf numFmtId="3" fontId="1" fillId="6" borderId="39" xfId="0" applyNumberFormat="1" applyFont="1" applyFill="1" applyBorder="1" applyAlignment="1">
      <alignment horizontal="center" vertical="center" textRotation="90" wrapText="1"/>
    </xf>
    <xf numFmtId="3" fontId="1" fillId="6" borderId="52" xfId="0" applyNumberFormat="1" applyFont="1" applyFill="1" applyBorder="1" applyAlignment="1">
      <alignment horizontal="center" vertical="center" textRotation="90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7" borderId="41" xfId="0" applyNumberFormat="1" applyFont="1" applyFill="1" applyBorder="1" applyAlignment="1">
      <alignment horizontal="left" vertical="top" wrapText="1"/>
    </xf>
    <xf numFmtId="3" fontId="17" fillId="0" borderId="43" xfId="0" applyNumberFormat="1" applyFont="1" applyFill="1" applyBorder="1" applyAlignment="1">
      <alignment horizontal="center" vertical="center" textRotation="90" wrapText="1"/>
    </xf>
    <xf numFmtId="3" fontId="17" fillId="0" borderId="39" xfId="0" applyNumberFormat="1" applyFont="1" applyFill="1" applyBorder="1" applyAlignment="1">
      <alignment horizontal="center" vertical="center" textRotation="90" wrapText="1"/>
    </xf>
    <xf numFmtId="3" fontId="17" fillId="0" borderId="52" xfId="0" applyNumberFormat="1" applyFont="1" applyFill="1" applyBorder="1" applyAlignment="1">
      <alignment horizontal="center" vertical="center" textRotation="90" wrapText="1"/>
    </xf>
    <xf numFmtId="3" fontId="4" fillId="0" borderId="49" xfId="0" applyNumberFormat="1" applyFont="1" applyFill="1" applyBorder="1" applyAlignment="1">
      <alignment horizontal="left" vertical="top" wrapText="1"/>
    </xf>
    <xf numFmtId="3" fontId="3" fillId="2" borderId="27" xfId="0" applyNumberFormat="1" applyFont="1" applyFill="1" applyBorder="1" applyAlignment="1">
      <alignment horizontal="left" vertical="top" wrapText="1"/>
    </xf>
    <xf numFmtId="3" fontId="3" fillId="2" borderId="28" xfId="0" applyNumberFormat="1" applyFont="1" applyFill="1" applyBorder="1" applyAlignment="1">
      <alignment horizontal="left" vertical="top" wrapText="1"/>
    </xf>
    <xf numFmtId="3" fontId="3" fillId="2" borderId="29" xfId="0" applyNumberFormat="1" applyFont="1" applyFill="1" applyBorder="1" applyAlignment="1">
      <alignment horizontal="left" vertical="top" wrapText="1"/>
    </xf>
    <xf numFmtId="3" fontId="5" fillId="3" borderId="30" xfId="0" applyNumberFormat="1" applyFont="1" applyFill="1" applyBorder="1" applyAlignment="1">
      <alignment horizontal="left" vertical="top" wrapText="1"/>
    </xf>
    <xf numFmtId="3" fontId="5" fillId="3" borderId="31" xfId="0" applyNumberFormat="1" applyFont="1" applyFill="1" applyBorder="1" applyAlignment="1">
      <alignment horizontal="left" vertical="top" wrapText="1"/>
    </xf>
    <xf numFmtId="3" fontId="5" fillId="3" borderId="32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left" vertical="top"/>
    </xf>
    <xf numFmtId="3" fontId="3" fillId="4" borderId="10" xfId="0" applyNumberFormat="1" applyFont="1" applyFill="1" applyBorder="1" applyAlignment="1">
      <alignment horizontal="left" vertical="top"/>
    </xf>
    <xf numFmtId="3" fontId="3" fillId="5" borderId="9" xfId="0" applyNumberFormat="1" applyFont="1" applyFill="1" applyBorder="1" applyAlignment="1">
      <alignment horizontal="left" vertical="top" wrapText="1"/>
    </xf>
    <xf numFmtId="3" fontId="3" fillId="5" borderId="35" xfId="0" applyNumberFormat="1" applyFont="1" applyFill="1" applyBorder="1" applyAlignment="1">
      <alignment horizontal="left" vertical="top" wrapText="1"/>
    </xf>
    <xf numFmtId="3" fontId="3" fillId="5" borderId="6" xfId="0" applyNumberFormat="1" applyFont="1" applyFill="1" applyBorder="1" applyAlignment="1">
      <alignment horizontal="left" vertical="top" wrapText="1"/>
    </xf>
    <xf numFmtId="3" fontId="6" fillId="6" borderId="7" xfId="0" applyNumberFormat="1" applyFont="1" applyFill="1" applyBorder="1" applyAlignment="1">
      <alignment horizontal="left" vertical="top" wrapText="1"/>
    </xf>
    <xf numFmtId="3" fontId="6" fillId="6" borderId="16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center" vertical="center" textRotation="90" wrapText="1"/>
    </xf>
    <xf numFmtId="164" fontId="1" fillId="0" borderId="16" xfId="0" applyNumberFormat="1" applyFont="1" applyBorder="1" applyAlignment="1">
      <alignment horizontal="center" vertical="center" textRotation="90" wrapText="1"/>
    </xf>
    <xf numFmtId="164" fontId="1" fillId="0" borderId="25" xfId="0" applyNumberFormat="1" applyFont="1" applyBorder="1" applyAlignment="1">
      <alignment horizontal="center" vertical="center" textRotation="90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25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14" xfId="0" applyNumberFormat="1" applyFont="1" applyBorder="1" applyAlignment="1">
      <alignment horizontal="center" vertical="center" textRotation="90" wrapText="1"/>
    </xf>
    <xf numFmtId="3" fontId="4" fillId="0" borderId="23" xfId="0" applyNumberFormat="1" applyFont="1" applyBorder="1" applyAlignment="1">
      <alignment horizontal="center" vertical="center" textRotation="90" wrapText="1"/>
    </xf>
    <xf numFmtId="3" fontId="1" fillId="0" borderId="61" xfId="0" applyNumberFormat="1" applyFont="1" applyBorder="1" applyAlignment="1">
      <alignment horizontal="center" vertical="center" textRotation="90" wrapText="1"/>
    </xf>
    <xf numFmtId="3" fontId="1" fillId="0" borderId="54" xfId="0" applyNumberFormat="1" applyFont="1" applyBorder="1" applyAlignment="1">
      <alignment horizontal="center" vertical="center" textRotation="90" wrapText="1"/>
    </xf>
    <xf numFmtId="3" fontId="1" fillId="0" borderId="6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left" vertical="top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9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3" fontId="4" fillId="0" borderId="78" xfId="0" applyNumberFormat="1" applyFont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3" fillId="0" borderId="45" xfId="0" applyNumberFormat="1" applyFont="1" applyBorder="1" applyAlignment="1">
      <alignment horizontal="center" vertical="top"/>
    </xf>
    <xf numFmtId="3" fontId="3" fillId="9" borderId="55" xfId="0" applyNumberFormat="1" applyFont="1" applyFill="1" applyBorder="1" applyAlignment="1">
      <alignment horizontal="right" vertical="top" wrapText="1"/>
    </xf>
    <xf numFmtId="3" fontId="3" fillId="9" borderId="56" xfId="0" applyNumberFormat="1" applyFont="1" applyFill="1" applyBorder="1" applyAlignment="1">
      <alignment horizontal="right" vertical="top" wrapText="1"/>
    </xf>
    <xf numFmtId="3" fontId="3" fillId="9" borderId="57" xfId="0" applyNumberFormat="1" applyFont="1" applyFill="1" applyBorder="1" applyAlignment="1">
      <alignment horizontal="right" vertical="top" wrapText="1"/>
    </xf>
    <xf numFmtId="3" fontId="4" fillId="6" borderId="49" xfId="0" applyNumberFormat="1" applyFont="1" applyFill="1" applyBorder="1" applyAlignment="1">
      <alignment horizontal="left" vertical="top" wrapText="1"/>
    </xf>
    <xf numFmtId="3" fontId="4" fillId="0" borderId="79" xfId="0" applyNumberFormat="1" applyFont="1" applyBorder="1" applyAlignment="1">
      <alignment horizontal="left" vertical="top" wrapText="1"/>
    </xf>
    <xf numFmtId="49" fontId="3" fillId="7" borderId="5" xfId="0" applyNumberFormat="1" applyFont="1" applyFill="1" applyBorder="1" applyAlignment="1">
      <alignment horizontal="center" vertical="top"/>
    </xf>
    <xf numFmtId="49" fontId="3" fillId="7" borderId="14" xfId="0" applyNumberFormat="1" applyFont="1" applyFill="1" applyBorder="1" applyAlignment="1">
      <alignment horizontal="center" vertical="top"/>
    </xf>
    <xf numFmtId="49" fontId="3" fillId="7" borderId="23" xfId="0" applyNumberFormat="1" applyFont="1" applyFill="1" applyBorder="1" applyAlignment="1">
      <alignment horizontal="center" vertical="top"/>
    </xf>
    <xf numFmtId="3" fontId="1" fillId="7" borderId="0" xfId="0" applyNumberFormat="1" applyFont="1" applyFill="1" applyBorder="1" applyAlignment="1">
      <alignment horizontal="left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1" fillId="0" borderId="48" xfId="0" applyNumberFormat="1" applyFont="1" applyBorder="1" applyAlignment="1">
      <alignment horizontal="center" vertical="top" wrapText="1"/>
    </xf>
    <xf numFmtId="3" fontId="1" fillId="0" borderId="43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3" fontId="1" fillId="7" borderId="16" xfId="0" applyNumberFormat="1" applyFont="1" applyFill="1" applyBorder="1" applyAlignment="1">
      <alignment horizontal="center" vertical="top" wrapText="1"/>
    </xf>
    <xf numFmtId="164" fontId="1" fillId="7" borderId="41" xfId="0" applyNumberFormat="1" applyFont="1" applyFill="1" applyBorder="1" applyAlignment="1">
      <alignment horizontal="center" vertical="top" wrapText="1"/>
    </xf>
    <xf numFmtId="164" fontId="1" fillId="7" borderId="16" xfId="0" applyNumberFormat="1" applyFont="1" applyFill="1" applyBorder="1" applyAlignment="1">
      <alignment horizontal="center" vertical="top" wrapText="1"/>
    </xf>
    <xf numFmtId="164" fontId="1" fillId="7" borderId="54" xfId="0" applyNumberFormat="1" applyFont="1" applyFill="1" applyBorder="1" applyAlignment="1">
      <alignment horizontal="center" vertical="top" wrapText="1"/>
    </xf>
    <xf numFmtId="3" fontId="4" fillId="9" borderId="55" xfId="0" applyNumberFormat="1" applyFont="1" applyFill="1" applyBorder="1" applyAlignment="1">
      <alignment horizontal="center" vertical="top"/>
    </xf>
    <xf numFmtId="3" fontId="4" fillId="9" borderId="56" xfId="0" applyNumberFormat="1" applyFont="1" applyFill="1" applyBorder="1" applyAlignment="1">
      <alignment horizontal="center" vertical="top"/>
    </xf>
    <xf numFmtId="3" fontId="4" fillId="9" borderId="57" xfId="0" applyNumberFormat="1" applyFont="1" applyFill="1" applyBorder="1" applyAlignment="1">
      <alignment horizontal="center" vertical="top"/>
    </xf>
    <xf numFmtId="3" fontId="4" fillId="0" borderId="59" xfId="0" applyNumberFormat="1" applyFont="1" applyFill="1" applyBorder="1" applyAlignment="1">
      <alignment horizontal="center" vertical="top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49" fontId="3" fillId="4" borderId="59" xfId="0" applyNumberFormat="1" applyFont="1" applyFill="1" applyBorder="1" applyAlignment="1">
      <alignment horizontal="center" vertical="top"/>
    </xf>
    <xf numFmtId="49" fontId="3" fillId="5" borderId="22" xfId="0" applyNumberFormat="1" applyFont="1" applyFill="1" applyBorder="1" applyAlignment="1">
      <alignment horizontal="center" vertical="top"/>
    </xf>
    <xf numFmtId="49" fontId="3" fillId="0" borderId="60" xfId="0" applyNumberFormat="1" applyFont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 textRotation="90" wrapText="1"/>
    </xf>
    <xf numFmtId="3" fontId="3" fillId="0" borderId="60" xfId="0" applyNumberFormat="1" applyFont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center" textRotation="90" wrapText="1"/>
    </xf>
    <xf numFmtId="3" fontId="1" fillId="0" borderId="40" xfId="0" applyNumberFormat="1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left" vertical="top" wrapText="1"/>
    </xf>
    <xf numFmtId="3" fontId="1" fillId="0" borderId="48" xfId="0" applyNumberFormat="1" applyFont="1" applyBorder="1" applyAlignment="1">
      <alignment horizontal="left" vertical="top" wrapText="1"/>
    </xf>
    <xf numFmtId="3" fontId="2" fillId="0" borderId="62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3" fontId="4" fillId="0" borderId="31" xfId="0" applyNumberFormat="1" applyFont="1" applyBorder="1" applyAlignment="1">
      <alignment horizontal="left" vertical="top" wrapText="1"/>
    </xf>
    <xf numFmtId="3" fontId="4" fillId="0" borderId="51" xfId="0" applyNumberFormat="1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center" textRotation="90" wrapText="1"/>
    </xf>
    <xf numFmtId="3" fontId="4" fillId="7" borderId="49" xfId="0" applyNumberFormat="1" applyFont="1" applyFill="1" applyBorder="1" applyAlignment="1">
      <alignment horizontal="left" vertical="top" wrapText="1"/>
    </xf>
    <xf numFmtId="3" fontId="17" fillId="0" borderId="43" xfId="0" applyNumberFormat="1" applyFont="1" applyFill="1" applyBorder="1" applyAlignment="1">
      <alignment horizontal="center" vertical="top" textRotation="90" wrapText="1"/>
    </xf>
    <xf numFmtId="3" fontId="17" fillId="0" borderId="39" xfId="0" applyNumberFormat="1" applyFont="1" applyFill="1" applyBorder="1" applyAlignment="1">
      <alignment horizontal="center" vertical="top" textRotation="90" wrapText="1"/>
    </xf>
    <xf numFmtId="3" fontId="10" fillId="0" borderId="49" xfId="0" applyNumberFormat="1" applyFont="1" applyBorder="1" applyAlignment="1">
      <alignment horizontal="left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62" xfId="0" applyFont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59" xfId="0" applyFont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top" wrapText="1"/>
    </xf>
    <xf numFmtId="0" fontId="16" fillId="0" borderId="41" xfId="0" applyFont="1" applyBorder="1" applyAlignment="1">
      <alignment vertical="top" wrapText="1"/>
    </xf>
    <xf numFmtId="0" fontId="16" fillId="0" borderId="62" xfId="0" applyFont="1" applyBorder="1" applyAlignment="1">
      <alignment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62" xfId="0" applyFont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3" fontId="4" fillId="0" borderId="61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textRotation="90" wrapText="1"/>
    </xf>
    <xf numFmtId="3" fontId="1" fillId="6" borderId="39" xfId="0" applyNumberFormat="1" applyFont="1" applyFill="1" applyBorder="1" applyAlignment="1">
      <alignment horizontal="center" vertical="top" textRotation="90" wrapText="1"/>
    </xf>
    <xf numFmtId="3" fontId="1" fillId="6" borderId="52" xfId="0" applyNumberFormat="1" applyFont="1" applyFill="1" applyBorder="1" applyAlignment="1">
      <alignment horizontal="center" vertical="top" textRotation="90" wrapText="1"/>
    </xf>
    <xf numFmtId="3" fontId="1" fillId="6" borderId="43" xfId="0" applyNumberFormat="1" applyFont="1" applyFill="1" applyBorder="1" applyAlignment="1">
      <alignment horizontal="center" vertical="top" textRotation="90" wrapText="1"/>
    </xf>
    <xf numFmtId="3" fontId="6" fillId="8" borderId="30" xfId="0" applyNumberFormat="1" applyFont="1" applyFill="1" applyBorder="1" applyAlignment="1">
      <alignment horizontal="right" vertical="top" wrapText="1"/>
    </xf>
    <xf numFmtId="3" fontId="6" fillId="8" borderId="18" xfId="0" applyNumberFormat="1" applyFont="1" applyFill="1" applyBorder="1" applyAlignment="1">
      <alignment horizontal="right" vertical="top" wrapText="1"/>
    </xf>
    <xf numFmtId="3" fontId="6" fillId="8" borderId="19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Alignment="1">
      <alignment horizontal="right"/>
    </xf>
    <xf numFmtId="164" fontId="1" fillId="0" borderId="37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71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textRotation="90" wrapText="1"/>
    </xf>
    <xf numFmtId="164" fontId="1" fillId="0" borderId="62" xfId="0" applyNumberFormat="1" applyFont="1" applyBorder="1" applyAlignment="1">
      <alignment horizontal="center" vertical="center" textRotation="90" wrapText="1"/>
    </xf>
    <xf numFmtId="164" fontId="1" fillId="0" borderId="32" xfId="0" applyNumberFormat="1" applyFont="1" applyBorder="1" applyAlignment="1">
      <alignment horizontal="center" vertical="center" textRotation="90" wrapText="1"/>
    </xf>
    <xf numFmtId="164" fontId="1" fillId="0" borderId="24" xfId="0" applyNumberFormat="1" applyFont="1" applyBorder="1" applyAlignment="1">
      <alignment horizontal="center" vertical="center" textRotation="90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25" xfId="0" applyNumberFormat="1" applyFont="1" applyBorder="1" applyAlignment="1">
      <alignment horizontal="center" vertical="center" textRotation="90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9"/>
  <sheetViews>
    <sheetView tabSelected="1" zoomScaleNormal="100" zoomScaleSheetLayoutView="70" workbookViewId="0"/>
  </sheetViews>
  <sheetFormatPr defaultColWidth="9.140625" defaultRowHeight="15" x14ac:dyDescent="0.25"/>
  <cols>
    <col min="1" max="3" width="3.28515625" style="363" customWidth="1"/>
    <col min="4" max="4" width="25.28515625" style="344" customWidth="1"/>
    <col min="5" max="5" width="3.28515625" style="899" customWidth="1"/>
    <col min="6" max="6" width="3.140625" style="884" customWidth="1"/>
    <col min="7" max="7" width="7.5703125" style="344" customWidth="1"/>
    <col min="8" max="10" width="8.140625" style="363" customWidth="1"/>
    <col min="11" max="11" width="24.28515625" style="344" customWidth="1"/>
    <col min="12" max="13" width="5.42578125" style="363" customWidth="1"/>
    <col min="14" max="14" width="5.28515625" style="363" customWidth="1"/>
    <col min="15" max="16384" width="9.140625" style="344"/>
  </cols>
  <sheetData>
    <row r="1" spans="1:19" ht="52.5" customHeight="1" x14ac:dyDescent="0.25">
      <c r="J1" s="1634" t="s">
        <v>298</v>
      </c>
      <c r="K1" s="1634"/>
      <c r="L1" s="1634"/>
      <c r="M1" s="1634"/>
      <c r="N1" s="1634"/>
    </row>
    <row r="2" spans="1:19" s="341" customFormat="1" ht="16.5" customHeight="1" x14ac:dyDescent="0.25">
      <c r="A2" s="1635" t="s">
        <v>274</v>
      </c>
      <c r="B2" s="1635"/>
      <c r="C2" s="1635"/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 s="1635"/>
    </row>
    <row r="3" spans="1:19" s="342" customFormat="1" ht="16.5" customHeight="1" x14ac:dyDescent="0.25">
      <c r="A3" s="1636" t="s">
        <v>0</v>
      </c>
      <c r="B3" s="1636"/>
      <c r="C3" s="1636"/>
      <c r="D3" s="1636"/>
      <c r="E3" s="1636"/>
      <c r="F3" s="1636"/>
      <c r="G3" s="1636"/>
      <c r="H3" s="1636"/>
      <c r="I3" s="1636"/>
      <c r="J3" s="1636"/>
      <c r="K3" s="1636"/>
      <c r="L3" s="1636"/>
      <c r="M3" s="1636"/>
      <c r="N3" s="1636"/>
    </row>
    <row r="4" spans="1:19" s="342" customFormat="1" ht="16.5" customHeight="1" x14ac:dyDescent="0.25">
      <c r="A4" s="1637" t="s">
        <v>1</v>
      </c>
      <c r="B4" s="1637"/>
      <c r="C4" s="1637"/>
      <c r="D4" s="1637"/>
      <c r="E4" s="1637"/>
      <c r="F4" s="1637"/>
      <c r="G4" s="1637"/>
      <c r="H4" s="1637"/>
      <c r="I4" s="1637"/>
      <c r="J4" s="1637"/>
      <c r="K4" s="1637"/>
      <c r="L4" s="1637"/>
      <c r="M4" s="1637"/>
      <c r="N4" s="1637"/>
    </row>
    <row r="5" spans="1:19" s="2" customFormat="1" ht="21.75" customHeight="1" thickBot="1" x14ac:dyDescent="0.25">
      <c r="A5" s="1638" t="s">
        <v>2</v>
      </c>
      <c r="B5" s="1638"/>
      <c r="C5" s="1638"/>
      <c r="D5" s="1638"/>
      <c r="E5" s="1638"/>
      <c r="F5" s="1638"/>
      <c r="G5" s="1638"/>
      <c r="H5" s="1638"/>
      <c r="I5" s="1638"/>
      <c r="J5" s="1638"/>
      <c r="K5" s="1638"/>
      <c r="L5" s="1638"/>
      <c r="M5" s="1638"/>
      <c r="N5" s="1638"/>
    </row>
    <row r="6" spans="1:19" s="3" customFormat="1" ht="18.75" customHeight="1" x14ac:dyDescent="0.25">
      <c r="A6" s="1639" t="s">
        <v>3</v>
      </c>
      <c r="B6" s="1642" t="s">
        <v>4</v>
      </c>
      <c r="C6" s="1645" t="s">
        <v>5</v>
      </c>
      <c r="D6" s="1648" t="s">
        <v>6</v>
      </c>
      <c r="E6" s="1651" t="s">
        <v>7</v>
      </c>
      <c r="F6" s="1654" t="s">
        <v>8</v>
      </c>
      <c r="G6" s="1631" t="s">
        <v>9</v>
      </c>
      <c r="H6" s="1620" t="s">
        <v>10</v>
      </c>
      <c r="I6" s="1620" t="s">
        <v>11</v>
      </c>
      <c r="J6" s="1620" t="s">
        <v>211</v>
      </c>
      <c r="K6" s="1623" t="s">
        <v>12</v>
      </c>
      <c r="L6" s="1624"/>
      <c r="M6" s="1624"/>
      <c r="N6" s="1625"/>
    </row>
    <row r="7" spans="1:19" s="3" customFormat="1" ht="21" customHeight="1" x14ac:dyDescent="0.25">
      <c r="A7" s="1640"/>
      <c r="B7" s="1643"/>
      <c r="C7" s="1646"/>
      <c r="D7" s="1649"/>
      <c r="E7" s="1652"/>
      <c r="F7" s="1655"/>
      <c r="G7" s="1632"/>
      <c r="H7" s="1621"/>
      <c r="I7" s="1621"/>
      <c r="J7" s="1621"/>
      <c r="K7" s="1626" t="s">
        <v>6</v>
      </c>
      <c r="L7" s="1628" t="s">
        <v>13</v>
      </c>
      <c r="M7" s="1629"/>
      <c r="N7" s="1630"/>
    </row>
    <row r="8" spans="1:19" s="3" customFormat="1" ht="103.5" customHeight="1" thickBot="1" x14ac:dyDescent="0.3">
      <c r="A8" s="1641"/>
      <c r="B8" s="1644"/>
      <c r="C8" s="1647"/>
      <c r="D8" s="1650"/>
      <c r="E8" s="1653"/>
      <c r="F8" s="1656"/>
      <c r="G8" s="1633"/>
      <c r="H8" s="1622"/>
      <c r="I8" s="1622"/>
      <c r="J8" s="1622"/>
      <c r="K8" s="1627"/>
      <c r="L8" s="4" t="s">
        <v>14</v>
      </c>
      <c r="M8" s="4" t="s">
        <v>15</v>
      </c>
      <c r="N8" s="5" t="s">
        <v>212</v>
      </c>
    </row>
    <row r="9" spans="1:19" s="2" customFormat="1" ht="25.5" customHeight="1" x14ac:dyDescent="0.25">
      <c r="A9" s="1607" t="s">
        <v>16</v>
      </c>
      <c r="B9" s="1608"/>
      <c r="C9" s="1608"/>
      <c r="D9" s="1608"/>
      <c r="E9" s="1608"/>
      <c r="F9" s="1608"/>
      <c r="G9" s="1608"/>
      <c r="H9" s="1608"/>
      <c r="I9" s="1608"/>
      <c r="J9" s="1608"/>
      <c r="K9" s="1608"/>
      <c r="L9" s="1608"/>
      <c r="M9" s="1608"/>
      <c r="N9" s="1609"/>
    </row>
    <row r="10" spans="1:19" s="2" customFormat="1" ht="16.5" customHeight="1" thickBot="1" x14ac:dyDescent="0.3">
      <c r="A10" s="1610" t="s">
        <v>17</v>
      </c>
      <c r="B10" s="1611"/>
      <c r="C10" s="1611"/>
      <c r="D10" s="1611"/>
      <c r="E10" s="1611"/>
      <c r="F10" s="1611"/>
      <c r="G10" s="1611"/>
      <c r="H10" s="1611"/>
      <c r="I10" s="1611"/>
      <c r="J10" s="1611"/>
      <c r="K10" s="1611"/>
      <c r="L10" s="1611"/>
      <c r="M10" s="1611"/>
      <c r="N10" s="1612"/>
      <c r="S10" s="3"/>
    </row>
    <row r="11" spans="1:19" s="3" customFormat="1" ht="16.5" customHeight="1" thickBot="1" x14ac:dyDescent="0.3">
      <c r="A11" s="6" t="s">
        <v>18</v>
      </c>
      <c r="B11" s="1613" t="s">
        <v>19</v>
      </c>
      <c r="C11" s="1613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4"/>
    </row>
    <row r="12" spans="1:19" s="3" customFormat="1" ht="27.75" customHeight="1" thickBot="1" x14ac:dyDescent="0.3">
      <c r="A12" s="7" t="s">
        <v>18</v>
      </c>
      <c r="B12" s="8" t="s">
        <v>18</v>
      </c>
      <c r="C12" s="1615" t="s">
        <v>20</v>
      </c>
      <c r="D12" s="1615"/>
      <c r="E12" s="1615"/>
      <c r="F12" s="1615"/>
      <c r="G12" s="1616"/>
      <c r="H12" s="1616"/>
      <c r="I12" s="1616"/>
      <c r="J12" s="1616"/>
      <c r="K12" s="1616"/>
      <c r="L12" s="1616"/>
      <c r="M12" s="1616"/>
      <c r="N12" s="1617"/>
    </row>
    <row r="13" spans="1:19" s="3" customFormat="1" ht="20.25" customHeight="1" x14ac:dyDescent="0.25">
      <c r="A13" s="1349" t="s">
        <v>18</v>
      </c>
      <c r="B13" s="9" t="s">
        <v>18</v>
      </c>
      <c r="C13" s="10" t="s">
        <v>18</v>
      </c>
      <c r="D13" s="1618" t="s">
        <v>21</v>
      </c>
      <c r="E13" s="1375"/>
      <c r="F13" s="1007" t="s">
        <v>23</v>
      </c>
      <c r="G13" s="1015" t="s">
        <v>26</v>
      </c>
      <c r="H13" s="106">
        <v>3629.8</v>
      </c>
      <c r="I13" s="106">
        <v>3790.5</v>
      </c>
      <c r="J13" s="106">
        <v>3966.9</v>
      </c>
      <c r="K13" s="1359"/>
      <c r="L13" s="1337"/>
      <c r="M13" s="1339"/>
      <c r="N13" s="1335"/>
    </row>
    <row r="14" spans="1:19" s="3" customFormat="1" ht="20.25" customHeight="1" x14ac:dyDescent="0.25">
      <c r="A14" s="1350"/>
      <c r="B14" s="15"/>
      <c r="C14" s="16"/>
      <c r="D14" s="1619"/>
      <c r="E14" s="1376"/>
      <c r="F14" s="1363"/>
      <c r="G14" s="17" t="s">
        <v>24</v>
      </c>
      <c r="H14" s="1016">
        <v>697.4</v>
      </c>
      <c r="I14" s="1016">
        <v>737.7</v>
      </c>
      <c r="J14" s="1017">
        <v>778.1</v>
      </c>
      <c r="K14" s="76"/>
      <c r="L14" s="1338"/>
      <c r="M14" s="273"/>
      <c r="N14" s="1348"/>
    </row>
    <row r="15" spans="1:19" s="3" customFormat="1" ht="57" customHeight="1" x14ac:dyDescent="0.25">
      <c r="A15" s="1350"/>
      <c r="B15" s="15"/>
      <c r="C15" s="16"/>
      <c r="D15" s="1399" t="s">
        <v>25</v>
      </c>
      <c r="E15" s="1376"/>
      <c r="F15" s="1363"/>
      <c r="G15" s="132"/>
      <c r="H15" s="21"/>
      <c r="I15" s="22"/>
      <c r="J15" s="22"/>
      <c r="K15" s="129" t="s">
        <v>170</v>
      </c>
      <c r="L15" s="995">
        <v>5</v>
      </c>
      <c r="M15" s="274">
        <v>5</v>
      </c>
      <c r="N15" s="982">
        <v>5</v>
      </c>
    </row>
    <row r="16" spans="1:19" s="3" customFormat="1" ht="42" customHeight="1" x14ac:dyDescent="0.25">
      <c r="A16" s="1350" t="s">
        <v>205</v>
      </c>
      <c r="B16" s="15"/>
      <c r="C16" s="16"/>
      <c r="D16" s="1399"/>
      <c r="E16" s="1376"/>
      <c r="F16" s="1363"/>
      <c r="G16" s="20"/>
      <c r="H16" s="27"/>
      <c r="I16" s="136"/>
      <c r="J16" s="136"/>
      <c r="K16" s="175" t="s">
        <v>169</v>
      </c>
      <c r="L16" s="1344">
        <v>180</v>
      </c>
      <c r="M16" s="395">
        <v>185</v>
      </c>
      <c r="N16" s="1347">
        <v>190</v>
      </c>
    </row>
    <row r="17" spans="1:17" s="3" customFormat="1" ht="54" customHeight="1" x14ac:dyDescent="0.25">
      <c r="A17" s="1350"/>
      <c r="B17" s="15"/>
      <c r="C17" s="16"/>
      <c r="D17" s="1399"/>
      <c r="E17" s="1376"/>
      <c r="F17" s="1363"/>
      <c r="G17" s="20"/>
      <c r="H17" s="21"/>
      <c r="I17" s="22"/>
      <c r="J17" s="22"/>
      <c r="K17" s="175" t="s">
        <v>171</v>
      </c>
      <c r="L17" s="1344">
        <v>20</v>
      </c>
      <c r="M17" s="275">
        <v>25</v>
      </c>
      <c r="N17" s="1347">
        <v>30</v>
      </c>
    </row>
    <row r="18" spans="1:17" s="3" customFormat="1" ht="31.5" customHeight="1" x14ac:dyDescent="0.25">
      <c r="A18" s="1350"/>
      <c r="B18" s="15"/>
      <c r="C18" s="16"/>
      <c r="D18" s="1399"/>
      <c r="E18" s="1376"/>
      <c r="F18" s="1363"/>
      <c r="G18" s="20"/>
      <c r="H18" s="21"/>
      <c r="I18" s="22"/>
      <c r="J18" s="25"/>
      <c r="K18" s="335" t="s">
        <v>27</v>
      </c>
      <c r="L18" s="23">
        <v>2426</v>
      </c>
      <c r="M18" s="395">
        <v>2500</v>
      </c>
      <c r="N18" s="1347">
        <v>2500</v>
      </c>
      <c r="P18" s="574"/>
    </row>
    <row r="19" spans="1:17" s="3" customFormat="1" ht="39.75" customHeight="1" x14ac:dyDescent="0.25">
      <c r="A19" s="1350"/>
      <c r="B19" s="15"/>
      <c r="C19" s="16"/>
      <c r="D19" s="24"/>
      <c r="E19" s="1376"/>
      <c r="F19" s="1363"/>
      <c r="G19" s="20"/>
      <c r="H19" s="21"/>
      <c r="I19" s="22"/>
      <c r="J19" s="22"/>
      <c r="K19" s="336" t="s">
        <v>28</v>
      </c>
      <c r="L19" s="630">
        <v>7963</v>
      </c>
      <c r="M19" s="631">
        <v>8759</v>
      </c>
      <c r="N19" s="334">
        <v>9635</v>
      </c>
      <c r="P19" s="574"/>
    </row>
    <row r="20" spans="1:17" s="3" customFormat="1" ht="38.25" customHeight="1" x14ac:dyDescent="0.25">
      <c r="A20" s="1350"/>
      <c r="B20" s="15"/>
      <c r="C20" s="16"/>
      <c r="D20" s="24"/>
      <c r="E20" s="1376"/>
      <c r="F20" s="1363"/>
      <c r="G20" s="28"/>
      <c r="H20" s="562"/>
      <c r="I20" s="366"/>
      <c r="J20" s="366"/>
      <c r="K20" s="1602" t="s">
        <v>29</v>
      </c>
      <c r="L20" s="1345">
        <v>83</v>
      </c>
      <c r="M20" s="273">
        <v>91</v>
      </c>
      <c r="N20" s="1348">
        <v>100</v>
      </c>
      <c r="P20" s="574"/>
    </row>
    <row r="21" spans="1:17" s="3" customFormat="1" ht="17.25" customHeight="1" x14ac:dyDescent="0.25">
      <c r="A21" s="1350"/>
      <c r="B21" s="15"/>
      <c r="C21" s="359"/>
      <c r="D21" s="1341"/>
      <c r="E21" s="1376"/>
      <c r="F21" s="1363"/>
      <c r="G21" s="29" t="s">
        <v>30</v>
      </c>
      <c r="H21" s="30">
        <f>SUM(H13:H20)</f>
        <v>4327.2</v>
      </c>
      <c r="I21" s="30">
        <f t="shared" ref="I21:J21" si="0">SUM(I13:I20)</f>
        <v>4528.2</v>
      </c>
      <c r="J21" s="30">
        <f t="shared" si="0"/>
        <v>4745</v>
      </c>
      <c r="K21" s="1602"/>
      <c r="L21" s="1338"/>
      <c r="M21" s="1340"/>
      <c r="N21" s="1336"/>
    </row>
    <row r="22" spans="1:17" s="3" customFormat="1" ht="27.75" customHeight="1" x14ac:dyDescent="0.25">
      <c r="A22" s="1350"/>
      <c r="B22" s="15"/>
      <c r="C22" s="16"/>
      <c r="D22" s="1474" t="s">
        <v>31</v>
      </c>
      <c r="E22" s="1603" t="s">
        <v>191</v>
      </c>
      <c r="F22" s="326" t="s">
        <v>23</v>
      </c>
      <c r="G22" s="17" t="s">
        <v>24</v>
      </c>
      <c r="H22" s="1016">
        <v>2109.3000000000002</v>
      </c>
      <c r="I22" s="443">
        <v>2136.3000000000002</v>
      </c>
      <c r="J22" s="443">
        <v>2186.3000000000002</v>
      </c>
      <c r="K22" s="1395" t="s">
        <v>32</v>
      </c>
      <c r="L22" s="36">
        <v>750</v>
      </c>
      <c r="M22" s="37">
        <v>772</v>
      </c>
      <c r="N22" s="790">
        <v>777</v>
      </c>
      <c r="P22" s="574"/>
    </row>
    <row r="23" spans="1:17" s="3" customFormat="1" ht="48.75" customHeight="1" x14ac:dyDescent="0.25">
      <c r="A23" s="1350"/>
      <c r="B23" s="15"/>
      <c r="C23" s="16"/>
      <c r="D23" s="1475"/>
      <c r="E23" s="1604"/>
      <c r="F23" s="1363"/>
      <c r="G23" s="1018"/>
      <c r="H23" s="27"/>
      <c r="I23" s="62"/>
      <c r="J23" s="62"/>
      <c r="K23" s="1396"/>
      <c r="L23" s="311"/>
      <c r="M23" s="324"/>
      <c r="N23" s="1143"/>
      <c r="P23" s="574"/>
    </row>
    <row r="24" spans="1:17" s="3" customFormat="1" ht="16.5" customHeight="1" x14ac:dyDescent="0.25">
      <c r="A24" s="1350"/>
      <c r="B24" s="15"/>
      <c r="C24" s="359"/>
      <c r="D24" s="1476"/>
      <c r="E24" s="1605"/>
      <c r="F24" s="327"/>
      <c r="G24" s="40" t="s">
        <v>30</v>
      </c>
      <c r="H24" s="406">
        <f>SUM(H22:H23)</f>
        <v>2109.3000000000002</v>
      </c>
      <c r="I24" s="406">
        <f>SUM(I22:I23)</f>
        <v>2136.3000000000002</v>
      </c>
      <c r="J24" s="406">
        <f>SUM(J22:J23)</f>
        <v>2186.3000000000002</v>
      </c>
      <c r="K24" s="1372"/>
      <c r="L24" s="309"/>
      <c r="M24" s="310"/>
      <c r="N24" s="298"/>
    </row>
    <row r="25" spans="1:17" s="3" customFormat="1" ht="27.75" customHeight="1" x14ac:dyDescent="0.25">
      <c r="A25" s="1350"/>
      <c r="B25" s="15"/>
      <c r="C25" s="16"/>
      <c r="D25" s="1399" t="s">
        <v>33</v>
      </c>
      <c r="E25" s="1377"/>
      <c r="F25" s="1363" t="s">
        <v>23</v>
      </c>
      <c r="G25" s="28" t="s">
        <v>24</v>
      </c>
      <c r="H25" s="142">
        <v>220.2</v>
      </c>
      <c r="I25" s="143">
        <v>357.4</v>
      </c>
      <c r="J25" s="143">
        <v>357.4</v>
      </c>
      <c r="K25" s="1601" t="s">
        <v>34</v>
      </c>
      <c r="L25" s="1593">
        <v>23</v>
      </c>
      <c r="M25" s="1595">
        <v>36</v>
      </c>
      <c r="N25" s="1597">
        <v>37</v>
      </c>
    </row>
    <row r="26" spans="1:17" s="3" customFormat="1" ht="16.5" customHeight="1" x14ac:dyDescent="0.25">
      <c r="A26" s="1350"/>
      <c r="B26" s="15"/>
      <c r="C26" s="359"/>
      <c r="D26" s="1563"/>
      <c r="E26" s="1378"/>
      <c r="F26" s="327"/>
      <c r="G26" s="40" t="s">
        <v>30</v>
      </c>
      <c r="H26" s="406">
        <f>+H25</f>
        <v>220.2</v>
      </c>
      <c r="I26" s="41">
        <f>+I25</f>
        <v>357.4</v>
      </c>
      <c r="J26" s="42">
        <f>+J25</f>
        <v>357.4</v>
      </c>
      <c r="K26" s="1606"/>
      <c r="L26" s="1594"/>
      <c r="M26" s="1596"/>
      <c r="N26" s="1598"/>
    </row>
    <row r="27" spans="1:17" s="3" customFormat="1" ht="39.75" customHeight="1" x14ac:dyDescent="0.25">
      <c r="A27" s="1350"/>
      <c r="B27" s="15"/>
      <c r="C27" s="16"/>
      <c r="D27" s="1475" t="s">
        <v>35</v>
      </c>
      <c r="E27" s="1599" t="s">
        <v>185</v>
      </c>
      <c r="F27" s="1363" t="s">
        <v>23</v>
      </c>
      <c r="G27" s="28" t="s">
        <v>24</v>
      </c>
      <c r="H27" s="397">
        <v>433.9</v>
      </c>
      <c r="I27" s="43">
        <v>433.9</v>
      </c>
      <c r="J27" s="43">
        <v>433</v>
      </c>
      <c r="K27" s="1601" t="s">
        <v>36</v>
      </c>
      <c r="L27" s="44" t="s">
        <v>217</v>
      </c>
      <c r="M27" s="45" t="s">
        <v>217</v>
      </c>
      <c r="N27" s="46" t="s">
        <v>218</v>
      </c>
    </row>
    <row r="28" spans="1:17" s="3" customFormat="1" ht="16.5" customHeight="1" x14ac:dyDescent="0.25">
      <c r="A28" s="1350"/>
      <c r="B28" s="15"/>
      <c r="C28" s="16"/>
      <c r="D28" s="1475"/>
      <c r="E28" s="1600"/>
      <c r="F28" s="1363"/>
      <c r="G28" s="40" t="s">
        <v>30</v>
      </c>
      <c r="H28" s="30">
        <f>+H27</f>
        <v>433.9</v>
      </c>
      <c r="I28" s="31">
        <f>+I27</f>
        <v>433.9</v>
      </c>
      <c r="J28" s="32">
        <f>+J27</f>
        <v>433</v>
      </c>
      <c r="K28" s="1601"/>
      <c r="L28" s="47" t="s">
        <v>219</v>
      </c>
      <c r="M28" s="48" t="s">
        <v>219</v>
      </c>
      <c r="N28" s="49" t="s">
        <v>219</v>
      </c>
    </row>
    <row r="29" spans="1:17" s="3" customFormat="1" ht="36.75" customHeight="1" x14ac:dyDescent="0.25">
      <c r="A29" s="1525"/>
      <c r="B29" s="1527"/>
      <c r="C29" s="50"/>
      <c r="D29" s="1474" t="s">
        <v>37</v>
      </c>
      <c r="E29" s="1590" t="s">
        <v>185</v>
      </c>
      <c r="F29" s="1369">
        <v>3</v>
      </c>
      <c r="G29" s="28" t="s">
        <v>26</v>
      </c>
      <c r="H29" s="51">
        <v>92.8</v>
      </c>
      <c r="I29" s="35">
        <v>129.19999999999999</v>
      </c>
      <c r="J29" s="35">
        <v>92.8</v>
      </c>
      <c r="K29" s="1373" t="s">
        <v>172</v>
      </c>
      <c r="L29" s="23">
        <v>1510</v>
      </c>
      <c r="M29" s="1346">
        <v>1510</v>
      </c>
      <c r="N29" s="989">
        <v>1510</v>
      </c>
      <c r="P29" s="574"/>
    </row>
    <row r="30" spans="1:17" s="3" customFormat="1" ht="21" customHeight="1" x14ac:dyDescent="0.25">
      <c r="A30" s="1525"/>
      <c r="B30" s="1527"/>
      <c r="C30" s="50"/>
      <c r="D30" s="1476"/>
      <c r="E30" s="1591"/>
      <c r="F30" s="328"/>
      <c r="G30" s="52" t="s">
        <v>30</v>
      </c>
      <c r="H30" s="406">
        <f>+H29</f>
        <v>92.8</v>
      </c>
      <c r="I30" s="41">
        <f>+I29</f>
        <v>129.19999999999999</v>
      </c>
      <c r="J30" s="42">
        <f>+J29</f>
        <v>92.8</v>
      </c>
      <c r="K30" s="262"/>
      <c r="L30" s="1345"/>
      <c r="M30" s="1340"/>
      <c r="N30" s="1348"/>
    </row>
    <row r="31" spans="1:17" s="2" customFormat="1" ht="16.5" customHeight="1" x14ac:dyDescent="0.25">
      <c r="A31" s="1525"/>
      <c r="B31" s="1527"/>
      <c r="C31" s="50"/>
      <c r="D31" s="1474" t="s">
        <v>259</v>
      </c>
      <c r="E31" s="1592" t="s">
        <v>195</v>
      </c>
      <c r="F31" s="1494" t="s">
        <v>23</v>
      </c>
      <c r="G31" s="1021" t="s">
        <v>24</v>
      </c>
      <c r="H31" s="460">
        <v>287.60000000000002</v>
      </c>
      <c r="I31" s="460">
        <v>287.60000000000002</v>
      </c>
      <c r="J31" s="460">
        <v>287.60000000000002</v>
      </c>
      <c r="K31" s="1474" t="s">
        <v>275</v>
      </c>
      <c r="L31" s="269">
        <v>108</v>
      </c>
      <c r="M31" s="264">
        <v>108</v>
      </c>
      <c r="N31" s="974">
        <v>108</v>
      </c>
    </row>
    <row r="32" spans="1:17" s="2" customFormat="1" ht="16.5" customHeight="1" x14ac:dyDescent="0.25">
      <c r="A32" s="1525"/>
      <c r="B32" s="1527"/>
      <c r="C32" s="50"/>
      <c r="D32" s="1475"/>
      <c r="E32" s="1592"/>
      <c r="F32" s="1494"/>
      <c r="G32" s="1020" t="s">
        <v>86</v>
      </c>
      <c r="H32" s="1016">
        <v>206.4</v>
      </c>
      <c r="I32" s="1016">
        <v>206.4</v>
      </c>
      <c r="J32" s="1017">
        <f>206.4-6.3</f>
        <v>200.1</v>
      </c>
      <c r="K32" s="1475"/>
      <c r="L32" s="256"/>
      <c r="M32" s="228"/>
      <c r="N32" s="381"/>
      <c r="O32" s="573"/>
      <c r="Q32" s="3"/>
    </row>
    <row r="33" spans="1:19" s="2" customFormat="1" ht="21" customHeight="1" x14ac:dyDescent="0.25">
      <c r="A33" s="1350"/>
      <c r="B33" s="1352"/>
      <c r="C33" s="50"/>
      <c r="D33" s="1475"/>
      <c r="E33" s="1592"/>
      <c r="F33" s="1494"/>
      <c r="G33" s="1018"/>
      <c r="H33" s="681"/>
      <c r="I33" s="685"/>
      <c r="J33" s="685"/>
      <c r="K33" s="1475"/>
      <c r="L33" s="256"/>
      <c r="M33" s="228"/>
      <c r="N33" s="381"/>
      <c r="O33" s="573"/>
      <c r="Q33" s="3"/>
    </row>
    <row r="34" spans="1:19" s="2" customFormat="1" ht="17.25" customHeight="1" x14ac:dyDescent="0.25">
      <c r="A34" s="1350"/>
      <c r="B34" s="1352"/>
      <c r="C34" s="50"/>
      <c r="D34" s="1475"/>
      <c r="E34" s="1592"/>
      <c r="F34" s="1494"/>
      <c r="G34" s="29" t="s">
        <v>30</v>
      </c>
      <c r="H34" s="30">
        <f>SUM(H31:H33)</f>
        <v>494</v>
      </c>
      <c r="I34" s="30">
        <f>SUM(I31:I33)</f>
        <v>494</v>
      </c>
      <c r="J34" s="30">
        <f>SUM(J31:J33)</f>
        <v>487.70000000000005</v>
      </c>
      <c r="K34" s="1367"/>
      <c r="L34" s="1361"/>
      <c r="M34" s="1366"/>
      <c r="N34" s="38"/>
    </row>
    <row r="35" spans="1:19" s="2" customFormat="1" ht="17.25" customHeight="1" thickBot="1" x14ac:dyDescent="0.3">
      <c r="A35" s="1355"/>
      <c r="B35" s="1356"/>
      <c r="C35" s="1387"/>
      <c r="D35" s="1542" t="s">
        <v>40</v>
      </c>
      <c r="E35" s="1543"/>
      <c r="F35" s="1543"/>
      <c r="G35" s="1544"/>
      <c r="H35" s="63">
        <f>H34+H30+H28+H26+H24+H21</f>
        <v>7677.4</v>
      </c>
      <c r="I35" s="63">
        <f>I34+I30+I28+I26+I24+I21</f>
        <v>8079</v>
      </c>
      <c r="J35" s="63">
        <f>J34+J30+J28+J26+J24+J21</f>
        <v>8302.2000000000007</v>
      </c>
      <c r="K35" s="1357"/>
      <c r="L35" s="1362"/>
      <c r="M35" s="687"/>
      <c r="N35" s="1388"/>
      <c r="P35" s="3"/>
      <c r="S35" s="3"/>
    </row>
    <row r="36" spans="1:19" s="3" customFormat="1" ht="64.5" customHeight="1" x14ac:dyDescent="0.25">
      <c r="A36" s="1525" t="s">
        <v>18</v>
      </c>
      <c r="B36" s="1527" t="s">
        <v>18</v>
      </c>
      <c r="C36" s="1584" t="s">
        <v>41</v>
      </c>
      <c r="D36" s="1475" t="s">
        <v>42</v>
      </c>
      <c r="E36" s="1586"/>
      <c r="F36" s="1588" t="s">
        <v>23</v>
      </c>
      <c r="G36" s="20" t="s">
        <v>43</v>
      </c>
      <c r="H36" s="57">
        <v>12558</v>
      </c>
      <c r="I36" s="62">
        <v>12558</v>
      </c>
      <c r="J36" s="62">
        <v>12558</v>
      </c>
      <c r="K36" s="76" t="s">
        <v>44</v>
      </c>
      <c r="L36" s="1333">
        <v>6852</v>
      </c>
      <c r="M36" s="1328">
        <v>6852</v>
      </c>
      <c r="N36" s="1330">
        <v>6852</v>
      </c>
    </row>
    <row r="37" spans="1:19" s="3" customFormat="1" ht="16.5" customHeight="1" thickBot="1" x14ac:dyDescent="0.3">
      <c r="A37" s="1566"/>
      <c r="B37" s="1567"/>
      <c r="C37" s="1585"/>
      <c r="D37" s="1529"/>
      <c r="E37" s="1587"/>
      <c r="F37" s="1589"/>
      <c r="G37" s="66" t="s">
        <v>30</v>
      </c>
      <c r="H37" s="63">
        <f>+H36</f>
        <v>12558</v>
      </c>
      <c r="I37" s="64">
        <f>+I36</f>
        <v>12558</v>
      </c>
      <c r="J37" s="64">
        <f>+J36</f>
        <v>12558</v>
      </c>
      <c r="K37" s="267"/>
      <c r="L37" s="146"/>
      <c r="M37" s="988"/>
      <c r="N37" s="396"/>
    </row>
    <row r="38" spans="1:19" s="3" customFormat="1" ht="21.75" customHeight="1" x14ac:dyDescent="0.25">
      <c r="A38" s="1178" t="s">
        <v>18</v>
      </c>
      <c r="B38" s="9" t="s">
        <v>18</v>
      </c>
      <c r="C38" s="991" t="s">
        <v>45</v>
      </c>
      <c r="D38" s="1528" t="s">
        <v>46</v>
      </c>
      <c r="E38" s="1215"/>
      <c r="F38" s="285" t="s">
        <v>23</v>
      </c>
      <c r="G38" s="1209" t="s">
        <v>43</v>
      </c>
      <c r="H38" s="405">
        <v>2154.9</v>
      </c>
      <c r="I38" s="69">
        <v>2154.9</v>
      </c>
      <c r="J38" s="69">
        <v>2154.9</v>
      </c>
      <c r="K38" s="1576" t="s">
        <v>44</v>
      </c>
      <c r="L38" s="1578">
        <v>1952</v>
      </c>
      <c r="M38" s="1580">
        <v>1952</v>
      </c>
      <c r="N38" s="1582"/>
    </row>
    <row r="39" spans="1:19" s="3" customFormat="1" ht="16.5" customHeight="1" thickBot="1" x14ac:dyDescent="0.3">
      <c r="A39" s="1185"/>
      <c r="B39" s="70"/>
      <c r="C39" s="1193"/>
      <c r="D39" s="1529"/>
      <c r="E39" s="71"/>
      <c r="F39" s="1197"/>
      <c r="G39" s="66" t="s">
        <v>30</v>
      </c>
      <c r="H39" s="63">
        <f>+H38</f>
        <v>2154.9</v>
      </c>
      <c r="I39" s="67">
        <f>+I38</f>
        <v>2154.9</v>
      </c>
      <c r="J39" s="67">
        <f>+J38</f>
        <v>2154.9</v>
      </c>
      <c r="K39" s="1577"/>
      <c r="L39" s="1579"/>
      <c r="M39" s="1581"/>
      <c r="N39" s="1583"/>
    </row>
    <row r="40" spans="1:19" s="2" customFormat="1" ht="25.5" customHeight="1" x14ac:dyDescent="0.25">
      <c r="A40" s="1524" t="s">
        <v>18</v>
      </c>
      <c r="B40" s="1526" t="s">
        <v>18</v>
      </c>
      <c r="C40" s="1568" t="s">
        <v>47</v>
      </c>
      <c r="D40" s="1528" t="s">
        <v>48</v>
      </c>
      <c r="E40" s="1215"/>
      <c r="F40" s="1184" t="s">
        <v>23</v>
      </c>
      <c r="G40" s="72" t="s">
        <v>26</v>
      </c>
      <c r="H40" s="333">
        <v>321.2</v>
      </c>
      <c r="I40" s="333">
        <v>322</v>
      </c>
      <c r="J40" s="333">
        <v>322</v>
      </c>
      <c r="K40" s="1570" t="s">
        <v>49</v>
      </c>
      <c r="L40" s="65">
        <v>349</v>
      </c>
      <c r="M40" s="1572">
        <v>349</v>
      </c>
      <c r="N40" s="1574">
        <v>349</v>
      </c>
      <c r="P40" s="573"/>
    </row>
    <row r="41" spans="1:19" s="3" customFormat="1" ht="16.5" customHeight="1" thickBot="1" x14ac:dyDescent="0.3">
      <c r="A41" s="1566"/>
      <c r="B41" s="1567"/>
      <c r="C41" s="1569"/>
      <c r="D41" s="1529"/>
      <c r="E41" s="71"/>
      <c r="F41" s="1197"/>
      <c r="G41" s="66" t="s">
        <v>30</v>
      </c>
      <c r="H41" s="63">
        <f>+H40</f>
        <v>321.2</v>
      </c>
      <c r="I41" s="67">
        <f>+I40</f>
        <v>322</v>
      </c>
      <c r="J41" s="67">
        <f>+J40</f>
        <v>322</v>
      </c>
      <c r="K41" s="1571"/>
      <c r="L41" s="665"/>
      <c r="M41" s="1573"/>
      <c r="N41" s="1575"/>
    </row>
    <row r="42" spans="1:19" s="2" customFormat="1" ht="16.5" customHeight="1" thickBot="1" x14ac:dyDescent="0.3">
      <c r="A42" s="7" t="s">
        <v>18</v>
      </c>
      <c r="B42" s="8" t="s">
        <v>18</v>
      </c>
      <c r="C42" s="1558" t="s">
        <v>52</v>
      </c>
      <c r="D42" s="1559"/>
      <c r="E42" s="1559"/>
      <c r="F42" s="1559"/>
      <c r="G42" s="1560"/>
      <c r="H42" s="167">
        <f>H41+H39+H37+H35</f>
        <v>22711.5</v>
      </c>
      <c r="I42" s="167">
        <f t="shared" ref="I42:J42" si="1">I41+I39+I37+I35</f>
        <v>23113.9</v>
      </c>
      <c r="J42" s="167">
        <f t="shared" si="1"/>
        <v>23337.1</v>
      </c>
      <c r="K42" s="1449"/>
      <c r="L42" s="1450"/>
      <c r="M42" s="1450"/>
      <c r="N42" s="1451"/>
      <c r="Q42" s="3"/>
    </row>
    <row r="43" spans="1:19" s="2" customFormat="1" ht="16.5" customHeight="1" thickBot="1" x14ac:dyDescent="0.3">
      <c r="A43" s="78" t="s">
        <v>18</v>
      </c>
      <c r="B43" s="8" t="s">
        <v>41</v>
      </c>
      <c r="C43" s="1471" t="s">
        <v>53</v>
      </c>
      <c r="D43" s="1471"/>
      <c r="E43" s="1471"/>
      <c r="F43" s="1471"/>
      <c r="G43" s="1471"/>
      <c r="H43" s="1471"/>
      <c r="I43" s="1471"/>
      <c r="J43" s="1471"/>
      <c r="K43" s="1471"/>
      <c r="L43" s="1471"/>
      <c r="M43" s="1471"/>
      <c r="N43" s="1472"/>
    </row>
    <row r="44" spans="1:19" s="3" customFormat="1" ht="17.25" customHeight="1" x14ac:dyDescent="0.25">
      <c r="A44" s="1178" t="s">
        <v>18</v>
      </c>
      <c r="B44" s="1180" t="s">
        <v>41</v>
      </c>
      <c r="C44" s="79" t="s">
        <v>18</v>
      </c>
      <c r="D44" s="1400" t="s">
        <v>54</v>
      </c>
      <c r="E44" s="1561" t="s">
        <v>192</v>
      </c>
      <c r="F44" s="1184">
        <v>3</v>
      </c>
      <c r="G44" s="1030" t="s">
        <v>26</v>
      </c>
      <c r="H44" s="1031">
        <f>3327.2+3</f>
        <v>3330.2</v>
      </c>
      <c r="I44" s="1031">
        <v>3293.2</v>
      </c>
      <c r="J44" s="1031">
        <v>3298.6</v>
      </c>
      <c r="K44" s="1042" t="s">
        <v>270</v>
      </c>
      <c r="L44" s="1043">
        <v>1354</v>
      </c>
      <c r="M44" s="1044">
        <v>1354</v>
      </c>
      <c r="N44" s="1045">
        <v>1354</v>
      </c>
    </row>
    <row r="45" spans="1:19" s="3" customFormat="1" ht="17.25" customHeight="1" x14ac:dyDescent="0.25">
      <c r="A45" s="1179"/>
      <c r="B45" s="1181"/>
      <c r="C45" s="1025"/>
      <c r="D45" s="1401"/>
      <c r="E45" s="1562"/>
      <c r="F45" s="185"/>
      <c r="G45" s="1027" t="s">
        <v>86</v>
      </c>
      <c r="H45" s="1028">
        <v>19.5</v>
      </c>
      <c r="I45" s="1028"/>
      <c r="J45" s="1028"/>
      <c r="K45" s="1404" t="s">
        <v>271</v>
      </c>
      <c r="L45" s="1046">
        <f>L44-L47</f>
        <v>890</v>
      </c>
      <c r="M45" s="1047">
        <f>M44-M47</f>
        <v>890</v>
      </c>
      <c r="N45" s="1048">
        <f>N44-N47</f>
        <v>890</v>
      </c>
    </row>
    <row r="46" spans="1:19" s="3" customFormat="1" ht="17.25" customHeight="1" x14ac:dyDescent="0.25">
      <c r="A46" s="1179"/>
      <c r="B46" s="1181"/>
      <c r="C46" s="1025"/>
      <c r="D46" s="1026"/>
      <c r="E46" s="1562"/>
      <c r="F46" s="185"/>
      <c r="G46" s="1027" t="s">
        <v>24</v>
      </c>
      <c r="H46" s="1028">
        <v>323.3</v>
      </c>
      <c r="I46" s="1028">
        <v>323.3</v>
      </c>
      <c r="J46" s="1028">
        <v>323.3</v>
      </c>
      <c r="K46" s="1405"/>
      <c r="L46" s="1049"/>
      <c r="M46" s="1050"/>
      <c r="N46" s="1051"/>
    </row>
    <row r="47" spans="1:19" s="3" customFormat="1" ht="17.25" customHeight="1" x14ac:dyDescent="0.25">
      <c r="A47" s="1179"/>
      <c r="B47" s="1181"/>
      <c r="C47" s="1025"/>
      <c r="D47" s="1026"/>
      <c r="E47" s="1562"/>
      <c r="F47" s="185"/>
      <c r="G47" s="1030" t="s">
        <v>57</v>
      </c>
      <c r="H47" s="1031">
        <v>636.6</v>
      </c>
      <c r="I47" s="1032">
        <v>640.20000000000005</v>
      </c>
      <c r="J47" s="1031">
        <v>640.20000000000005</v>
      </c>
      <c r="K47" s="1402" t="s">
        <v>272</v>
      </c>
      <c r="L47" s="1052">
        <v>464</v>
      </c>
      <c r="M47" s="1053">
        <v>464</v>
      </c>
      <c r="N47" s="1054">
        <v>464</v>
      </c>
    </row>
    <row r="48" spans="1:19" s="3" customFormat="1" ht="17.25" customHeight="1" x14ac:dyDescent="0.25">
      <c r="A48" s="1179"/>
      <c r="B48" s="1181"/>
      <c r="C48" s="1025"/>
      <c r="D48" s="1026"/>
      <c r="E48" s="1562"/>
      <c r="F48" s="185"/>
      <c r="G48" s="1027" t="s">
        <v>43</v>
      </c>
      <c r="H48" s="1028">
        <v>233.7</v>
      </c>
      <c r="I48" s="1029">
        <v>232.7</v>
      </c>
      <c r="J48" s="1028">
        <v>198.7</v>
      </c>
      <c r="K48" s="1403"/>
      <c r="L48" s="1055"/>
      <c r="M48" s="1056"/>
      <c r="N48" s="1057"/>
    </row>
    <row r="49" spans="1:14" s="3" customFormat="1" ht="17.25" customHeight="1" x14ac:dyDescent="0.25">
      <c r="A49" s="1179"/>
      <c r="B49" s="1181"/>
      <c r="C49" s="1025"/>
      <c r="D49" s="1026"/>
      <c r="E49" s="1562"/>
      <c r="F49" s="185"/>
      <c r="G49" s="1038" t="s">
        <v>59</v>
      </c>
      <c r="H49" s="1039">
        <v>2.5</v>
      </c>
      <c r="I49" s="1040">
        <v>2.5</v>
      </c>
      <c r="J49" s="1040">
        <v>3</v>
      </c>
      <c r="K49" s="1404" t="s">
        <v>60</v>
      </c>
      <c r="L49" s="1407" t="s">
        <v>226</v>
      </c>
      <c r="M49" s="1409" t="s">
        <v>226</v>
      </c>
      <c r="N49" s="1564" t="s">
        <v>226</v>
      </c>
    </row>
    <row r="50" spans="1:14" s="3" customFormat="1" ht="12.75" customHeight="1" x14ac:dyDescent="0.25">
      <c r="A50" s="1179"/>
      <c r="B50" s="1181"/>
      <c r="C50" s="1025"/>
      <c r="D50" s="1026"/>
      <c r="E50" s="1562"/>
      <c r="F50" s="185"/>
      <c r="G50" s="1030"/>
      <c r="H50" s="1031"/>
      <c r="I50" s="1032"/>
      <c r="J50" s="1032"/>
      <c r="K50" s="1406"/>
      <c r="L50" s="1408"/>
      <c r="M50" s="1410"/>
      <c r="N50" s="1565"/>
    </row>
    <row r="51" spans="1:14" s="3" customFormat="1" ht="15.75" customHeight="1" x14ac:dyDescent="0.25">
      <c r="A51" s="1179"/>
      <c r="B51" s="1181"/>
      <c r="C51" s="50"/>
      <c r="D51" s="1398" t="s">
        <v>281</v>
      </c>
      <c r="E51" s="1562"/>
      <c r="F51" s="185"/>
      <c r="G51" s="1058"/>
      <c r="H51" s="149"/>
      <c r="I51" s="1022"/>
      <c r="J51" s="149"/>
      <c r="K51" s="1059"/>
      <c r="L51" s="289"/>
      <c r="M51" s="1060"/>
      <c r="N51" s="312"/>
    </row>
    <row r="52" spans="1:14" s="3" customFormat="1" ht="15.75" customHeight="1" x14ac:dyDescent="0.25">
      <c r="A52" s="1179"/>
      <c r="B52" s="1181"/>
      <c r="C52" s="50"/>
      <c r="D52" s="1563"/>
      <c r="E52" s="1562"/>
      <c r="F52" s="185"/>
      <c r="G52" s="289"/>
      <c r="H52" s="149"/>
      <c r="I52" s="1022"/>
      <c r="J52" s="149"/>
      <c r="K52" s="1059"/>
      <c r="L52" s="149"/>
      <c r="M52" s="1061"/>
      <c r="N52" s="1062"/>
    </row>
    <row r="53" spans="1:14" s="3" customFormat="1" ht="29.25" customHeight="1" x14ac:dyDescent="0.25">
      <c r="A53" s="1179"/>
      <c r="B53" s="1181"/>
      <c r="C53" s="50"/>
      <c r="D53" s="1063" t="s">
        <v>282</v>
      </c>
      <c r="E53" s="1562"/>
      <c r="F53" s="185"/>
      <c r="G53" s="1058"/>
      <c r="H53" s="1064"/>
      <c r="I53" s="1012"/>
      <c r="J53" s="792"/>
      <c r="K53" s="1065"/>
      <c r="L53" s="833"/>
      <c r="M53" s="1066"/>
      <c r="N53" s="1067"/>
    </row>
    <row r="54" spans="1:14" s="3" customFormat="1" ht="42" customHeight="1" x14ac:dyDescent="0.25">
      <c r="A54" s="1179"/>
      <c r="B54" s="1181"/>
      <c r="C54" s="50"/>
      <c r="D54" s="1152" t="s">
        <v>266</v>
      </c>
      <c r="E54" s="1562"/>
      <c r="F54" s="185"/>
      <c r="G54" s="1216"/>
      <c r="H54" s="624"/>
      <c r="I54" s="627"/>
      <c r="J54" s="792"/>
      <c r="K54" s="1153" t="s">
        <v>267</v>
      </c>
      <c r="L54" s="1068" t="s">
        <v>163</v>
      </c>
      <c r="M54" s="1066" t="s">
        <v>163</v>
      </c>
      <c r="N54" s="1069"/>
    </row>
    <row r="55" spans="1:14" s="3" customFormat="1" ht="33" customHeight="1" x14ac:dyDescent="0.25">
      <c r="A55" s="1179"/>
      <c r="B55" s="1181"/>
      <c r="C55" s="1168"/>
      <c r="D55" s="878" t="s">
        <v>283</v>
      </c>
      <c r="E55" s="1562"/>
      <c r="F55" s="185"/>
      <c r="G55" s="1058"/>
      <c r="H55" s="149"/>
      <c r="I55" s="1022"/>
      <c r="J55" s="149"/>
      <c r="K55" s="1153"/>
      <c r="L55" s="833"/>
      <c r="M55" s="1070"/>
      <c r="N55" s="1071"/>
    </row>
    <row r="56" spans="1:14" s="3" customFormat="1" ht="30.75" customHeight="1" x14ac:dyDescent="0.25">
      <c r="A56" s="1179"/>
      <c r="B56" s="1181"/>
      <c r="C56" s="50"/>
      <c r="D56" s="1164" t="s">
        <v>61</v>
      </c>
      <c r="E56" s="910"/>
      <c r="F56" s="1167"/>
      <c r="G56" s="20"/>
      <c r="H56" s="127"/>
      <c r="I56" s="96"/>
      <c r="J56" s="392"/>
      <c r="K56" s="100"/>
      <c r="L56" s="1037"/>
      <c r="M56" s="48"/>
      <c r="N56" s="377"/>
    </row>
    <row r="57" spans="1:14" s="3" customFormat="1" ht="45" customHeight="1" x14ac:dyDescent="0.25">
      <c r="A57" s="1179"/>
      <c r="B57" s="1181"/>
      <c r="C57" s="50"/>
      <c r="D57" s="24" t="s">
        <v>244</v>
      </c>
      <c r="E57" s="910"/>
      <c r="F57" s="1167"/>
      <c r="G57" s="20"/>
      <c r="H57" s="461"/>
      <c r="I57" s="1041"/>
      <c r="J57" s="461"/>
      <c r="K57" s="24"/>
      <c r="L57" s="317"/>
      <c r="M57" s="228"/>
      <c r="N57" s="381"/>
    </row>
    <row r="58" spans="1:14" s="3" customFormat="1" ht="26.25" customHeight="1" x14ac:dyDescent="0.25">
      <c r="A58" s="1179"/>
      <c r="B58" s="1181"/>
      <c r="C58" s="50"/>
      <c r="D58" s="1475" t="s">
        <v>246</v>
      </c>
      <c r="E58" s="910"/>
      <c r="F58" s="1167"/>
      <c r="G58" s="20"/>
      <c r="H58" s="461"/>
      <c r="I58" s="1041"/>
      <c r="J58" s="1041"/>
      <c r="K58" s="1475"/>
      <c r="L58" s="317"/>
      <c r="M58" s="228"/>
      <c r="N58" s="381"/>
    </row>
    <row r="59" spans="1:14" s="3" customFormat="1" ht="18.75" customHeight="1" x14ac:dyDescent="0.25">
      <c r="A59" s="1179"/>
      <c r="B59" s="1181"/>
      <c r="C59" s="1168"/>
      <c r="D59" s="1475"/>
      <c r="E59" s="910"/>
      <c r="F59" s="1167"/>
      <c r="G59" s="1072"/>
      <c r="H59" s="1073"/>
      <c r="I59" s="1074"/>
      <c r="J59" s="1074"/>
      <c r="K59" s="1475"/>
      <c r="L59" s="1155"/>
      <c r="M59" s="1157"/>
      <c r="N59" s="1148"/>
    </row>
    <row r="60" spans="1:14" s="3" customFormat="1" ht="45.75" customHeight="1" x14ac:dyDescent="0.25">
      <c r="A60" s="1179"/>
      <c r="B60" s="1181"/>
      <c r="C60" s="50"/>
      <c r="D60" s="1165" t="s">
        <v>276</v>
      </c>
      <c r="E60" s="910"/>
      <c r="F60" s="1167"/>
      <c r="G60" s="1072"/>
      <c r="H60" s="1073"/>
      <c r="I60" s="1074"/>
      <c r="J60" s="1073"/>
      <c r="K60" s="100" t="s">
        <v>277</v>
      </c>
      <c r="L60" s="1155">
        <v>104</v>
      </c>
      <c r="M60" s="1157">
        <v>104</v>
      </c>
      <c r="N60" s="1148">
        <v>104</v>
      </c>
    </row>
    <row r="61" spans="1:14" s="3" customFormat="1" ht="29.25" customHeight="1" x14ac:dyDescent="0.25">
      <c r="A61" s="1179"/>
      <c r="B61" s="1181"/>
      <c r="C61" s="50"/>
      <c r="D61" s="1147" t="s">
        <v>284</v>
      </c>
      <c r="E61" s="910"/>
      <c r="F61" s="1167"/>
      <c r="G61" s="20"/>
      <c r="H61" s="392"/>
      <c r="I61" s="96"/>
      <c r="J61" s="392"/>
      <c r="K61" s="100"/>
      <c r="L61" s="1155"/>
      <c r="M61" s="1157"/>
      <c r="N61" s="1148"/>
    </row>
    <row r="62" spans="1:14" s="3" customFormat="1" ht="29.25" customHeight="1" x14ac:dyDescent="0.25">
      <c r="A62" s="1179"/>
      <c r="B62" s="1181"/>
      <c r="C62" s="50"/>
      <c r="D62" s="1147" t="s">
        <v>285</v>
      </c>
      <c r="E62" s="910"/>
      <c r="F62" s="1167"/>
      <c r="G62" s="20"/>
      <c r="H62" s="57"/>
      <c r="I62" s="62"/>
      <c r="J62" s="57"/>
      <c r="K62" s="100"/>
      <c r="L62" s="1037"/>
      <c r="M62" s="1157"/>
      <c r="N62" s="1148"/>
    </row>
    <row r="63" spans="1:14" s="3" customFormat="1" ht="14.25" customHeight="1" x14ac:dyDescent="0.25">
      <c r="A63" s="1179"/>
      <c r="B63" s="1181"/>
      <c r="C63" s="50"/>
      <c r="D63" s="1475" t="s">
        <v>286</v>
      </c>
      <c r="E63" s="369"/>
      <c r="F63" s="1167"/>
      <c r="G63" s="20"/>
      <c r="H63" s="393"/>
      <c r="I63" s="99"/>
      <c r="J63" s="393"/>
      <c r="K63" s="100"/>
      <c r="L63" s="1037"/>
      <c r="M63" s="1157"/>
      <c r="N63" s="1148"/>
    </row>
    <row r="64" spans="1:14" s="3" customFormat="1" ht="14.25" customHeight="1" x14ac:dyDescent="0.25">
      <c r="A64" s="1179"/>
      <c r="B64" s="1181"/>
      <c r="C64" s="50"/>
      <c r="D64" s="1475"/>
      <c r="E64" s="369"/>
      <c r="F64" s="1167"/>
      <c r="G64" s="20"/>
      <c r="H64" s="393"/>
      <c r="I64" s="99"/>
      <c r="J64" s="393"/>
      <c r="K64" s="1150"/>
      <c r="L64" s="1037"/>
      <c r="M64" s="1157"/>
      <c r="N64" s="1148"/>
    </row>
    <row r="65" spans="1:22" s="103" customFormat="1" ht="32.25" customHeight="1" x14ac:dyDescent="0.25">
      <c r="A65" s="1179"/>
      <c r="B65" s="1181"/>
      <c r="C65" s="101"/>
      <c r="D65" s="1164" t="s">
        <v>66</v>
      </c>
      <c r="E65" s="369"/>
      <c r="F65" s="1167"/>
      <c r="G65" s="28"/>
      <c r="H65" s="59"/>
      <c r="I65" s="58"/>
      <c r="J65" s="59"/>
      <c r="K65" s="100"/>
      <c r="L65" s="1037"/>
      <c r="M65" s="1157"/>
      <c r="N65" s="1148"/>
      <c r="O65" s="972"/>
    </row>
    <row r="66" spans="1:22" s="103" customFormat="1" ht="17.25" customHeight="1" thickBot="1" x14ac:dyDescent="0.3">
      <c r="A66" s="104"/>
      <c r="B66" s="1181"/>
      <c r="C66" s="101"/>
      <c r="D66" s="1542" t="s">
        <v>40</v>
      </c>
      <c r="E66" s="1543"/>
      <c r="F66" s="1543"/>
      <c r="G66" s="1544"/>
      <c r="H66" s="113">
        <f>SUM(H44:H65)</f>
        <v>4545.8</v>
      </c>
      <c r="I66" s="113">
        <f t="shared" ref="I66:J66" si="2">SUM(I44:I65)</f>
        <v>4491.8999999999996</v>
      </c>
      <c r="J66" s="113">
        <f t="shared" si="2"/>
        <v>4463.8</v>
      </c>
      <c r="K66" s="332"/>
      <c r="L66" s="1024"/>
      <c r="M66" s="988"/>
      <c r="N66" s="990"/>
    </row>
    <row r="67" spans="1:22" s="111" customFormat="1" ht="47.25" customHeight="1" x14ac:dyDescent="0.25">
      <c r="A67" s="1548" t="s">
        <v>18</v>
      </c>
      <c r="B67" s="1550" t="s">
        <v>41</v>
      </c>
      <c r="C67" s="1552" t="s">
        <v>41</v>
      </c>
      <c r="D67" s="1530" t="s">
        <v>67</v>
      </c>
      <c r="E67" s="1554" t="s">
        <v>193</v>
      </c>
      <c r="F67" s="1556" t="s">
        <v>23</v>
      </c>
      <c r="G67" s="1211" t="s">
        <v>26</v>
      </c>
      <c r="H67" s="735">
        <v>236.9</v>
      </c>
      <c r="I67" s="107">
        <v>236.9</v>
      </c>
      <c r="J67" s="107">
        <v>236.9</v>
      </c>
      <c r="K67" s="1530" t="s">
        <v>173</v>
      </c>
      <c r="L67" s="108">
        <v>60</v>
      </c>
      <c r="M67" s="109">
        <v>60</v>
      </c>
      <c r="N67" s="110">
        <v>60</v>
      </c>
      <c r="P67" s="620"/>
      <c r="Q67" s="119"/>
      <c r="R67" s="119"/>
      <c r="S67" s="119"/>
    </row>
    <row r="68" spans="1:22" s="119" customFormat="1" ht="21.75" customHeight="1" thickBot="1" x14ac:dyDescent="0.3">
      <c r="A68" s="1549"/>
      <c r="B68" s="1551"/>
      <c r="C68" s="1553"/>
      <c r="D68" s="1531"/>
      <c r="E68" s="1555"/>
      <c r="F68" s="1557"/>
      <c r="G68" s="112" t="s">
        <v>30</v>
      </c>
      <c r="H68" s="734">
        <f>SUM(H67)</f>
        <v>236.9</v>
      </c>
      <c r="I68" s="114">
        <f>SUM(I67)</f>
        <v>236.9</v>
      </c>
      <c r="J68" s="114">
        <f>SUM(J67)</f>
        <v>236.9</v>
      </c>
      <c r="K68" s="1531"/>
      <c r="L68" s="116"/>
      <c r="M68" s="117"/>
      <c r="N68" s="118"/>
    </row>
    <row r="69" spans="1:22" s="2" customFormat="1" ht="42" customHeight="1" x14ac:dyDescent="0.25">
      <c r="A69" s="120" t="s">
        <v>18</v>
      </c>
      <c r="B69" s="121" t="s">
        <v>41</v>
      </c>
      <c r="C69" s="991" t="s">
        <v>45</v>
      </c>
      <c r="D69" s="1538" t="s">
        <v>68</v>
      </c>
      <c r="E69" s="879"/>
      <c r="F69" s="285" t="s">
        <v>23</v>
      </c>
      <c r="G69" s="1211" t="s">
        <v>26</v>
      </c>
      <c r="H69" s="1034">
        <v>422.7</v>
      </c>
      <c r="I69" s="1171">
        <v>431.5</v>
      </c>
      <c r="J69" s="1170">
        <v>431.5</v>
      </c>
      <c r="K69" s="1151" t="s">
        <v>69</v>
      </c>
      <c r="L69" s="295">
        <v>77</v>
      </c>
      <c r="M69" s="438">
        <v>77</v>
      </c>
      <c r="N69" s="294">
        <v>77</v>
      </c>
    </row>
    <row r="70" spans="1:22" s="2" customFormat="1" ht="53.25" customHeight="1" x14ac:dyDescent="0.25">
      <c r="A70" s="125"/>
      <c r="B70" s="126"/>
      <c r="C70" s="1192"/>
      <c r="D70" s="1505"/>
      <c r="E70" s="1202"/>
      <c r="F70" s="148"/>
      <c r="G70" s="1201"/>
      <c r="H70" s="173"/>
      <c r="I70" s="93"/>
      <c r="J70" s="127"/>
      <c r="K70" s="87" t="s">
        <v>70</v>
      </c>
      <c r="L70" s="257">
        <v>208</v>
      </c>
      <c r="M70" s="270">
        <v>208</v>
      </c>
      <c r="N70" s="258">
        <v>208</v>
      </c>
    </row>
    <row r="71" spans="1:22" s="2" customFormat="1" ht="55.5" customHeight="1" x14ac:dyDescent="0.25">
      <c r="A71" s="125"/>
      <c r="B71" s="126"/>
      <c r="C71" s="1192"/>
      <c r="D71" s="87" t="s">
        <v>157</v>
      </c>
      <c r="E71" s="1169"/>
      <c r="F71" s="148"/>
      <c r="G71" s="1201"/>
      <c r="H71" s="1035"/>
      <c r="I71" s="96"/>
      <c r="J71" s="96"/>
      <c r="K71" s="358" t="s">
        <v>71</v>
      </c>
      <c r="L71" s="277" t="s">
        <v>73</v>
      </c>
      <c r="M71" s="439" t="s">
        <v>73</v>
      </c>
      <c r="N71" s="271" t="s">
        <v>73</v>
      </c>
      <c r="V71" s="3"/>
    </row>
    <row r="72" spans="1:22" s="2" customFormat="1" ht="62.25" customHeight="1" x14ac:dyDescent="0.25">
      <c r="A72" s="125"/>
      <c r="B72" s="126"/>
      <c r="C72" s="1192"/>
      <c r="D72" s="53" t="s">
        <v>158</v>
      </c>
      <c r="E72" s="373" t="s">
        <v>196</v>
      </c>
      <c r="F72" s="148"/>
      <c r="G72" s="1201"/>
      <c r="H72" s="173"/>
      <c r="I72" s="93"/>
      <c r="J72" s="93"/>
      <c r="K72" s="1158"/>
      <c r="L72" s="1088"/>
      <c r="M72" s="1089"/>
      <c r="N72" s="1090"/>
    </row>
    <row r="73" spans="1:22" s="2" customFormat="1" ht="55.5" customHeight="1" x14ac:dyDescent="0.25">
      <c r="A73" s="125"/>
      <c r="B73" s="126"/>
      <c r="C73" s="359"/>
      <c r="D73" s="53" t="s">
        <v>159</v>
      </c>
      <c r="E73" s="374"/>
      <c r="F73" s="148"/>
      <c r="G73" s="1201"/>
      <c r="H73" s="173"/>
      <c r="I73" s="93"/>
      <c r="J73" s="93"/>
      <c r="K73" s="100"/>
      <c r="L73" s="1194"/>
      <c r="M73" s="1198"/>
      <c r="N73" s="38"/>
      <c r="S73" s="3"/>
      <c r="T73" s="3"/>
    </row>
    <row r="74" spans="1:22" s="2" customFormat="1" ht="56.25" customHeight="1" x14ac:dyDescent="0.25">
      <c r="A74" s="125"/>
      <c r="B74" s="126"/>
      <c r="C74" s="359"/>
      <c r="D74" s="53" t="s">
        <v>160</v>
      </c>
      <c r="E74" s="911" t="s">
        <v>186</v>
      </c>
      <c r="F74" s="148"/>
      <c r="G74" s="1201"/>
      <c r="H74" s="360"/>
      <c r="I74" s="62"/>
      <c r="J74" s="62"/>
      <c r="K74" s="1019"/>
      <c r="L74" s="1088"/>
      <c r="M74" s="337"/>
      <c r="N74" s="667"/>
    </row>
    <row r="75" spans="1:22" s="2" customFormat="1" ht="78.75" customHeight="1" x14ac:dyDescent="0.25">
      <c r="A75" s="125"/>
      <c r="B75" s="126"/>
      <c r="C75" s="359"/>
      <c r="D75" s="134" t="s">
        <v>180</v>
      </c>
      <c r="E75" s="374" t="s">
        <v>185</v>
      </c>
      <c r="F75" s="148"/>
      <c r="G75" s="1201"/>
      <c r="H75" s="173"/>
      <c r="I75" s="93"/>
      <c r="J75" s="93"/>
      <c r="K75" s="100"/>
      <c r="L75" s="1194"/>
      <c r="M75" s="1198"/>
      <c r="N75" s="38"/>
      <c r="Q75" s="3"/>
      <c r="S75" s="3"/>
    </row>
    <row r="76" spans="1:22" s="2" customFormat="1" ht="44.25" customHeight="1" x14ac:dyDescent="0.25">
      <c r="A76" s="1179"/>
      <c r="B76" s="1181"/>
      <c r="C76" s="986"/>
      <c r="D76" s="135" t="s">
        <v>179</v>
      </c>
      <c r="E76" s="372" t="s">
        <v>194</v>
      </c>
      <c r="F76" s="1167"/>
      <c r="G76" s="20"/>
      <c r="H76" s="645"/>
      <c r="I76" s="136"/>
      <c r="J76" s="136"/>
      <c r="K76" s="1014"/>
      <c r="L76" s="139"/>
      <c r="M76" s="140"/>
      <c r="N76" s="141"/>
    </row>
    <row r="77" spans="1:22" s="2" customFormat="1" ht="38.25" customHeight="1" x14ac:dyDescent="0.25">
      <c r="A77" s="1179"/>
      <c r="B77" s="1181"/>
      <c r="C77" s="986"/>
      <c r="D77" s="1547" t="s">
        <v>74</v>
      </c>
      <c r="E77" s="992" t="s">
        <v>187</v>
      </c>
      <c r="F77" s="1167"/>
      <c r="G77" s="20"/>
      <c r="H77" s="142"/>
      <c r="I77" s="143"/>
      <c r="J77" s="142"/>
      <c r="K77" s="1545"/>
      <c r="L77" s="139"/>
      <c r="M77" s="140"/>
      <c r="N77" s="141"/>
      <c r="P77" s="3"/>
    </row>
    <row r="78" spans="1:22" s="2" customFormat="1" ht="19.5" customHeight="1" thickBot="1" x14ac:dyDescent="0.3">
      <c r="A78" s="1185"/>
      <c r="B78" s="1186"/>
      <c r="C78" s="1188"/>
      <c r="D78" s="1546"/>
      <c r="E78" s="1183"/>
      <c r="F78" s="994"/>
      <c r="G78" s="66" t="s">
        <v>30</v>
      </c>
      <c r="H78" s="67">
        <f>SUM(H69:H77)</f>
        <v>422.7</v>
      </c>
      <c r="I78" s="67">
        <f>SUM(I69:I77)</f>
        <v>431.5</v>
      </c>
      <c r="J78" s="67">
        <f>SUM(J69:J77)</f>
        <v>431.5</v>
      </c>
      <c r="K78" s="1546"/>
      <c r="L78" s="146"/>
      <c r="M78" s="988"/>
      <c r="N78" s="990"/>
      <c r="P78" s="573"/>
    </row>
    <row r="79" spans="1:22" s="2" customFormat="1" ht="18.75" customHeight="1" x14ac:dyDescent="0.25">
      <c r="A79" s="120" t="s">
        <v>18</v>
      </c>
      <c r="B79" s="121" t="s">
        <v>41</v>
      </c>
      <c r="C79" s="991" t="s">
        <v>47</v>
      </c>
      <c r="D79" s="1539" t="s">
        <v>75</v>
      </c>
      <c r="E79" s="1541" t="s">
        <v>190</v>
      </c>
      <c r="F79" s="285" t="s">
        <v>23</v>
      </c>
      <c r="G79" s="1200" t="s">
        <v>26</v>
      </c>
      <c r="H79" s="737">
        <v>186.8</v>
      </c>
      <c r="I79" s="737">
        <v>185.6</v>
      </c>
      <c r="J79" s="737">
        <v>185.6</v>
      </c>
      <c r="K79" s="1397" t="s">
        <v>76</v>
      </c>
      <c r="L79" s="1411">
        <v>56</v>
      </c>
      <c r="M79" s="1413">
        <v>56</v>
      </c>
      <c r="N79" s="1389">
        <v>56</v>
      </c>
    </row>
    <row r="80" spans="1:22" s="2" customFormat="1" ht="18" customHeight="1" x14ac:dyDescent="0.25">
      <c r="A80" s="125"/>
      <c r="B80" s="126"/>
      <c r="C80" s="1192"/>
      <c r="D80" s="1540"/>
      <c r="E80" s="1536"/>
      <c r="F80" s="148"/>
      <c r="G80" s="17" t="s">
        <v>43</v>
      </c>
      <c r="H80" s="738">
        <v>224.7</v>
      </c>
      <c r="I80" s="738"/>
      <c r="J80" s="19"/>
      <c r="K80" s="1396"/>
      <c r="L80" s="1412"/>
      <c r="M80" s="1414"/>
      <c r="N80" s="1390"/>
    </row>
    <row r="81" spans="1:18" s="2" customFormat="1" ht="32.25" customHeight="1" x14ac:dyDescent="0.25">
      <c r="A81" s="125"/>
      <c r="B81" s="126"/>
      <c r="C81" s="1192"/>
      <c r="D81" s="147" t="s">
        <v>77</v>
      </c>
      <c r="E81" s="1536"/>
      <c r="F81" s="148"/>
      <c r="G81" s="1201"/>
      <c r="H81" s="642"/>
      <c r="I81" s="22"/>
      <c r="J81" s="21"/>
      <c r="K81" s="1396"/>
      <c r="L81" s="1155"/>
      <c r="M81" s="1157"/>
      <c r="N81" s="1177"/>
      <c r="P81" s="3"/>
    </row>
    <row r="82" spans="1:18" s="2" customFormat="1" ht="53.25" customHeight="1" x14ac:dyDescent="0.25">
      <c r="A82" s="125"/>
      <c r="B82" s="126"/>
      <c r="C82" s="1192"/>
      <c r="D82" s="26" t="s">
        <v>287</v>
      </c>
      <c r="E82" s="1536"/>
      <c r="F82" s="148"/>
      <c r="G82" s="1201"/>
      <c r="H82" s="642"/>
      <c r="I82" s="22"/>
      <c r="J82" s="21"/>
      <c r="K82" s="1214"/>
      <c r="L82" s="47"/>
      <c r="M82" s="444"/>
      <c r="N82" s="49"/>
      <c r="P82" s="3"/>
    </row>
    <row r="83" spans="1:18" s="2" customFormat="1" ht="15.75" customHeight="1" x14ac:dyDescent="0.25">
      <c r="A83" s="1525"/>
      <c r="B83" s="1527"/>
      <c r="C83" s="986"/>
      <c r="D83" s="1395" t="s">
        <v>79</v>
      </c>
      <c r="E83" s="880"/>
      <c r="F83" s="330"/>
      <c r="G83" s="1201"/>
      <c r="H83" s="1091"/>
      <c r="I83" s="1022"/>
      <c r="J83" s="1022"/>
      <c r="K83" s="1416"/>
      <c r="L83" s="47"/>
      <c r="M83" s="444"/>
      <c r="N83" s="49"/>
      <c r="P83" s="3"/>
    </row>
    <row r="84" spans="1:18" s="2" customFormat="1" ht="15.75" customHeight="1" x14ac:dyDescent="0.25">
      <c r="A84" s="1525"/>
      <c r="B84" s="1527"/>
      <c r="C84" s="986"/>
      <c r="D84" s="1396"/>
      <c r="E84" s="880"/>
      <c r="F84" s="330"/>
      <c r="G84" s="20"/>
      <c r="H84" s="654"/>
      <c r="I84" s="1022"/>
      <c r="J84" s="1022"/>
      <c r="K84" s="1416"/>
      <c r="L84" s="47"/>
      <c r="M84" s="444"/>
      <c r="N84" s="49"/>
      <c r="P84" s="3"/>
    </row>
    <row r="85" spans="1:18" s="2" customFormat="1" ht="13.5" customHeight="1" x14ac:dyDescent="0.25">
      <c r="A85" s="1525"/>
      <c r="B85" s="1527"/>
      <c r="C85" s="986" t="s">
        <v>205</v>
      </c>
      <c r="D85" s="1415"/>
      <c r="E85" s="1092"/>
      <c r="F85" s="330"/>
      <c r="G85" s="20"/>
      <c r="H85" s="654"/>
      <c r="I85" s="1022"/>
      <c r="J85" s="1022"/>
      <c r="K85" s="1416"/>
      <c r="L85" s="47"/>
      <c r="M85" s="444"/>
      <c r="N85" s="49"/>
      <c r="R85" s="3"/>
    </row>
    <row r="86" spans="1:18" s="2" customFormat="1" ht="105.6" customHeight="1" x14ac:dyDescent="0.25">
      <c r="A86" s="125"/>
      <c r="B86" s="126"/>
      <c r="C86" s="1192"/>
      <c r="D86" s="1534" t="s">
        <v>199</v>
      </c>
      <c r="E86" s="1536" t="s">
        <v>189</v>
      </c>
      <c r="F86" s="200"/>
      <c r="G86" s="20"/>
      <c r="H86" s="642"/>
      <c r="I86" s="22"/>
      <c r="J86" s="21"/>
      <c r="K86" s="1214"/>
      <c r="L86" s="47"/>
      <c r="M86" s="444"/>
      <c r="N86" s="49"/>
    </row>
    <row r="87" spans="1:18" s="2" customFormat="1" ht="16.5" customHeight="1" thickBot="1" x14ac:dyDescent="0.3">
      <c r="A87" s="1185"/>
      <c r="B87" s="1186"/>
      <c r="C87" s="1188"/>
      <c r="D87" s="1535"/>
      <c r="E87" s="1537"/>
      <c r="F87" s="1182"/>
      <c r="G87" s="112" t="s">
        <v>30</v>
      </c>
      <c r="H87" s="734">
        <f>SUM(H79:H86)</f>
        <v>411.5</v>
      </c>
      <c r="I87" s="114">
        <f>SUM(I79:I86)</f>
        <v>185.6</v>
      </c>
      <c r="J87" s="113">
        <f>SUM(J79:J86)</f>
        <v>185.6</v>
      </c>
      <c r="K87" s="758"/>
      <c r="L87" s="150"/>
      <c r="M87" s="151"/>
      <c r="N87" s="152"/>
    </row>
    <row r="88" spans="1:18" s="2" customFormat="1" ht="27" customHeight="1" x14ac:dyDescent="0.25">
      <c r="A88" s="1524" t="s">
        <v>18</v>
      </c>
      <c r="B88" s="1526" t="s">
        <v>41</v>
      </c>
      <c r="C88" s="1187" t="s">
        <v>50</v>
      </c>
      <c r="D88" s="1528" t="s">
        <v>80</v>
      </c>
      <c r="E88" s="74"/>
      <c r="F88" s="1007" t="s">
        <v>81</v>
      </c>
      <c r="G88" s="1200" t="s">
        <v>26</v>
      </c>
      <c r="H88" s="741">
        <v>139.9</v>
      </c>
      <c r="I88" s="741">
        <v>139.9</v>
      </c>
      <c r="J88" s="741">
        <v>139.9</v>
      </c>
      <c r="K88" s="154" t="s">
        <v>82</v>
      </c>
      <c r="L88" s="155">
        <v>22</v>
      </c>
      <c r="M88" s="156">
        <v>22</v>
      </c>
      <c r="N88" s="157">
        <v>22</v>
      </c>
      <c r="O88" s="573"/>
      <c r="P88" s="573"/>
      <c r="Q88" s="573"/>
    </row>
    <row r="89" spans="1:18" s="2" customFormat="1" ht="43.15" customHeight="1" x14ac:dyDescent="0.25">
      <c r="A89" s="1525"/>
      <c r="B89" s="1527"/>
      <c r="C89" s="986"/>
      <c r="D89" s="1475"/>
      <c r="E89" s="73"/>
      <c r="F89" s="1196"/>
      <c r="G89" s="1093" t="s">
        <v>43</v>
      </c>
      <c r="H89" s="1016">
        <v>110</v>
      </c>
      <c r="I89" s="86"/>
      <c r="J89" s="86"/>
      <c r="K89" s="177" t="s">
        <v>174</v>
      </c>
      <c r="L89" s="290">
        <v>10</v>
      </c>
      <c r="M89" s="291">
        <v>10</v>
      </c>
      <c r="N89" s="292">
        <v>10</v>
      </c>
    </row>
    <row r="90" spans="1:18" s="2" customFormat="1" ht="15" customHeight="1" x14ac:dyDescent="0.25">
      <c r="A90" s="1525"/>
      <c r="B90" s="1527"/>
      <c r="C90" s="986"/>
      <c r="D90" s="1475"/>
      <c r="E90" s="73"/>
      <c r="F90" s="1196"/>
      <c r="G90" s="1208"/>
      <c r="H90" s="346"/>
      <c r="I90" s="43"/>
      <c r="J90" s="397"/>
      <c r="K90" s="1391" t="s">
        <v>273</v>
      </c>
      <c r="L90" s="160">
        <v>28</v>
      </c>
      <c r="M90" s="161">
        <v>28</v>
      </c>
      <c r="N90" s="162">
        <v>28</v>
      </c>
    </row>
    <row r="91" spans="1:18" s="2" customFormat="1" ht="15" customHeight="1" thickBot="1" x14ac:dyDescent="0.3">
      <c r="A91" s="1179"/>
      <c r="B91" s="1181"/>
      <c r="C91" s="986"/>
      <c r="D91" s="1529"/>
      <c r="E91" s="73"/>
      <c r="F91" s="1196"/>
      <c r="G91" s="75" t="s">
        <v>30</v>
      </c>
      <c r="H91" s="63">
        <f>SUM(H88:H90)</f>
        <v>249.9</v>
      </c>
      <c r="I91" s="64">
        <f>SUM(I88:I90)</f>
        <v>139.9</v>
      </c>
      <c r="J91" s="63">
        <f>SUM(J88:J90)</f>
        <v>139.9</v>
      </c>
      <c r="K91" s="1392"/>
      <c r="L91" s="1195"/>
      <c r="M91" s="687"/>
      <c r="N91" s="688"/>
    </row>
    <row r="92" spans="1:18" s="2" customFormat="1" ht="24.75" customHeight="1" x14ac:dyDescent="0.25">
      <c r="A92" s="1178" t="s">
        <v>18</v>
      </c>
      <c r="B92" s="1180" t="s">
        <v>41</v>
      </c>
      <c r="C92" s="1187" t="s">
        <v>83</v>
      </c>
      <c r="D92" s="1530" t="s">
        <v>183</v>
      </c>
      <c r="E92" s="74"/>
      <c r="F92" s="1532">
        <v>3</v>
      </c>
      <c r="G92" s="1200" t="s">
        <v>26</v>
      </c>
      <c r="H92" s="163">
        <v>3.5</v>
      </c>
      <c r="I92" s="153">
        <v>3.5</v>
      </c>
      <c r="J92" s="163">
        <v>3.5</v>
      </c>
      <c r="K92" s="1189" t="s">
        <v>184</v>
      </c>
      <c r="L92" s="1215">
        <v>2</v>
      </c>
      <c r="M92" s="164">
        <v>2</v>
      </c>
      <c r="N92" s="165">
        <v>2</v>
      </c>
    </row>
    <row r="93" spans="1:18" s="2" customFormat="1" ht="16.5" customHeight="1" thickBot="1" x14ac:dyDescent="0.3">
      <c r="A93" s="1179"/>
      <c r="B93" s="1181"/>
      <c r="C93" s="1188"/>
      <c r="D93" s="1531"/>
      <c r="E93" s="893"/>
      <c r="F93" s="1533"/>
      <c r="G93" s="112" t="s">
        <v>30</v>
      </c>
      <c r="H93" s="63">
        <f>H92</f>
        <v>3.5</v>
      </c>
      <c r="I93" s="64">
        <f>I92</f>
        <v>3.5</v>
      </c>
      <c r="J93" s="63">
        <f>J92</f>
        <v>3.5</v>
      </c>
      <c r="K93" s="1199"/>
      <c r="L93" s="1194"/>
      <c r="M93" s="1198"/>
      <c r="N93" s="38"/>
    </row>
    <row r="94" spans="1:18" s="2" customFormat="1" ht="16.5" customHeight="1" x14ac:dyDescent="0.25">
      <c r="A94" s="1495" t="s">
        <v>18</v>
      </c>
      <c r="B94" s="1497" t="s">
        <v>41</v>
      </c>
      <c r="C94" s="1499" t="s">
        <v>84</v>
      </c>
      <c r="D94" s="1489" t="s">
        <v>204</v>
      </c>
      <c r="E94" s="1502"/>
      <c r="F94" s="1493">
        <v>3</v>
      </c>
      <c r="G94" s="1154" t="s">
        <v>26</v>
      </c>
      <c r="H94" s="1218">
        <v>1</v>
      </c>
      <c r="I94" s="123"/>
      <c r="J94" s="123"/>
      <c r="K94" s="340" t="s">
        <v>203</v>
      </c>
      <c r="L94" s="224">
        <v>1</v>
      </c>
      <c r="M94" s="14"/>
      <c r="N94" s="225"/>
    </row>
    <row r="95" spans="1:18" s="2" customFormat="1" ht="15" customHeight="1" x14ac:dyDescent="0.25">
      <c r="A95" s="1496"/>
      <c r="B95" s="1498"/>
      <c r="C95" s="1500"/>
      <c r="D95" s="1501"/>
      <c r="E95" s="1503"/>
      <c r="F95" s="1494"/>
      <c r="G95" s="260"/>
      <c r="H95" s="127"/>
      <c r="I95" s="93"/>
      <c r="J95" s="127"/>
      <c r="K95" s="1395" t="s">
        <v>202</v>
      </c>
      <c r="L95" s="1519"/>
      <c r="M95" s="1521">
        <v>350</v>
      </c>
      <c r="N95" s="1522">
        <v>350</v>
      </c>
    </row>
    <row r="96" spans="1:18" s="2" customFormat="1" ht="15" customHeight="1" thickBot="1" x14ac:dyDescent="0.3">
      <c r="A96" s="1496"/>
      <c r="B96" s="1498"/>
      <c r="C96" s="1500"/>
      <c r="D96" s="1501"/>
      <c r="E96" s="1503"/>
      <c r="F96" s="1494"/>
      <c r="G96" s="490" t="s">
        <v>30</v>
      </c>
      <c r="H96" s="30">
        <f>H95+H94</f>
        <v>1</v>
      </c>
      <c r="I96" s="31">
        <f>I95+I94</f>
        <v>0</v>
      </c>
      <c r="J96" s="30">
        <f>J95+J94</f>
        <v>0</v>
      </c>
      <c r="K96" s="1396"/>
      <c r="L96" s="1520"/>
      <c r="M96" s="1414"/>
      <c r="N96" s="1523"/>
      <c r="Q96" s="3"/>
    </row>
    <row r="97" spans="1:18" s="2" customFormat="1" ht="81" customHeight="1" x14ac:dyDescent="0.25">
      <c r="A97" s="1495" t="s">
        <v>18</v>
      </c>
      <c r="B97" s="1497" t="s">
        <v>41</v>
      </c>
      <c r="C97" s="1499" t="s">
        <v>155</v>
      </c>
      <c r="D97" s="1489" t="s">
        <v>288</v>
      </c>
      <c r="E97" s="1502"/>
      <c r="F97" s="1493">
        <v>3</v>
      </c>
      <c r="G97" s="1154" t="s">
        <v>26</v>
      </c>
      <c r="H97" s="394">
        <v>5</v>
      </c>
      <c r="I97" s="166"/>
      <c r="J97" s="394"/>
      <c r="K97" s="1189" t="s">
        <v>203</v>
      </c>
      <c r="L97" s="65">
        <v>1</v>
      </c>
      <c r="M97" s="1156"/>
      <c r="N97" s="1191"/>
    </row>
    <row r="98" spans="1:18" s="2" customFormat="1" ht="15" customHeight="1" thickBot="1" x14ac:dyDescent="0.3">
      <c r="A98" s="1496"/>
      <c r="B98" s="1498"/>
      <c r="C98" s="1500"/>
      <c r="D98" s="1501"/>
      <c r="E98" s="1503"/>
      <c r="F98" s="1494"/>
      <c r="G98" s="66" t="s">
        <v>30</v>
      </c>
      <c r="H98" s="32">
        <f t="shared" ref="H98:J98" si="3">+H97</f>
        <v>5</v>
      </c>
      <c r="I98" s="30">
        <f t="shared" si="3"/>
        <v>0</v>
      </c>
      <c r="J98" s="30">
        <f t="shared" si="3"/>
        <v>0</v>
      </c>
      <c r="K98" s="1150"/>
      <c r="L98" s="1174"/>
      <c r="M98" s="1157"/>
      <c r="N98" s="1177"/>
    </row>
    <row r="99" spans="1:18" s="2" customFormat="1" ht="26.25" customHeight="1" x14ac:dyDescent="0.25">
      <c r="A99" s="1495" t="s">
        <v>18</v>
      </c>
      <c r="B99" s="1497" t="s">
        <v>41</v>
      </c>
      <c r="C99" s="1499" t="s">
        <v>156</v>
      </c>
      <c r="D99" s="1489" t="s">
        <v>289</v>
      </c>
      <c r="E99" s="1502"/>
      <c r="F99" s="1493">
        <v>5</v>
      </c>
      <c r="G99" s="1382" t="s">
        <v>26</v>
      </c>
      <c r="H99" s="946">
        <v>126.6</v>
      </c>
      <c r="I99" s="945">
        <v>126.8</v>
      </c>
      <c r="J99" s="948">
        <v>87.6</v>
      </c>
      <c r="K99" s="950" t="s">
        <v>263</v>
      </c>
      <c r="L99" s="65">
        <v>2</v>
      </c>
      <c r="M99" s="1156">
        <v>2</v>
      </c>
      <c r="N99" s="1191">
        <v>2</v>
      </c>
    </row>
    <row r="100" spans="1:18" s="2" customFormat="1" ht="26.25" customHeight="1" x14ac:dyDescent="0.25">
      <c r="A100" s="1496"/>
      <c r="B100" s="1498"/>
      <c r="C100" s="1500"/>
      <c r="D100" s="1501"/>
      <c r="E100" s="1503"/>
      <c r="F100" s="1494"/>
      <c r="G100" s="1379"/>
      <c r="H100" s="398"/>
      <c r="I100" s="1323"/>
      <c r="J100" s="1381"/>
      <c r="K100" s="951" t="s">
        <v>264</v>
      </c>
      <c r="L100" s="1173">
        <v>1</v>
      </c>
      <c r="M100" s="1175"/>
      <c r="N100" s="1176"/>
    </row>
    <row r="101" spans="1:18" s="2" customFormat="1" ht="15" customHeight="1" thickBot="1" x14ac:dyDescent="0.3">
      <c r="A101" s="1496"/>
      <c r="B101" s="1498"/>
      <c r="C101" s="1500"/>
      <c r="D101" s="1501"/>
      <c r="E101" s="1503"/>
      <c r="F101" s="1494"/>
      <c r="G101" s="949" t="s">
        <v>30</v>
      </c>
      <c r="H101" s="113">
        <f>H100+H99</f>
        <v>126.6</v>
      </c>
      <c r="I101" s="114">
        <f t="shared" ref="I101:J101" si="4">I100+I99</f>
        <v>126.8</v>
      </c>
      <c r="J101" s="722">
        <f t="shared" si="4"/>
        <v>87.6</v>
      </c>
      <c r="K101" s="1079"/>
      <c r="L101" s="1174"/>
      <c r="M101" s="1157"/>
      <c r="N101" s="1177"/>
    </row>
    <row r="102" spans="1:18" s="2" customFormat="1" ht="16.5" customHeight="1" thickBot="1" x14ac:dyDescent="0.3">
      <c r="A102" s="7" t="s">
        <v>18</v>
      </c>
      <c r="B102" s="8" t="s">
        <v>41</v>
      </c>
      <c r="C102" s="1448" t="s">
        <v>52</v>
      </c>
      <c r="D102" s="1448"/>
      <c r="E102" s="1448"/>
      <c r="F102" s="1448"/>
      <c r="G102" s="1448"/>
      <c r="H102" s="167">
        <f>H93+H91+H87+H78+H68+H66+H96+H98+H101</f>
        <v>6002.9000000000005</v>
      </c>
      <c r="I102" s="167">
        <f>I93+I91+I87+I78+I68+I66+I96+I98+I101</f>
        <v>5616.0999999999995</v>
      </c>
      <c r="J102" s="167">
        <f>J93+J91+J87+J78+J68+J66+J96+J98+J101</f>
        <v>5548.8</v>
      </c>
      <c r="K102" s="1449"/>
      <c r="L102" s="1450"/>
      <c r="M102" s="1450"/>
      <c r="N102" s="1451"/>
      <c r="Q102" s="2" t="s">
        <v>205</v>
      </c>
    </row>
    <row r="103" spans="1:18" s="2" customFormat="1" ht="18" customHeight="1" thickBot="1" x14ac:dyDescent="0.3">
      <c r="A103" s="78" t="s">
        <v>18</v>
      </c>
      <c r="B103" s="8" t="s">
        <v>45</v>
      </c>
      <c r="C103" s="1486" t="s">
        <v>87</v>
      </c>
      <c r="D103" s="1486"/>
      <c r="E103" s="1486"/>
      <c r="F103" s="1486"/>
      <c r="G103" s="1486"/>
      <c r="H103" s="1486"/>
      <c r="I103" s="1486"/>
      <c r="J103" s="1486"/>
      <c r="K103" s="1486"/>
      <c r="L103" s="1487"/>
      <c r="M103" s="1487"/>
      <c r="N103" s="1488"/>
    </row>
    <row r="104" spans="1:18" s="3" customFormat="1" ht="54.75" customHeight="1" x14ac:dyDescent="0.25">
      <c r="A104" s="1178" t="s">
        <v>18</v>
      </c>
      <c r="B104" s="1180" t="s">
        <v>45</v>
      </c>
      <c r="C104" s="956" t="s">
        <v>18</v>
      </c>
      <c r="D104" s="756" t="s">
        <v>88</v>
      </c>
      <c r="E104" s="370"/>
      <c r="F104" s="800"/>
      <c r="G104" s="308"/>
      <c r="H104" s="916"/>
      <c r="I104" s="916"/>
      <c r="J104" s="916"/>
      <c r="K104" s="1104"/>
      <c r="L104" s="1105"/>
      <c r="M104" s="1106"/>
      <c r="N104" s="1107"/>
    </row>
    <row r="105" spans="1:18" s="3" customFormat="1" ht="18" customHeight="1" x14ac:dyDescent="0.25">
      <c r="A105" s="1179"/>
      <c r="B105" s="1181"/>
      <c r="C105" s="1204"/>
      <c r="D105" s="1518" t="s">
        <v>252</v>
      </c>
      <c r="E105" s="1094" t="s">
        <v>93</v>
      </c>
      <c r="F105" s="1095">
        <v>5</v>
      </c>
      <c r="G105" s="913" t="s">
        <v>26</v>
      </c>
      <c r="H105" s="937">
        <f>53.3-5</f>
        <v>48.3</v>
      </c>
      <c r="I105" s="788">
        <f>100.7-3</f>
        <v>97.7</v>
      </c>
      <c r="J105" s="914">
        <f>70.2-4.5</f>
        <v>65.7</v>
      </c>
      <c r="K105" s="849" t="s">
        <v>85</v>
      </c>
      <c r="L105" s="844">
        <v>1</v>
      </c>
      <c r="M105" s="850"/>
      <c r="N105" s="89"/>
    </row>
    <row r="106" spans="1:18" s="3" customFormat="1" ht="18" customHeight="1" thickBot="1" x14ac:dyDescent="0.3">
      <c r="A106" s="1179"/>
      <c r="B106" s="1181"/>
      <c r="C106" s="1204"/>
      <c r="D106" s="1518"/>
      <c r="E106" s="1144"/>
      <c r="F106" s="853"/>
      <c r="G106" s="169" t="s">
        <v>86</v>
      </c>
      <c r="H106" s="462"/>
      <c r="I106" s="60">
        <v>307.89999999999998</v>
      </c>
      <c r="J106" s="61">
        <v>409.6</v>
      </c>
      <c r="K106" s="182" t="s">
        <v>94</v>
      </c>
      <c r="L106" s="259"/>
      <c r="M106" s="264">
        <v>50</v>
      </c>
      <c r="N106" s="851">
        <v>100</v>
      </c>
    </row>
    <row r="107" spans="1:18" s="3" customFormat="1" ht="15.75" customHeight="1" x14ac:dyDescent="0.25">
      <c r="A107" s="1179"/>
      <c r="B107" s="1181"/>
      <c r="C107" s="1204"/>
      <c r="D107" s="1504" t="s">
        <v>257</v>
      </c>
      <c r="E107" s="1144"/>
      <c r="F107" s="853"/>
      <c r="G107" s="1010"/>
      <c r="H107" s="461"/>
      <c r="I107" s="27"/>
      <c r="J107" s="136"/>
      <c r="K107" s="1108" t="s">
        <v>85</v>
      </c>
      <c r="L107" s="1109">
        <v>1</v>
      </c>
      <c r="M107" s="1110"/>
      <c r="N107" s="1111"/>
      <c r="P107" s="852"/>
    </row>
    <row r="108" spans="1:18" s="3" customFormat="1" ht="30.75" customHeight="1" x14ac:dyDescent="0.25">
      <c r="A108" s="1179"/>
      <c r="B108" s="1181"/>
      <c r="C108" s="1204"/>
      <c r="D108" s="1505"/>
      <c r="E108" s="1144"/>
      <c r="F108" s="853"/>
      <c r="G108" s="1100"/>
      <c r="H108" s="1101"/>
      <c r="I108" s="27"/>
      <c r="J108" s="136"/>
      <c r="K108" s="849" t="s">
        <v>291</v>
      </c>
      <c r="L108" s="844"/>
      <c r="M108" s="850">
        <v>30</v>
      </c>
      <c r="N108" s="859">
        <v>90</v>
      </c>
      <c r="P108" s="852"/>
    </row>
    <row r="109" spans="1:18" s="3" customFormat="1" ht="15.75" customHeight="1" thickBot="1" x14ac:dyDescent="0.3">
      <c r="A109" s="1179"/>
      <c r="B109" s="1181"/>
      <c r="C109" s="1204"/>
      <c r="D109" s="1506"/>
      <c r="E109" s="1145"/>
      <c r="F109" s="853"/>
      <c r="G109" s="1100"/>
      <c r="H109" s="1101"/>
      <c r="I109" s="27"/>
      <c r="J109" s="136"/>
      <c r="K109" s="1112" t="s">
        <v>243</v>
      </c>
      <c r="L109" s="1113"/>
      <c r="M109" s="1114"/>
      <c r="N109" s="1115">
        <v>50</v>
      </c>
      <c r="P109" s="852"/>
    </row>
    <row r="110" spans="1:18" s="2" customFormat="1" ht="33" customHeight="1" x14ac:dyDescent="0.25">
      <c r="A110" s="1179"/>
      <c r="B110" s="1181"/>
      <c r="C110" s="50"/>
      <c r="D110" s="1504" t="s">
        <v>290</v>
      </c>
      <c r="E110" s="1508" t="s">
        <v>193</v>
      </c>
      <c r="F110" s="853"/>
      <c r="G110" s="20"/>
      <c r="H110" s="1102"/>
      <c r="I110" s="1103"/>
      <c r="J110" s="96"/>
      <c r="K110" s="24" t="s">
        <v>85</v>
      </c>
      <c r="L110" s="227"/>
      <c r="M110" s="228">
        <v>1</v>
      </c>
      <c r="N110" s="1177"/>
      <c r="R110" s="3"/>
    </row>
    <row r="111" spans="1:18" s="2" customFormat="1" ht="33" customHeight="1" thickBot="1" x14ac:dyDescent="0.3">
      <c r="A111" s="1179"/>
      <c r="B111" s="1181"/>
      <c r="C111" s="50"/>
      <c r="D111" s="1507"/>
      <c r="E111" s="1509"/>
      <c r="F111" s="1146"/>
      <c r="G111" s="347"/>
      <c r="H111" s="1096"/>
      <c r="I111" s="1097"/>
      <c r="J111" s="1097"/>
      <c r="K111" s="1190"/>
      <c r="L111" s="77"/>
      <c r="M111" s="1098"/>
      <c r="N111" s="1099"/>
    </row>
    <row r="112" spans="1:18" s="3" customFormat="1" ht="29.25" customHeight="1" x14ac:dyDescent="0.25">
      <c r="A112" s="1179"/>
      <c r="B112" s="1181"/>
      <c r="C112" s="168"/>
      <c r="D112" s="1514" t="s">
        <v>201</v>
      </c>
      <c r="E112" s="1516"/>
      <c r="F112" s="877">
        <v>3</v>
      </c>
      <c r="G112" s="304" t="s">
        <v>26</v>
      </c>
      <c r="H112" s="866">
        <v>6.3</v>
      </c>
      <c r="I112" s="866"/>
      <c r="J112" s="750"/>
      <c r="K112" s="1116" t="s">
        <v>89</v>
      </c>
      <c r="L112" s="1117">
        <v>1</v>
      </c>
      <c r="M112" s="1118"/>
      <c r="N112" s="1119"/>
    </row>
    <row r="113" spans="1:21" s="3" customFormat="1" ht="18.75" customHeight="1" x14ac:dyDescent="0.25">
      <c r="A113" s="1179"/>
      <c r="B113" s="1181"/>
      <c r="C113" s="168"/>
      <c r="D113" s="1515"/>
      <c r="E113" s="1517"/>
      <c r="F113" s="1393" t="s">
        <v>81</v>
      </c>
      <c r="G113" s="1219" t="s">
        <v>26</v>
      </c>
      <c r="H113" s="1220">
        <v>934.5</v>
      </c>
      <c r="I113" s="1220">
        <v>105</v>
      </c>
      <c r="J113" s="1221">
        <v>105</v>
      </c>
      <c r="K113" s="1132" t="s">
        <v>200</v>
      </c>
      <c r="L113" s="1133">
        <v>2</v>
      </c>
      <c r="M113" s="1134"/>
      <c r="N113" s="1135"/>
      <c r="O113" s="574"/>
    </row>
    <row r="114" spans="1:21" s="3" customFormat="1" ht="29.25" customHeight="1" x14ac:dyDescent="0.25">
      <c r="A114" s="1179"/>
      <c r="B114" s="1181"/>
      <c r="C114" s="1204"/>
      <c r="D114" s="1172" t="s">
        <v>294</v>
      </c>
      <c r="E114" s="311"/>
      <c r="F114" s="1394"/>
      <c r="G114" s="1010"/>
      <c r="H114" s="461"/>
      <c r="I114" s="461"/>
      <c r="J114" s="1041"/>
      <c r="K114" s="787" t="s">
        <v>292</v>
      </c>
      <c r="L114" s="1013">
        <v>100</v>
      </c>
      <c r="M114" s="88"/>
      <c r="N114" s="89"/>
    </row>
    <row r="115" spans="1:21" s="3" customFormat="1" ht="40.5" customHeight="1" x14ac:dyDescent="0.25">
      <c r="A115" s="1179"/>
      <c r="B115" s="1181"/>
      <c r="C115" s="168"/>
      <c r="D115" s="909" t="s">
        <v>295</v>
      </c>
      <c r="E115" s="371"/>
      <c r="F115" s="1394"/>
      <c r="G115" s="1206"/>
      <c r="H115" s="1102"/>
      <c r="I115" s="1207"/>
      <c r="J115" s="93"/>
      <c r="K115" s="664" t="s">
        <v>293</v>
      </c>
      <c r="L115" s="782">
        <v>22.5</v>
      </c>
      <c r="M115" s="280"/>
      <c r="N115" s="180"/>
    </row>
    <row r="116" spans="1:21" s="1" customFormat="1" ht="30.75" customHeight="1" thickBot="1" x14ac:dyDescent="0.25">
      <c r="A116" s="104"/>
      <c r="B116" s="1181"/>
      <c r="C116" s="1168"/>
      <c r="D116" s="1120" t="s">
        <v>249</v>
      </c>
      <c r="E116" s="1222"/>
      <c r="F116" s="1394"/>
      <c r="G116" s="20"/>
      <c r="H116" s="57"/>
      <c r="I116" s="62"/>
      <c r="J116" s="62"/>
      <c r="K116" s="1033" t="s">
        <v>248</v>
      </c>
      <c r="L116" s="269">
        <v>8</v>
      </c>
      <c r="M116" s="1121">
        <v>8</v>
      </c>
      <c r="N116" s="974">
        <v>8</v>
      </c>
      <c r="O116" s="317"/>
      <c r="P116" s="178"/>
      <c r="R116" s="178"/>
      <c r="U116" s="178"/>
    </row>
    <row r="117" spans="1:21" s="119" customFormat="1" ht="20.25" customHeight="1" x14ac:dyDescent="0.25">
      <c r="A117" s="931"/>
      <c r="B117" s="845"/>
      <c r="C117" s="846"/>
      <c r="D117" s="1489" t="s">
        <v>198</v>
      </c>
      <c r="E117" s="1123"/>
      <c r="F117" s="1184">
        <v>1</v>
      </c>
      <c r="G117" s="1491" t="s">
        <v>26</v>
      </c>
      <c r="H117" s="1510">
        <v>320</v>
      </c>
      <c r="I117" s="1512"/>
      <c r="J117" s="1512"/>
      <c r="K117" s="1166" t="s">
        <v>234</v>
      </c>
      <c r="L117" s="1124">
        <v>2</v>
      </c>
      <c r="M117" s="1125"/>
      <c r="N117" s="1126"/>
    </row>
    <row r="118" spans="1:21" s="119" customFormat="1" ht="24" customHeight="1" thickBot="1" x14ac:dyDescent="0.3">
      <c r="A118" s="931"/>
      <c r="B118" s="848"/>
      <c r="C118" s="846"/>
      <c r="D118" s="1490"/>
      <c r="E118" s="1127"/>
      <c r="F118" s="229"/>
      <c r="G118" s="1492"/>
      <c r="H118" s="1511"/>
      <c r="I118" s="1513"/>
      <c r="J118" s="1513"/>
      <c r="K118" s="1128"/>
      <c r="L118" s="1129"/>
      <c r="M118" s="1130"/>
      <c r="N118" s="1131"/>
    </row>
    <row r="119" spans="1:21" s="2" customFormat="1" ht="16.5" customHeight="1" thickBot="1" x14ac:dyDescent="0.3">
      <c r="A119" s="1185"/>
      <c r="B119" s="1186"/>
      <c r="C119" s="1205"/>
      <c r="D119" s="1478" t="s">
        <v>40</v>
      </c>
      <c r="E119" s="1479"/>
      <c r="F119" s="1479"/>
      <c r="G119" s="1480"/>
      <c r="H119" s="1122">
        <f>SUM(H105:H118)</f>
        <v>1309.0999999999999</v>
      </c>
      <c r="I119" s="1122">
        <f>SUM(I105:I118)</f>
        <v>510.59999999999997</v>
      </c>
      <c r="J119" s="1122">
        <f>SUM(J105:J118)</f>
        <v>580.29999999999995</v>
      </c>
      <c r="K119" s="1481"/>
      <c r="L119" s="1482"/>
      <c r="M119" s="1482"/>
      <c r="N119" s="1483"/>
    </row>
    <row r="120" spans="1:21" s="2" customFormat="1" ht="16.5" customHeight="1" thickBot="1" x14ac:dyDescent="0.3">
      <c r="A120" s="7" t="s">
        <v>18</v>
      </c>
      <c r="B120" s="190" t="s">
        <v>45</v>
      </c>
      <c r="C120" s="1484" t="s">
        <v>52</v>
      </c>
      <c r="D120" s="1448"/>
      <c r="E120" s="1448"/>
      <c r="F120" s="1448"/>
      <c r="G120" s="1485"/>
      <c r="H120" s="191">
        <f t="shared" ref="H120:J120" si="5">H119</f>
        <v>1309.0999999999999</v>
      </c>
      <c r="I120" s="191">
        <f t="shared" si="5"/>
        <v>510.59999999999997</v>
      </c>
      <c r="J120" s="191">
        <f t="shared" si="5"/>
        <v>580.29999999999995</v>
      </c>
      <c r="K120" s="1449"/>
      <c r="L120" s="1450"/>
      <c r="M120" s="1450"/>
      <c r="N120" s="1451"/>
    </row>
    <row r="121" spans="1:21" s="1" customFormat="1" ht="16.5" customHeight="1" thickBot="1" x14ac:dyDescent="0.25">
      <c r="A121" s="7" t="s">
        <v>18</v>
      </c>
      <c r="B121" s="190" t="s">
        <v>47</v>
      </c>
      <c r="C121" s="1470" t="s">
        <v>95</v>
      </c>
      <c r="D121" s="1471"/>
      <c r="E121" s="1471"/>
      <c r="F121" s="1471"/>
      <c r="G121" s="1471"/>
      <c r="H121" s="1471"/>
      <c r="I121" s="1471"/>
      <c r="J121" s="1471"/>
      <c r="K121" s="1471"/>
      <c r="L121" s="1471"/>
      <c r="M121" s="1471"/>
      <c r="N121" s="1472"/>
    </row>
    <row r="122" spans="1:21" s="1" customFormat="1" ht="16.5" customHeight="1" x14ac:dyDescent="0.2">
      <c r="A122" s="1178" t="s">
        <v>18</v>
      </c>
      <c r="B122" s="1180" t="s">
        <v>47</v>
      </c>
      <c r="C122" s="1187" t="s">
        <v>18</v>
      </c>
      <c r="D122" s="192" t="s">
        <v>96</v>
      </c>
      <c r="E122" s="895"/>
      <c r="F122" s="193"/>
      <c r="G122" s="194"/>
      <c r="H122" s="122"/>
      <c r="I122" s="123"/>
      <c r="J122" s="123"/>
      <c r="K122" s="195"/>
      <c r="L122" s="65"/>
      <c r="M122" s="1156"/>
      <c r="N122" s="1191"/>
      <c r="Q122" s="178"/>
    </row>
    <row r="123" spans="1:21" s="1" customFormat="1" ht="18.75" customHeight="1" x14ac:dyDescent="0.2">
      <c r="A123" s="1179"/>
      <c r="B123" s="1181"/>
      <c r="C123" s="986"/>
      <c r="D123" s="1398" t="s">
        <v>233</v>
      </c>
      <c r="E123" s="1473"/>
      <c r="F123" s="193">
        <v>1</v>
      </c>
      <c r="G123" s="169" t="s">
        <v>26</v>
      </c>
      <c r="H123" s="186">
        <v>350</v>
      </c>
      <c r="I123" s="196">
        <v>350</v>
      </c>
      <c r="J123" s="196">
        <v>350</v>
      </c>
      <c r="K123" s="975" t="s">
        <v>232</v>
      </c>
      <c r="L123" s="197">
        <v>20</v>
      </c>
      <c r="M123" s="198">
        <v>20</v>
      </c>
      <c r="N123" s="199">
        <v>20</v>
      </c>
    </row>
    <row r="124" spans="1:21" s="1" customFormat="1" ht="18.75" customHeight="1" x14ac:dyDescent="0.2">
      <c r="A124" s="1179"/>
      <c r="B124" s="1181"/>
      <c r="C124" s="986"/>
      <c r="D124" s="1399"/>
      <c r="E124" s="1473"/>
      <c r="F124" s="200"/>
      <c r="G124" s="17" t="s">
        <v>43</v>
      </c>
      <c r="H124" s="186">
        <v>350</v>
      </c>
      <c r="I124" s="196">
        <v>350</v>
      </c>
      <c r="J124" s="196">
        <v>350</v>
      </c>
      <c r="K124" s="976"/>
      <c r="L124" s="203"/>
      <c r="M124" s="204"/>
      <c r="N124" s="205"/>
    </row>
    <row r="125" spans="1:21" s="1" customFormat="1" ht="15" customHeight="1" x14ac:dyDescent="0.2">
      <c r="A125" s="1179"/>
      <c r="B125" s="1181"/>
      <c r="C125" s="986"/>
      <c r="D125" s="1399"/>
      <c r="E125" s="894"/>
      <c r="F125" s="862"/>
      <c r="G125" s="206" t="s">
        <v>30</v>
      </c>
      <c r="H125" s="30">
        <f>SUM(H123:H124)</f>
        <v>700</v>
      </c>
      <c r="I125" s="31">
        <f>SUM(I123:I124)</f>
        <v>700</v>
      </c>
      <c r="J125" s="31">
        <f>SUM(J123:J124)</f>
        <v>700</v>
      </c>
      <c r="K125" s="977"/>
      <c r="L125" s="207"/>
      <c r="M125" s="208"/>
      <c r="N125" s="209"/>
    </row>
    <row r="126" spans="1:21" s="1" customFormat="1" ht="21.75" customHeight="1" x14ac:dyDescent="0.2">
      <c r="A126" s="1179"/>
      <c r="B126" s="1181"/>
      <c r="C126" s="986"/>
      <c r="D126" s="1474" t="s">
        <v>279</v>
      </c>
      <c r="E126" s="1423" t="s">
        <v>197</v>
      </c>
      <c r="F126" s="148">
        <v>5</v>
      </c>
      <c r="G126" s="169" t="s">
        <v>26</v>
      </c>
      <c r="H126" s="186">
        <v>369.3</v>
      </c>
      <c r="I126" s="196">
        <v>334.5</v>
      </c>
      <c r="J126" s="196">
        <v>113.9</v>
      </c>
      <c r="K126" s="1164" t="s">
        <v>97</v>
      </c>
      <c r="L126" s="36">
        <v>50</v>
      </c>
      <c r="M126" s="37">
        <v>90</v>
      </c>
      <c r="N126" s="790">
        <v>100</v>
      </c>
      <c r="T126" s="178"/>
    </row>
    <row r="127" spans="1:21" s="1" customFormat="1" ht="21.75" customHeight="1" x14ac:dyDescent="0.2">
      <c r="A127" s="1179"/>
      <c r="B127" s="1181"/>
      <c r="C127" s="986"/>
      <c r="D127" s="1475"/>
      <c r="E127" s="1423"/>
      <c r="F127" s="200"/>
      <c r="G127" s="169" t="s">
        <v>86</v>
      </c>
      <c r="H127" s="34">
        <v>1664.1</v>
      </c>
      <c r="I127" s="39">
        <v>1481.4</v>
      </c>
      <c r="J127" s="39">
        <v>535.70000000000005</v>
      </c>
      <c r="K127" s="1165"/>
      <c r="L127" s="282"/>
      <c r="M127" s="324"/>
      <c r="N127" s="686"/>
    </row>
    <row r="128" spans="1:21" s="1" customFormat="1" ht="15" customHeight="1" x14ac:dyDescent="0.2">
      <c r="A128" s="1212"/>
      <c r="B128" s="1213"/>
      <c r="C128" s="322"/>
      <c r="D128" s="1476"/>
      <c r="E128" s="1477"/>
      <c r="F128" s="862"/>
      <c r="G128" s="52" t="s">
        <v>30</v>
      </c>
      <c r="H128" s="406">
        <f>SUM(H126:H127)</f>
        <v>2033.3999999999999</v>
      </c>
      <c r="I128" s="41">
        <f>SUM(I126:I127)</f>
        <v>1815.9</v>
      </c>
      <c r="J128" s="41">
        <f>SUM(J126:J127)</f>
        <v>649.6</v>
      </c>
      <c r="K128" s="977"/>
      <c r="L128" s="863"/>
      <c r="M128" s="864"/>
      <c r="N128" s="865"/>
    </row>
    <row r="129" spans="1:18" s="1" customFormat="1" ht="18" customHeight="1" x14ac:dyDescent="0.2">
      <c r="A129" s="566" t="s">
        <v>18</v>
      </c>
      <c r="B129" s="922" t="s">
        <v>47</v>
      </c>
      <c r="C129" s="923" t="s">
        <v>41</v>
      </c>
      <c r="D129" s="1419" t="s">
        <v>98</v>
      </c>
      <c r="E129" s="1422" t="s">
        <v>190</v>
      </c>
      <c r="F129" s="1203" t="s">
        <v>23</v>
      </c>
      <c r="G129" s="17" t="s">
        <v>57</v>
      </c>
      <c r="H129" s="174">
        <v>1116</v>
      </c>
      <c r="I129" s="174">
        <v>1046</v>
      </c>
      <c r="J129" s="174">
        <v>1002</v>
      </c>
      <c r="K129" s="1217"/>
      <c r="L129" s="1173"/>
      <c r="M129" s="1175"/>
      <c r="N129" s="1176"/>
      <c r="P129" s="178"/>
    </row>
    <row r="130" spans="1:18" s="1" customFormat="1" ht="18" customHeight="1" x14ac:dyDescent="0.2">
      <c r="A130" s="1179"/>
      <c r="B130" s="1181"/>
      <c r="C130" s="210"/>
      <c r="D130" s="1420"/>
      <c r="E130" s="1423"/>
      <c r="F130" s="1167"/>
      <c r="G130" s="17" t="s">
        <v>43</v>
      </c>
      <c r="H130" s="1141">
        <v>6.6</v>
      </c>
      <c r="I130" s="1142">
        <v>6.6</v>
      </c>
      <c r="J130" s="1142">
        <v>6.6</v>
      </c>
      <c r="K130" s="1210"/>
      <c r="L130" s="1174"/>
      <c r="M130" s="1157"/>
      <c r="N130" s="1177"/>
    </row>
    <row r="131" spans="1:18" s="1" customFormat="1" ht="18" customHeight="1" x14ac:dyDescent="0.2">
      <c r="A131" s="1179"/>
      <c r="B131" s="1181"/>
      <c r="C131" s="210"/>
      <c r="D131" s="1421"/>
      <c r="E131" s="1423"/>
      <c r="F131" s="1167"/>
      <c r="G131" s="20"/>
      <c r="H131" s="57"/>
      <c r="I131" s="62"/>
      <c r="J131" s="62"/>
      <c r="K131" s="1210"/>
      <c r="L131" s="1174"/>
      <c r="M131" s="1157"/>
      <c r="N131" s="1177"/>
    </row>
    <row r="132" spans="1:18" s="1" customFormat="1" ht="22.5" customHeight="1" x14ac:dyDescent="0.2">
      <c r="A132" s="1179"/>
      <c r="B132" s="1181"/>
      <c r="C132" s="210"/>
      <c r="D132" s="1395" t="s">
        <v>99</v>
      </c>
      <c r="E132" s="1423"/>
      <c r="F132" s="1167"/>
      <c r="G132" s="20"/>
      <c r="H132" s="1064"/>
      <c r="I132" s="1136"/>
      <c r="J132" s="1136"/>
      <c r="K132" s="358" t="s">
        <v>100</v>
      </c>
      <c r="L132" s="214">
        <v>40</v>
      </c>
      <c r="M132" s="215">
        <v>35</v>
      </c>
      <c r="N132" s="216">
        <v>29</v>
      </c>
    </row>
    <row r="133" spans="1:18" s="1" customFormat="1" ht="22.5" customHeight="1" x14ac:dyDescent="0.2">
      <c r="A133" s="1179"/>
      <c r="B133" s="1181"/>
      <c r="C133" s="375"/>
      <c r="D133" s="1415"/>
      <c r="E133" s="1163"/>
      <c r="F133" s="1167"/>
      <c r="G133" s="20"/>
      <c r="H133" s="1139"/>
      <c r="I133" s="1140"/>
      <c r="J133" s="1140"/>
      <c r="K133" s="382"/>
      <c r="L133" s="361"/>
      <c r="M133" s="379"/>
      <c r="N133" s="467"/>
    </row>
    <row r="134" spans="1:18" s="1" customFormat="1" ht="35.25" customHeight="1" x14ac:dyDescent="0.2">
      <c r="A134" s="1179"/>
      <c r="B134" s="1181"/>
      <c r="C134" s="210"/>
      <c r="D134" s="1396" t="s">
        <v>101</v>
      </c>
      <c r="E134" s="1163"/>
      <c r="F134" s="1167"/>
      <c r="G134" s="20"/>
      <c r="H134" s="1137"/>
      <c r="I134" s="1138"/>
      <c r="J134" s="1138"/>
      <c r="K134" s="1416" t="s">
        <v>175</v>
      </c>
      <c r="L134" s="212">
        <v>130</v>
      </c>
      <c r="M134" s="459">
        <v>130</v>
      </c>
      <c r="N134" s="213">
        <v>140</v>
      </c>
      <c r="Q134" s="1" t="s">
        <v>205</v>
      </c>
      <c r="R134" s="1" t="s">
        <v>205</v>
      </c>
    </row>
    <row r="135" spans="1:18" s="1" customFormat="1" ht="35.25" customHeight="1" x14ac:dyDescent="0.2">
      <c r="A135" s="1179"/>
      <c r="B135" s="1181"/>
      <c r="C135" s="210"/>
      <c r="D135" s="1415"/>
      <c r="E135" s="896"/>
      <c r="F135" s="1167"/>
      <c r="G135" s="20"/>
      <c r="H135" s="593"/>
      <c r="I135" s="596"/>
      <c r="J135" s="596"/>
      <c r="K135" s="1417"/>
      <c r="L135" s="54"/>
      <c r="M135" s="272"/>
      <c r="N135" s="56"/>
    </row>
    <row r="136" spans="1:18" s="1" customFormat="1" ht="27.75" customHeight="1" x14ac:dyDescent="0.2">
      <c r="A136" s="1179"/>
      <c r="B136" s="1181"/>
      <c r="C136" s="210"/>
      <c r="D136" s="1395" t="s">
        <v>102</v>
      </c>
      <c r="E136" s="896"/>
      <c r="F136" s="1167"/>
      <c r="G136" s="20"/>
      <c r="H136" s="593"/>
      <c r="I136" s="596"/>
      <c r="J136" s="596"/>
      <c r="K136" s="1416" t="s">
        <v>176</v>
      </c>
      <c r="L136" s="211">
        <v>50</v>
      </c>
      <c r="M136" s="459">
        <v>50</v>
      </c>
      <c r="N136" s="213">
        <v>40</v>
      </c>
    </row>
    <row r="137" spans="1:18" s="1" customFormat="1" ht="27.75" customHeight="1" x14ac:dyDescent="0.2">
      <c r="A137" s="1179"/>
      <c r="B137" s="1181"/>
      <c r="C137" s="210"/>
      <c r="D137" s="1415"/>
      <c r="E137" s="896"/>
      <c r="F137" s="1167"/>
      <c r="G137" s="20"/>
      <c r="H137" s="593"/>
      <c r="I137" s="596"/>
      <c r="J137" s="596"/>
      <c r="K137" s="1416"/>
      <c r="L137" s="1174"/>
      <c r="M137" s="273"/>
      <c r="N137" s="1177"/>
      <c r="Q137" s="178"/>
    </row>
    <row r="138" spans="1:18" s="1" customFormat="1" ht="18.75" customHeight="1" x14ac:dyDescent="0.2">
      <c r="A138" s="1179"/>
      <c r="B138" s="1181"/>
      <c r="C138" s="210"/>
      <c r="D138" s="1395" t="s">
        <v>103</v>
      </c>
      <c r="E138" s="896"/>
      <c r="F138" s="1167"/>
      <c r="G138" s="20"/>
      <c r="H138" s="593"/>
      <c r="I138" s="596"/>
      <c r="J138" s="596"/>
      <c r="K138" s="1391" t="s">
        <v>104</v>
      </c>
      <c r="L138" s="215">
        <v>86</v>
      </c>
      <c r="M138" s="458">
        <v>87</v>
      </c>
      <c r="N138" s="216">
        <v>88</v>
      </c>
      <c r="R138" s="178"/>
    </row>
    <row r="139" spans="1:18" s="1" customFormat="1" ht="18.75" customHeight="1" x14ac:dyDescent="0.2">
      <c r="A139" s="1179"/>
      <c r="B139" s="1181"/>
      <c r="C139" s="210"/>
      <c r="D139" s="1415"/>
      <c r="E139" s="896"/>
      <c r="F139" s="1167"/>
      <c r="G139" s="20"/>
      <c r="H139" s="593"/>
      <c r="I139" s="596"/>
      <c r="J139" s="596"/>
      <c r="K139" s="1417"/>
      <c r="L139" s="361"/>
      <c r="M139" s="379"/>
      <c r="N139" s="467"/>
      <c r="R139" s="178"/>
    </row>
    <row r="140" spans="1:18" s="1" customFormat="1" ht="44.25" customHeight="1" x14ac:dyDescent="0.2">
      <c r="A140" s="1179"/>
      <c r="B140" s="1181"/>
      <c r="C140" s="210"/>
      <c r="D140" s="1149" t="s">
        <v>105</v>
      </c>
      <c r="E140" s="896"/>
      <c r="F140" s="1167"/>
      <c r="G140" s="20"/>
      <c r="H140" s="1064"/>
      <c r="I140" s="1136"/>
      <c r="J140" s="1136"/>
      <c r="K140" s="100"/>
      <c r="L140" s="1174"/>
      <c r="M140" s="1157"/>
      <c r="N140" s="1177"/>
    </row>
    <row r="141" spans="1:18" s="1" customFormat="1" ht="22.5" customHeight="1" x14ac:dyDescent="0.2">
      <c r="A141" s="1179"/>
      <c r="B141" s="1181"/>
      <c r="C141" s="210"/>
      <c r="D141" s="1395" t="s">
        <v>106</v>
      </c>
      <c r="E141" s="896"/>
      <c r="F141" s="1167"/>
      <c r="G141" s="20"/>
      <c r="H141" s="593"/>
      <c r="I141" s="596"/>
      <c r="J141" s="596"/>
      <c r="K141" s="1391" t="s">
        <v>107</v>
      </c>
      <c r="L141" s="214">
        <v>100</v>
      </c>
      <c r="M141" s="215">
        <v>100</v>
      </c>
      <c r="N141" s="216">
        <v>100</v>
      </c>
      <c r="P141" s="178"/>
      <c r="Q141" s="619"/>
    </row>
    <row r="142" spans="1:18" s="1" customFormat="1" ht="22.5" customHeight="1" x14ac:dyDescent="0.2">
      <c r="A142" s="104"/>
      <c r="B142" s="1181"/>
      <c r="C142" s="210"/>
      <c r="D142" s="1396"/>
      <c r="E142" s="896"/>
      <c r="F142" s="1167"/>
      <c r="G142" s="20"/>
      <c r="H142" s="593"/>
      <c r="I142" s="596"/>
      <c r="J142" s="596"/>
      <c r="K142" s="1416"/>
      <c r="L142" s="211"/>
      <c r="M142" s="212"/>
      <c r="N142" s="213"/>
      <c r="P142" s="619"/>
      <c r="Q142" s="619"/>
    </row>
    <row r="143" spans="1:18" s="1" customFormat="1" ht="13.5" customHeight="1" thickBot="1" x14ac:dyDescent="0.25">
      <c r="A143" s="219" t="s">
        <v>205</v>
      </c>
      <c r="B143" s="1186"/>
      <c r="C143" s="306"/>
      <c r="D143" s="1418"/>
      <c r="E143" s="897"/>
      <c r="F143" s="994"/>
      <c r="G143" s="66" t="s">
        <v>30</v>
      </c>
      <c r="H143" s="63">
        <f>SUM(H129:H141)</f>
        <v>1122.5999999999999</v>
      </c>
      <c r="I143" s="63">
        <f t="shared" ref="I143:J143" si="6">SUM(I129:I141)</f>
        <v>1052.5999999999999</v>
      </c>
      <c r="J143" s="63">
        <f t="shared" si="6"/>
        <v>1008.6</v>
      </c>
      <c r="K143" s="1392"/>
      <c r="L143" s="77"/>
      <c r="M143" s="988"/>
      <c r="N143" s="396"/>
      <c r="P143" s="178"/>
    </row>
    <row r="144" spans="1:18" s="1" customFormat="1" ht="52.5" customHeight="1" x14ac:dyDescent="0.2">
      <c r="A144" s="1178" t="s">
        <v>18</v>
      </c>
      <c r="B144" s="1180" t="s">
        <v>47</v>
      </c>
      <c r="C144" s="1187" t="s">
        <v>45</v>
      </c>
      <c r="D144" s="192" t="s">
        <v>108</v>
      </c>
      <c r="E144" s="895"/>
      <c r="F144" s="193"/>
      <c r="G144" s="194"/>
      <c r="H144" s="122"/>
      <c r="I144" s="123"/>
      <c r="J144" s="123"/>
      <c r="K144" s="195"/>
      <c r="L144" s="65"/>
      <c r="M144" s="1156"/>
      <c r="N144" s="1191"/>
      <c r="Q144" s="178"/>
    </row>
    <row r="145" spans="1:20" s="1" customFormat="1" ht="27.75" customHeight="1" x14ac:dyDescent="0.2">
      <c r="A145" s="1179"/>
      <c r="B145" s="1181"/>
      <c r="C145" s="986"/>
      <c r="D145" s="1398" t="s">
        <v>296</v>
      </c>
      <c r="E145" s="1163"/>
      <c r="F145" s="193">
        <v>1</v>
      </c>
      <c r="G145" s="169" t="s">
        <v>43</v>
      </c>
      <c r="H145" s="186"/>
      <c r="I145" s="196"/>
      <c r="J145" s="196"/>
      <c r="K145" s="975"/>
      <c r="L145" s="197"/>
      <c r="M145" s="198"/>
      <c r="N145" s="199"/>
    </row>
    <row r="146" spans="1:20" s="1" customFormat="1" ht="15" customHeight="1" thickBot="1" x14ac:dyDescent="0.25">
      <c r="A146" s="1179"/>
      <c r="B146" s="1181"/>
      <c r="C146" s="986"/>
      <c r="D146" s="1399"/>
      <c r="E146" s="894"/>
      <c r="F146" s="862"/>
      <c r="G146" s="206" t="s">
        <v>30</v>
      </c>
      <c r="H146" s="30">
        <f>SUM(H145:H145)</f>
        <v>0</v>
      </c>
      <c r="I146" s="31">
        <f>SUM(I145:I145)</f>
        <v>0</v>
      </c>
      <c r="J146" s="31">
        <f>SUM(J145:J145)</f>
        <v>0</v>
      </c>
      <c r="K146" s="977"/>
      <c r="L146" s="207"/>
      <c r="M146" s="208"/>
      <c r="N146" s="209"/>
    </row>
    <row r="147" spans="1:20" s="2" customFormat="1" ht="16.5" customHeight="1" thickBot="1" x14ac:dyDescent="0.3">
      <c r="A147" s="7" t="s">
        <v>18</v>
      </c>
      <c r="B147" s="8" t="s">
        <v>47</v>
      </c>
      <c r="C147" s="1448" t="s">
        <v>52</v>
      </c>
      <c r="D147" s="1448"/>
      <c r="E147" s="1448"/>
      <c r="F147" s="1448"/>
      <c r="G147" s="1448"/>
      <c r="H147" s="230">
        <f>H143+H128+H125+H146</f>
        <v>3856</v>
      </c>
      <c r="I147" s="230">
        <f t="shared" ref="I147:J147" si="7">I143+I128+I125+I146</f>
        <v>3568.5</v>
      </c>
      <c r="J147" s="230">
        <f t="shared" si="7"/>
        <v>2358.1999999999998</v>
      </c>
      <c r="K147" s="1449"/>
      <c r="L147" s="1450"/>
      <c r="M147" s="1450"/>
      <c r="N147" s="1451"/>
    </row>
    <row r="148" spans="1:20" s="1" customFormat="1" ht="16.5" customHeight="1" thickBot="1" x14ac:dyDescent="0.25">
      <c r="A148" s="1185" t="s">
        <v>18</v>
      </c>
      <c r="B148" s="231"/>
      <c r="C148" s="1452" t="s">
        <v>111</v>
      </c>
      <c r="D148" s="1452"/>
      <c r="E148" s="1452"/>
      <c r="F148" s="1452"/>
      <c r="G148" s="1452"/>
      <c r="H148" s="232">
        <f>H147+H120+H102+H42</f>
        <v>33879.5</v>
      </c>
      <c r="I148" s="232">
        <f>I147+I120+I102+I42</f>
        <v>32809.1</v>
      </c>
      <c r="J148" s="232">
        <f>J147+J120+J102+J42</f>
        <v>31824.399999999998</v>
      </c>
      <c r="K148" s="1453"/>
      <c r="L148" s="1454"/>
      <c r="M148" s="1454"/>
      <c r="N148" s="1455"/>
    </row>
    <row r="149" spans="1:20" s="2" customFormat="1" ht="16.5" customHeight="1" thickBot="1" x14ac:dyDescent="0.3">
      <c r="A149" s="233" t="s">
        <v>112</v>
      </c>
      <c r="B149" s="1438" t="s">
        <v>113</v>
      </c>
      <c r="C149" s="1439"/>
      <c r="D149" s="1439"/>
      <c r="E149" s="1439"/>
      <c r="F149" s="1439"/>
      <c r="G149" s="1439"/>
      <c r="H149" s="234">
        <f t="shared" ref="H149:J149" si="8">H148</f>
        <v>33879.5</v>
      </c>
      <c r="I149" s="234">
        <f t="shared" si="8"/>
        <v>32809.1</v>
      </c>
      <c r="J149" s="234">
        <f t="shared" si="8"/>
        <v>31824.399999999998</v>
      </c>
      <c r="K149" s="1440"/>
      <c r="L149" s="1441"/>
      <c r="M149" s="1441"/>
      <c r="N149" s="1442"/>
      <c r="O149" s="132"/>
    </row>
    <row r="150" spans="1:20" s="178" customFormat="1" ht="24.75" customHeight="1" thickBot="1" x14ac:dyDescent="0.25">
      <c r="A150" s="932"/>
      <c r="B150" s="973"/>
      <c r="C150" s="1443" t="s">
        <v>114</v>
      </c>
      <c r="D150" s="1443"/>
      <c r="E150" s="1443"/>
      <c r="F150" s="1443"/>
      <c r="G150" s="1443"/>
      <c r="H150" s="1443"/>
      <c r="I150" s="1443"/>
      <c r="J150" s="1443"/>
      <c r="K150" s="235"/>
      <c r="L150" s="973"/>
      <c r="M150" s="973"/>
      <c r="N150" s="973"/>
    </row>
    <row r="151" spans="1:20" s="111" customFormat="1" ht="47.25" customHeight="1" thickBot="1" x14ac:dyDescent="0.3">
      <c r="A151" s="244"/>
      <c r="B151" s="1162"/>
      <c r="C151" s="1444" t="s">
        <v>115</v>
      </c>
      <c r="D151" s="1445"/>
      <c r="E151" s="1445"/>
      <c r="F151" s="1445"/>
      <c r="G151" s="1446"/>
      <c r="H151" s="1011" t="s">
        <v>116</v>
      </c>
      <c r="I151" s="770" t="s">
        <v>117</v>
      </c>
      <c r="J151" s="770" t="s">
        <v>213</v>
      </c>
      <c r="K151" s="1162"/>
      <c r="L151" s="1447"/>
      <c r="M151" s="1447"/>
      <c r="N151" s="1447"/>
      <c r="T151" s="119"/>
    </row>
    <row r="152" spans="1:20" s="2" customFormat="1" ht="15.75" customHeight="1" thickBot="1" x14ac:dyDescent="0.3">
      <c r="A152" s="287"/>
      <c r="B152" s="236"/>
      <c r="C152" s="1463" t="s">
        <v>118</v>
      </c>
      <c r="D152" s="1464"/>
      <c r="E152" s="1464"/>
      <c r="F152" s="1464"/>
      <c r="G152" s="1465"/>
      <c r="H152" s="237">
        <f>SUM(H153:H156)</f>
        <v>18239.099999999999</v>
      </c>
      <c r="I152" s="238">
        <f>SUM(I153:I156)</f>
        <v>17504.400000000001</v>
      </c>
      <c r="J152" s="238">
        <f>SUM(J153:J156)</f>
        <v>16553.200000000004</v>
      </c>
      <c r="K152" s="1159"/>
      <c r="L152" s="1427"/>
      <c r="M152" s="1427"/>
      <c r="N152" s="1427"/>
    </row>
    <row r="153" spans="1:20" s="2" customFormat="1" ht="15.75" customHeight="1" x14ac:dyDescent="0.25">
      <c r="A153" s="287"/>
      <c r="B153" s="239"/>
      <c r="C153" s="1466" t="s">
        <v>119</v>
      </c>
      <c r="D153" s="1467"/>
      <c r="E153" s="1467"/>
      <c r="F153" s="1467"/>
      <c r="G153" s="1468"/>
      <c r="H153" s="554">
        <f>SUMIF(G13:G143,"sb",H13:H143)</f>
        <v>10524.799999999997</v>
      </c>
      <c r="I153" s="240">
        <f>SUMIF(G13:G143,"sb",I13:I143)</f>
        <v>9546.2999999999993</v>
      </c>
      <c r="J153" s="240">
        <f>SUMIF(G13:G143,"sb",J13:J143)</f>
        <v>9399.9000000000015</v>
      </c>
      <c r="K153" s="1161"/>
      <c r="L153" s="1469"/>
      <c r="M153" s="1469"/>
      <c r="N153" s="1469"/>
      <c r="P153" s="3"/>
    </row>
    <row r="154" spans="1:20" s="2" customFormat="1" ht="15.75" customHeight="1" x14ac:dyDescent="0.25">
      <c r="A154" s="287"/>
      <c r="B154" s="239"/>
      <c r="C154" s="1457" t="s">
        <v>120</v>
      </c>
      <c r="D154" s="1458"/>
      <c r="E154" s="1458"/>
      <c r="F154" s="1458"/>
      <c r="G154" s="1459"/>
      <c r="H154" s="241">
        <f>SUMIF(G13:G143,"sb(sp)",H13:H143)</f>
        <v>1752.6</v>
      </c>
      <c r="I154" s="242">
        <f>SUMIF(G13:G143,"sb(sp)",I13:I143)</f>
        <v>1686.2</v>
      </c>
      <c r="J154" s="242">
        <f>SUMIF(G13:G143,"sb(sp)",J13:J143)</f>
        <v>1642.2</v>
      </c>
      <c r="K154" s="1161"/>
      <c r="L154" s="1434"/>
      <c r="M154" s="1434"/>
      <c r="N154" s="1434"/>
      <c r="P154" s="3"/>
      <c r="Q154" s="3"/>
    </row>
    <row r="155" spans="1:20" s="2" customFormat="1" ht="27.75" customHeight="1" x14ac:dyDescent="0.25">
      <c r="A155" s="287"/>
      <c r="B155" s="239"/>
      <c r="C155" s="1457" t="s">
        <v>121</v>
      </c>
      <c r="D155" s="1458"/>
      <c r="E155" s="1458"/>
      <c r="F155" s="1458"/>
      <c r="G155" s="1459"/>
      <c r="H155" s="241">
        <f>SUMIF(G13:G143,G14,H13:H143)</f>
        <v>4071.7000000000003</v>
      </c>
      <c r="I155" s="242">
        <f>SUMIF(G13:G143,"sb(vb)",I13:I143)</f>
        <v>4276.2</v>
      </c>
      <c r="J155" s="242">
        <f>SUMIF(G13:G143,"sb(vb)",J13:J143)</f>
        <v>4365.7</v>
      </c>
      <c r="K155" s="1160"/>
      <c r="L155" s="1434"/>
      <c r="M155" s="1434"/>
      <c r="N155" s="1434"/>
      <c r="O155" s="3"/>
      <c r="P155" s="1456"/>
      <c r="Q155" s="1456"/>
    </row>
    <row r="156" spans="1:20" s="2" customFormat="1" ht="15.75" customHeight="1" thickBot="1" x14ac:dyDescent="0.3">
      <c r="A156" s="287"/>
      <c r="B156" s="239"/>
      <c r="C156" s="1460" t="s">
        <v>265</v>
      </c>
      <c r="D156" s="1461"/>
      <c r="E156" s="1461"/>
      <c r="F156" s="1461"/>
      <c r="G156" s="1462"/>
      <c r="H156" s="245">
        <f>SUMIF(G13:G143,"es",H13:H143)</f>
        <v>1890</v>
      </c>
      <c r="I156" s="243">
        <f>SUMIF(G13:G143,"es",I13:I143)</f>
        <v>1995.7</v>
      </c>
      <c r="J156" s="243">
        <f>SUMIF(G13:G143,"es",J13:J143)</f>
        <v>1145.4000000000001</v>
      </c>
      <c r="K156" s="1160"/>
      <c r="L156" s="1160"/>
      <c r="M156" s="1160"/>
      <c r="N156" s="1160"/>
      <c r="P156" s="1456"/>
      <c r="Q156" s="1456"/>
    </row>
    <row r="157" spans="1:20" s="2" customFormat="1" ht="15.75" customHeight="1" thickBot="1" x14ac:dyDescent="0.3">
      <c r="A157" s="287"/>
      <c r="B157" s="236"/>
      <c r="C157" s="1428" t="s">
        <v>122</v>
      </c>
      <c r="D157" s="1429"/>
      <c r="E157" s="1429"/>
      <c r="F157" s="1429"/>
      <c r="G157" s="1430"/>
      <c r="H157" s="237">
        <f t="shared" ref="H157:J157" si="9">SUM(H158:H159)</f>
        <v>15640.400000000001</v>
      </c>
      <c r="I157" s="238">
        <f t="shared" si="9"/>
        <v>15304.7</v>
      </c>
      <c r="J157" s="238">
        <f t="shared" si="9"/>
        <v>15271.2</v>
      </c>
      <c r="K157" s="615"/>
      <c r="L157" s="1427"/>
      <c r="M157" s="1427"/>
      <c r="N157" s="1427"/>
      <c r="Q157" s="3"/>
    </row>
    <row r="158" spans="1:20" s="2" customFormat="1" ht="15.75" customHeight="1" x14ac:dyDescent="0.25">
      <c r="A158" s="287"/>
      <c r="B158" s="239"/>
      <c r="C158" s="1431" t="s">
        <v>123</v>
      </c>
      <c r="D158" s="1432"/>
      <c r="E158" s="1432"/>
      <c r="F158" s="1432"/>
      <c r="G158" s="1433"/>
      <c r="H158" s="241">
        <f>SUMIF(G13:G145,G89,H13:H145)</f>
        <v>15637.900000000001</v>
      </c>
      <c r="I158" s="242">
        <f>SUMIF(G13:G143,"lrvb",I13:I143)</f>
        <v>15302.2</v>
      </c>
      <c r="J158" s="242">
        <f>SUMIF(G13:G143,"lrvb",J13:J143)</f>
        <v>15268.2</v>
      </c>
      <c r="K158" s="244"/>
      <c r="L158" s="1434"/>
      <c r="M158" s="1434"/>
      <c r="N158" s="1434"/>
    </row>
    <row r="159" spans="1:20" s="2" customFormat="1" ht="15.75" customHeight="1" thickBot="1" x14ac:dyDescent="0.3">
      <c r="A159" s="287"/>
      <c r="B159" s="239"/>
      <c r="C159" s="1435" t="s">
        <v>124</v>
      </c>
      <c r="D159" s="1436"/>
      <c r="E159" s="1436"/>
      <c r="F159" s="1436"/>
      <c r="G159" s="1437"/>
      <c r="H159" s="400">
        <f>SUMIF(G13:G143,"kt",H13:H143)</f>
        <v>2.5</v>
      </c>
      <c r="I159" s="243">
        <f>SUMIF(G13:G143,"kt",I13:I143)</f>
        <v>2.5</v>
      </c>
      <c r="J159" s="243">
        <f>SUMIF(G13:G143,"kt",J13:J143)</f>
        <v>3</v>
      </c>
      <c r="K159" s="244"/>
      <c r="L159" s="1434"/>
      <c r="M159" s="1434"/>
      <c r="N159" s="1434"/>
    </row>
    <row r="160" spans="1:20" s="2" customFormat="1" ht="15.75" customHeight="1" thickBot="1" x14ac:dyDescent="0.3">
      <c r="A160" s="287"/>
      <c r="B160" s="236"/>
      <c r="C160" s="1424" t="s">
        <v>125</v>
      </c>
      <c r="D160" s="1425"/>
      <c r="E160" s="1425"/>
      <c r="F160" s="1425"/>
      <c r="G160" s="1426"/>
      <c r="H160" s="246">
        <f>H152+H157</f>
        <v>33879.5</v>
      </c>
      <c r="I160" s="247">
        <f>I152+I157</f>
        <v>32809.100000000006</v>
      </c>
      <c r="J160" s="247">
        <f>J152+J157</f>
        <v>31824.400000000005</v>
      </c>
      <c r="K160" s="592"/>
      <c r="L160" s="1427"/>
      <c r="M160" s="1427"/>
      <c r="N160" s="1427"/>
    </row>
    <row r="161" spans="1:14" s="1" customFormat="1" ht="16.5" customHeight="1" x14ac:dyDescent="0.2">
      <c r="A161" s="251"/>
      <c r="B161" s="248"/>
      <c r="C161" s="249"/>
      <c r="D161" s="250"/>
      <c r="E161" s="248"/>
      <c r="F161" s="799"/>
      <c r="G161" s="251"/>
      <c r="H161" s="343"/>
      <c r="I161" s="343"/>
      <c r="J161" s="343"/>
      <c r="K161" s="252"/>
      <c r="L161" s="251"/>
      <c r="M161" s="251"/>
      <c r="N161" s="251"/>
    </row>
    <row r="162" spans="1:14" x14ac:dyDescent="0.25">
      <c r="H162" s="719"/>
      <c r="I162" s="719"/>
    </row>
    <row r="166" spans="1:14" x14ac:dyDescent="0.25">
      <c r="H166" s="720"/>
    </row>
    <row r="169" spans="1:14" x14ac:dyDescent="0.25">
      <c r="H169" s="720"/>
      <c r="I169" s="720"/>
      <c r="J169" s="720"/>
    </row>
  </sheetData>
  <mergeCells count="195">
    <mergeCell ref="J1:N1"/>
    <mergeCell ref="A2:N2"/>
    <mergeCell ref="A3:N3"/>
    <mergeCell ref="A4:N4"/>
    <mergeCell ref="A5:N5"/>
    <mergeCell ref="A6:A8"/>
    <mergeCell ref="B6:B8"/>
    <mergeCell ref="C6:C8"/>
    <mergeCell ref="D6:D8"/>
    <mergeCell ref="E6:E8"/>
    <mergeCell ref="F6:F8"/>
    <mergeCell ref="H6:H8"/>
    <mergeCell ref="A9:N9"/>
    <mergeCell ref="A10:N10"/>
    <mergeCell ref="B11:N11"/>
    <mergeCell ref="C12:N12"/>
    <mergeCell ref="D13:D14"/>
    <mergeCell ref="J6:J8"/>
    <mergeCell ref="K6:N6"/>
    <mergeCell ref="K7:K8"/>
    <mergeCell ref="L7:N7"/>
    <mergeCell ref="G6:G8"/>
    <mergeCell ref="I6:I8"/>
    <mergeCell ref="L25:L26"/>
    <mergeCell ref="M25:M26"/>
    <mergeCell ref="N25:N26"/>
    <mergeCell ref="D27:D28"/>
    <mergeCell ref="E27:E28"/>
    <mergeCell ref="K27:K28"/>
    <mergeCell ref="D15:D18"/>
    <mergeCell ref="K20:K21"/>
    <mergeCell ref="D22:D24"/>
    <mergeCell ref="E22:E24"/>
    <mergeCell ref="D25:D26"/>
    <mergeCell ref="K25:K26"/>
    <mergeCell ref="D35:G35"/>
    <mergeCell ref="A36:A37"/>
    <mergeCell ref="B36:B37"/>
    <mergeCell ref="C36:C37"/>
    <mergeCell ref="D36:D37"/>
    <mergeCell ref="E36:E37"/>
    <mergeCell ref="F36:F37"/>
    <mergeCell ref="K31:K33"/>
    <mergeCell ref="A29:A30"/>
    <mergeCell ref="B29:B30"/>
    <mergeCell ref="D29:D30"/>
    <mergeCell ref="E29:E30"/>
    <mergeCell ref="A31:A32"/>
    <mergeCell ref="B31:B32"/>
    <mergeCell ref="D31:D34"/>
    <mergeCell ref="E31:E34"/>
    <mergeCell ref="F31:F34"/>
    <mergeCell ref="A40:A41"/>
    <mergeCell ref="B40:B41"/>
    <mergeCell ref="C40:C41"/>
    <mergeCell ref="D40:D41"/>
    <mergeCell ref="K40:K41"/>
    <mergeCell ref="M40:M41"/>
    <mergeCell ref="N40:N41"/>
    <mergeCell ref="D38:D39"/>
    <mergeCell ref="K38:K39"/>
    <mergeCell ref="L38:L39"/>
    <mergeCell ref="M38:M39"/>
    <mergeCell ref="N38:N39"/>
    <mergeCell ref="D63:D64"/>
    <mergeCell ref="K67:K68"/>
    <mergeCell ref="C42:G42"/>
    <mergeCell ref="K42:N42"/>
    <mergeCell ref="C43:N43"/>
    <mergeCell ref="E44:E55"/>
    <mergeCell ref="D51:D52"/>
    <mergeCell ref="K58:K59"/>
    <mergeCell ref="D58:D59"/>
    <mergeCell ref="N49:N50"/>
    <mergeCell ref="D69:D70"/>
    <mergeCell ref="D79:D80"/>
    <mergeCell ref="E79:E82"/>
    <mergeCell ref="D66:G66"/>
    <mergeCell ref="K77:K78"/>
    <mergeCell ref="D77:D78"/>
    <mergeCell ref="A67:A68"/>
    <mergeCell ref="B67:B68"/>
    <mergeCell ref="C67:C68"/>
    <mergeCell ref="D67:D68"/>
    <mergeCell ref="E67:E68"/>
    <mergeCell ref="F67:F68"/>
    <mergeCell ref="A88:A90"/>
    <mergeCell ref="B88:B90"/>
    <mergeCell ref="D88:D91"/>
    <mergeCell ref="D92:D93"/>
    <mergeCell ref="F92:F93"/>
    <mergeCell ref="A83:A85"/>
    <mergeCell ref="B83:B85"/>
    <mergeCell ref="D83:D85"/>
    <mergeCell ref="K83:K85"/>
    <mergeCell ref="D86:D87"/>
    <mergeCell ref="E86:E87"/>
    <mergeCell ref="K95:K96"/>
    <mergeCell ref="L95:L96"/>
    <mergeCell ref="M95:M96"/>
    <mergeCell ref="N95:N96"/>
    <mergeCell ref="A97:A98"/>
    <mergeCell ref="B97:B98"/>
    <mergeCell ref="C97:C98"/>
    <mergeCell ref="D97:D98"/>
    <mergeCell ref="E97:E98"/>
    <mergeCell ref="A94:A96"/>
    <mergeCell ref="B94:B96"/>
    <mergeCell ref="C94:C96"/>
    <mergeCell ref="D94:D96"/>
    <mergeCell ref="E94:E96"/>
    <mergeCell ref="F94:F96"/>
    <mergeCell ref="C102:G102"/>
    <mergeCell ref="K102:N102"/>
    <mergeCell ref="C103:N103"/>
    <mergeCell ref="D117:D118"/>
    <mergeCell ref="G117:G118"/>
    <mergeCell ref="F97:F98"/>
    <mergeCell ref="A99:A101"/>
    <mergeCell ref="B99:B101"/>
    <mergeCell ref="C99:C101"/>
    <mergeCell ref="D99:D101"/>
    <mergeCell ref="E99:E101"/>
    <mergeCell ref="F99:F101"/>
    <mergeCell ref="D107:D109"/>
    <mergeCell ref="D110:D111"/>
    <mergeCell ref="E110:E111"/>
    <mergeCell ref="H117:H118"/>
    <mergeCell ref="I117:I118"/>
    <mergeCell ref="J117:J118"/>
    <mergeCell ref="D112:D113"/>
    <mergeCell ref="E112:E113"/>
    <mergeCell ref="D105:D106"/>
    <mergeCell ref="C121:N121"/>
    <mergeCell ref="D123:D125"/>
    <mergeCell ref="E123:E124"/>
    <mergeCell ref="D126:D128"/>
    <mergeCell ref="E126:E128"/>
    <mergeCell ref="D119:G119"/>
    <mergeCell ref="K119:N119"/>
    <mergeCell ref="C120:G120"/>
    <mergeCell ref="K120:N120"/>
    <mergeCell ref="C147:G147"/>
    <mergeCell ref="K147:N147"/>
    <mergeCell ref="C148:G148"/>
    <mergeCell ref="K148:N148"/>
    <mergeCell ref="K134:K135"/>
    <mergeCell ref="P155:P156"/>
    <mergeCell ref="Q155:Q156"/>
    <mergeCell ref="C155:G155"/>
    <mergeCell ref="L155:N155"/>
    <mergeCell ref="C156:G156"/>
    <mergeCell ref="C152:G152"/>
    <mergeCell ref="L152:N152"/>
    <mergeCell ref="C153:G153"/>
    <mergeCell ref="L153:N153"/>
    <mergeCell ref="C154:G154"/>
    <mergeCell ref="L154:N154"/>
    <mergeCell ref="C160:G160"/>
    <mergeCell ref="L160:N160"/>
    <mergeCell ref="C157:G157"/>
    <mergeCell ref="L157:N157"/>
    <mergeCell ref="C158:G158"/>
    <mergeCell ref="L158:N158"/>
    <mergeCell ref="C159:G159"/>
    <mergeCell ref="L159:N159"/>
    <mergeCell ref="B149:G149"/>
    <mergeCell ref="K149:N149"/>
    <mergeCell ref="C150:J150"/>
    <mergeCell ref="C151:G151"/>
    <mergeCell ref="L151:N151"/>
    <mergeCell ref="N79:N80"/>
    <mergeCell ref="K90:K91"/>
    <mergeCell ref="F113:F116"/>
    <mergeCell ref="K22:K23"/>
    <mergeCell ref="K79:K81"/>
    <mergeCell ref="D145:D146"/>
    <mergeCell ref="D44:D45"/>
    <mergeCell ref="K47:K48"/>
    <mergeCell ref="K45:K46"/>
    <mergeCell ref="K49:K50"/>
    <mergeCell ref="L49:L50"/>
    <mergeCell ref="M49:M50"/>
    <mergeCell ref="L79:L80"/>
    <mergeCell ref="M79:M80"/>
    <mergeCell ref="D136:D137"/>
    <mergeCell ref="K136:K137"/>
    <mergeCell ref="D138:D139"/>
    <mergeCell ref="K138:K139"/>
    <mergeCell ref="D141:D143"/>
    <mergeCell ref="K141:K143"/>
    <mergeCell ref="D129:D131"/>
    <mergeCell ref="E129:E132"/>
    <mergeCell ref="D132:D133"/>
    <mergeCell ref="D134:D135"/>
  </mergeCells>
  <printOptions horizontalCentered="1"/>
  <pageMargins left="0.70866141732283472" right="0.31496062992125984" top="0.35433070866141736" bottom="0.15748031496062992" header="0.31496062992125984" footer="0.31496062992125984"/>
  <pageSetup paperSize="9" scale="81" orientation="portrait" r:id="rId1"/>
  <rowBreaks count="4" manualBreakCount="4">
    <brk id="35" max="13" man="1"/>
    <brk id="68" max="13" man="1"/>
    <brk id="87" max="13" man="1"/>
    <brk id="120" max="1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35"/>
  <sheetViews>
    <sheetView zoomScaleNormal="100" zoomScaleSheetLayoutView="80" workbookViewId="0">
      <selection activeCell="N15" sqref="N15"/>
    </sheetView>
  </sheetViews>
  <sheetFormatPr defaultColWidth="9.140625" defaultRowHeight="15" x14ac:dyDescent="0.25"/>
  <cols>
    <col min="1" max="3" width="3.28515625" style="363" customWidth="1"/>
    <col min="4" max="4" width="25.28515625" style="344" customWidth="1"/>
    <col min="5" max="5" width="4" style="899" customWidth="1"/>
    <col min="6" max="6" width="3.140625" style="884" customWidth="1"/>
    <col min="7" max="7" width="12" style="814" customWidth="1"/>
    <col min="8" max="8" width="7.5703125" style="344" customWidth="1"/>
    <col min="9" max="9" width="9.5703125" style="344" customWidth="1"/>
    <col min="10" max="10" width="10.140625" style="344" customWidth="1"/>
    <col min="11" max="16" width="9.140625" style="363"/>
    <col min="17" max="17" width="24.28515625" style="344" customWidth="1"/>
    <col min="18" max="19" width="5.42578125" style="363" customWidth="1"/>
    <col min="20" max="20" width="5.28515625" style="363" customWidth="1"/>
    <col min="21" max="16384" width="9.140625" style="344"/>
  </cols>
  <sheetData>
    <row r="1" spans="1:25" s="341" customFormat="1" ht="16.5" customHeight="1" x14ac:dyDescent="0.25">
      <c r="A1" s="1745" t="s">
        <v>297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  <c r="N1" s="1745"/>
      <c r="O1" s="1745"/>
      <c r="P1" s="1745"/>
      <c r="Q1" s="1745"/>
      <c r="R1" s="1745"/>
      <c r="S1" s="1745"/>
      <c r="T1" s="1745"/>
    </row>
    <row r="2" spans="1:25" s="342" customFormat="1" ht="16.5" customHeight="1" x14ac:dyDescent="0.25">
      <c r="A2" s="1636" t="s">
        <v>0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</row>
    <row r="3" spans="1:25" s="342" customFormat="1" ht="16.5" customHeight="1" x14ac:dyDescent="0.25">
      <c r="A3" s="1637" t="s">
        <v>1</v>
      </c>
      <c r="B3" s="1637"/>
      <c r="C3" s="1637"/>
      <c r="D3" s="1637"/>
      <c r="E3" s="1637"/>
      <c r="F3" s="1637"/>
      <c r="G3" s="1637"/>
      <c r="H3" s="1637"/>
      <c r="I3" s="1637"/>
      <c r="J3" s="1637"/>
      <c r="K3" s="1637"/>
      <c r="L3" s="1637"/>
      <c r="M3" s="1637"/>
      <c r="N3" s="1637"/>
      <c r="O3" s="1637"/>
      <c r="P3" s="1637"/>
      <c r="Q3" s="1637"/>
      <c r="R3" s="1637"/>
      <c r="S3" s="1637"/>
      <c r="T3" s="1637"/>
    </row>
    <row r="4" spans="1:25" s="2" customFormat="1" ht="21.75" customHeight="1" thickBot="1" x14ac:dyDescent="0.25">
      <c r="A4" s="1638" t="s">
        <v>2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</row>
    <row r="5" spans="1:25" s="3" customFormat="1" ht="18.75" customHeight="1" x14ac:dyDescent="0.25">
      <c r="A5" s="1639" t="s">
        <v>3</v>
      </c>
      <c r="B5" s="1642" t="s">
        <v>4</v>
      </c>
      <c r="C5" s="1645" t="s">
        <v>5</v>
      </c>
      <c r="D5" s="1648" t="s">
        <v>6</v>
      </c>
      <c r="E5" s="1651" t="s">
        <v>7</v>
      </c>
      <c r="F5" s="1654" t="s">
        <v>8</v>
      </c>
      <c r="G5" s="1761" t="s">
        <v>126</v>
      </c>
      <c r="H5" s="1631" t="s">
        <v>9</v>
      </c>
      <c r="I5" s="1755" t="s">
        <v>214</v>
      </c>
      <c r="J5" s="1624" t="s">
        <v>215</v>
      </c>
      <c r="K5" s="1746" t="s">
        <v>10</v>
      </c>
      <c r="L5" s="1747"/>
      <c r="M5" s="1747"/>
      <c r="N5" s="1748"/>
      <c r="O5" s="1620" t="s">
        <v>11</v>
      </c>
      <c r="P5" s="1620" t="s">
        <v>211</v>
      </c>
      <c r="Q5" s="1623" t="s">
        <v>12</v>
      </c>
      <c r="R5" s="1624"/>
      <c r="S5" s="1624"/>
      <c r="T5" s="1625"/>
    </row>
    <row r="6" spans="1:25" s="3" customFormat="1" ht="16.5" customHeight="1" x14ac:dyDescent="0.25">
      <c r="A6" s="1640"/>
      <c r="B6" s="1643"/>
      <c r="C6" s="1646"/>
      <c r="D6" s="1649"/>
      <c r="E6" s="1652"/>
      <c r="F6" s="1655"/>
      <c r="G6" s="1762"/>
      <c r="H6" s="1632"/>
      <c r="I6" s="1756"/>
      <c r="J6" s="1456"/>
      <c r="K6" s="1751" t="s">
        <v>127</v>
      </c>
      <c r="L6" s="1749" t="s">
        <v>128</v>
      </c>
      <c r="M6" s="1750"/>
      <c r="N6" s="1753" t="s">
        <v>129</v>
      </c>
      <c r="O6" s="1621"/>
      <c r="P6" s="1621"/>
      <c r="Q6" s="1626" t="s">
        <v>6</v>
      </c>
      <c r="R6" s="1628" t="s">
        <v>13</v>
      </c>
      <c r="S6" s="1629"/>
      <c r="T6" s="1630"/>
    </row>
    <row r="7" spans="1:25" s="3" customFormat="1" ht="103.5" customHeight="1" thickBot="1" x14ac:dyDescent="0.3">
      <c r="A7" s="1641"/>
      <c r="B7" s="1644"/>
      <c r="C7" s="1647"/>
      <c r="D7" s="1650"/>
      <c r="E7" s="1653"/>
      <c r="F7" s="1656"/>
      <c r="G7" s="1763"/>
      <c r="H7" s="1633"/>
      <c r="I7" s="1756"/>
      <c r="J7" s="1456"/>
      <c r="K7" s="1752"/>
      <c r="L7" s="473" t="s">
        <v>127</v>
      </c>
      <c r="M7" s="474" t="s">
        <v>130</v>
      </c>
      <c r="N7" s="1754"/>
      <c r="O7" s="1622"/>
      <c r="P7" s="1622"/>
      <c r="Q7" s="1627"/>
      <c r="R7" s="4" t="s">
        <v>14</v>
      </c>
      <c r="S7" s="4" t="s">
        <v>15</v>
      </c>
      <c r="T7" s="5" t="s">
        <v>212</v>
      </c>
    </row>
    <row r="8" spans="1:25" s="2" customFormat="1" ht="18" customHeight="1" x14ac:dyDescent="0.25">
      <c r="A8" s="1607" t="s">
        <v>16</v>
      </c>
      <c r="B8" s="1608"/>
      <c r="C8" s="1608"/>
      <c r="D8" s="1608"/>
      <c r="E8" s="1608"/>
      <c r="F8" s="1608"/>
      <c r="G8" s="1608"/>
      <c r="H8" s="1608"/>
      <c r="I8" s="1608"/>
      <c r="J8" s="1608"/>
      <c r="K8" s="1608"/>
      <c r="L8" s="1608"/>
      <c r="M8" s="1608"/>
      <c r="N8" s="1608"/>
      <c r="O8" s="1608"/>
      <c r="P8" s="1608"/>
      <c r="Q8" s="1608"/>
      <c r="R8" s="1608"/>
      <c r="S8" s="1608"/>
      <c r="T8" s="1609"/>
    </row>
    <row r="9" spans="1:25" s="2" customFormat="1" ht="16.5" customHeight="1" thickBot="1" x14ac:dyDescent="0.3">
      <c r="A9" s="1610" t="s">
        <v>17</v>
      </c>
      <c r="B9" s="161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2"/>
      <c r="Y9" s="3"/>
    </row>
    <row r="10" spans="1:25" s="3" customFormat="1" ht="16.5" customHeight="1" thickBot="1" x14ac:dyDescent="0.3">
      <c r="A10" s="6" t="s">
        <v>18</v>
      </c>
      <c r="B10" s="1613" t="s">
        <v>19</v>
      </c>
      <c r="C10" s="1613"/>
      <c r="D10" s="1613"/>
      <c r="E10" s="1613"/>
      <c r="F10" s="1613"/>
      <c r="G10" s="1613"/>
      <c r="H10" s="1613"/>
      <c r="I10" s="1613"/>
      <c r="J10" s="1613"/>
      <c r="K10" s="1613"/>
      <c r="L10" s="1613"/>
      <c r="M10" s="1613"/>
      <c r="N10" s="1613"/>
      <c r="O10" s="1613"/>
      <c r="P10" s="1613"/>
      <c r="Q10" s="1613"/>
      <c r="R10" s="1613"/>
      <c r="S10" s="1613"/>
      <c r="T10" s="1614"/>
    </row>
    <row r="11" spans="1:25" s="3" customFormat="1" ht="17.25" customHeight="1" thickBot="1" x14ac:dyDescent="0.3">
      <c r="A11" s="7" t="s">
        <v>18</v>
      </c>
      <c r="B11" s="8" t="s">
        <v>18</v>
      </c>
      <c r="C11" s="1615" t="s">
        <v>20</v>
      </c>
      <c r="D11" s="1615"/>
      <c r="E11" s="1615"/>
      <c r="F11" s="1615"/>
      <c r="G11" s="1616"/>
      <c r="H11" s="1616"/>
      <c r="I11" s="1616"/>
      <c r="J11" s="1616"/>
      <c r="K11" s="1616"/>
      <c r="L11" s="1616"/>
      <c r="M11" s="1616"/>
      <c r="N11" s="1616"/>
      <c r="O11" s="1616"/>
      <c r="P11" s="1616"/>
      <c r="Q11" s="1616"/>
      <c r="R11" s="1616"/>
      <c r="S11" s="1616"/>
      <c r="T11" s="1617"/>
    </row>
    <row r="12" spans="1:25" s="3" customFormat="1" ht="20.25" customHeight="1" x14ac:dyDescent="0.25">
      <c r="A12" s="1242" t="s">
        <v>18</v>
      </c>
      <c r="B12" s="9" t="s">
        <v>18</v>
      </c>
      <c r="C12" s="10" t="s">
        <v>18</v>
      </c>
      <c r="D12" s="1618" t="s">
        <v>21</v>
      </c>
      <c r="E12" s="1280"/>
      <c r="F12" s="1007" t="s">
        <v>23</v>
      </c>
      <c r="G12" s="1757" t="s">
        <v>131</v>
      </c>
      <c r="H12" s="616"/>
      <c r="I12" s="639"/>
      <c r="J12" s="632"/>
      <c r="K12" s="106"/>
      <c r="L12" s="657"/>
      <c r="M12" s="632"/>
      <c r="N12" s="421"/>
      <c r="O12" s="106"/>
      <c r="P12" s="81"/>
      <c r="Q12" s="1248"/>
      <c r="R12" s="1332"/>
      <c r="S12" s="1334"/>
      <c r="T12" s="1331"/>
    </row>
    <row r="13" spans="1:25" s="3" customFormat="1" ht="20.25" customHeight="1" x14ac:dyDescent="0.25">
      <c r="A13" s="1231"/>
      <c r="B13" s="15"/>
      <c r="C13" s="16"/>
      <c r="D13" s="1619"/>
      <c r="E13" s="1237"/>
      <c r="F13" s="1239"/>
      <c r="G13" s="1758"/>
      <c r="H13" s="653"/>
      <c r="I13" s="654"/>
      <c r="J13" s="626"/>
      <c r="K13" s="624"/>
      <c r="L13" s="622"/>
      <c r="M13" s="660"/>
      <c r="N13" s="661"/>
      <c r="O13" s="624"/>
      <c r="P13" s="624"/>
      <c r="Q13" s="76"/>
      <c r="R13" s="1333"/>
      <c r="S13" s="273"/>
      <c r="T13" s="1330"/>
    </row>
    <row r="14" spans="1:25" s="3" customFormat="1" ht="57" customHeight="1" x14ac:dyDescent="0.25">
      <c r="A14" s="1231"/>
      <c r="B14" s="15"/>
      <c r="C14" s="16"/>
      <c r="D14" s="1399" t="s">
        <v>25</v>
      </c>
      <c r="E14" s="1237"/>
      <c r="F14" s="1239"/>
      <c r="G14" s="38"/>
      <c r="H14" s="33" t="s">
        <v>24</v>
      </c>
      <c r="I14" s="640">
        <v>2.2000000000000002</v>
      </c>
      <c r="J14" s="448">
        <v>2.2000000000000002</v>
      </c>
      <c r="K14" s="18">
        <f>L14</f>
        <v>2.2000000000000002</v>
      </c>
      <c r="L14" s="495">
        <v>2.2000000000000002</v>
      </c>
      <c r="M14" s="491"/>
      <c r="N14" s="427"/>
      <c r="O14" s="19">
        <v>2.2000000000000002</v>
      </c>
      <c r="P14" s="19">
        <v>2.2000000000000002</v>
      </c>
      <c r="Q14" s="129" t="s">
        <v>170</v>
      </c>
      <c r="R14" s="995">
        <v>5</v>
      </c>
      <c r="S14" s="274">
        <v>5</v>
      </c>
      <c r="T14" s="982">
        <v>5</v>
      </c>
    </row>
    <row r="15" spans="1:25" s="3" customFormat="1" ht="42" customHeight="1" x14ac:dyDescent="0.25">
      <c r="A15" s="1231" t="s">
        <v>205</v>
      </c>
      <c r="B15" s="15"/>
      <c r="C15" s="16"/>
      <c r="D15" s="1399"/>
      <c r="E15" s="1237"/>
      <c r="F15" s="1239"/>
      <c r="G15" s="38"/>
      <c r="H15" s="33" t="s">
        <v>24</v>
      </c>
      <c r="I15" s="201">
        <v>716.1</v>
      </c>
      <c r="J15" s="202">
        <v>716.1</v>
      </c>
      <c r="K15" s="34">
        <f>L15</f>
        <v>655.20000000000005</v>
      </c>
      <c r="L15" s="496">
        <v>655.20000000000005</v>
      </c>
      <c r="M15" s="492"/>
      <c r="N15" s="418"/>
      <c r="O15" s="39">
        <v>685.5</v>
      </c>
      <c r="P15" s="39">
        <v>715.9</v>
      </c>
      <c r="Q15" s="175" t="s">
        <v>169</v>
      </c>
      <c r="R15" s="1325">
        <v>180</v>
      </c>
      <c r="S15" s="395">
        <v>185</v>
      </c>
      <c r="T15" s="1329">
        <v>190</v>
      </c>
    </row>
    <row r="16" spans="1:25" s="3" customFormat="1" ht="54" customHeight="1" x14ac:dyDescent="0.25">
      <c r="A16" s="1231"/>
      <c r="B16" s="15"/>
      <c r="C16" s="16"/>
      <c r="D16" s="1399"/>
      <c r="E16" s="1237"/>
      <c r="F16" s="1239"/>
      <c r="G16" s="38"/>
      <c r="H16" s="17" t="s">
        <v>24</v>
      </c>
      <c r="I16" s="641">
        <v>437.3</v>
      </c>
      <c r="J16" s="25">
        <v>17.3</v>
      </c>
      <c r="K16" s="21">
        <f>L16</f>
        <v>40</v>
      </c>
      <c r="L16" s="497">
        <v>40</v>
      </c>
      <c r="M16" s="97"/>
      <c r="N16" s="428"/>
      <c r="O16" s="22">
        <v>50</v>
      </c>
      <c r="P16" s="22">
        <v>60</v>
      </c>
      <c r="Q16" s="175" t="s">
        <v>171</v>
      </c>
      <c r="R16" s="1325">
        <v>20</v>
      </c>
      <c r="S16" s="275">
        <v>25</v>
      </c>
      <c r="T16" s="1329">
        <v>30</v>
      </c>
    </row>
    <row r="17" spans="1:22" s="3" customFormat="1" ht="44.25" customHeight="1" x14ac:dyDescent="0.25">
      <c r="A17" s="1231"/>
      <c r="B17" s="15"/>
      <c r="C17" s="16"/>
      <c r="D17" s="1399"/>
      <c r="E17" s="1237"/>
      <c r="F17" s="1239"/>
      <c r="G17" s="73"/>
      <c r="H17" s="995" t="s">
        <v>24</v>
      </c>
      <c r="I17" s="201"/>
      <c r="J17" s="448">
        <v>8.1999999999999993</v>
      </c>
      <c r="K17" s="391"/>
      <c r="L17" s="498"/>
      <c r="M17" s="510"/>
      <c r="N17" s="411"/>
      <c r="O17" s="448"/>
      <c r="P17" s="448"/>
      <c r="Q17" s="664" t="s">
        <v>210</v>
      </c>
      <c r="R17" s="983"/>
      <c r="S17" s="275"/>
      <c r="T17" s="1329"/>
      <c r="V17" s="574"/>
    </row>
    <row r="18" spans="1:22" s="3" customFormat="1" ht="31.5" customHeight="1" x14ac:dyDescent="0.25">
      <c r="A18" s="1231"/>
      <c r="B18" s="15"/>
      <c r="C18" s="16"/>
      <c r="D18" s="1399"/>
      <c r="E18" s="1237"/>
      <c r="F18" s="1239"/>
      <c r="G18" s="38"/>
      <c r="H18" s="33" t="s">
        <v>26</v>
      </c>
      <c r="I18" s="201">
        <v>2268.5</v>
      </c>
      <c r="J18" s="202">
        <v>2268.5</v>
      </c>
      <c r="K18" s="391">
        <f>L18</f>
        <v>2024.7</v>
      </c>
      <c r="L18" s="498">
        <v>2024.7</v>
      </c>
      <c r="M18" s="510"/>
      <c r="N18" s="411"/>
      <c r="O18" s="448">
        <v>2024.7</v>
      </c>
      <c r="P18" s="448">
        <v>2024.7</v>
      </c>
      <c r="Q18" s="335" t="s">
        <v>27</v>
      </c>
      <c r="R18" s="23">
        <v>2426</v>
      </c>
      <c r="S18" s="395">
        <v>2500</v>
      </c>
      <c r="T18" s="1329">
        <v>2500</v>
      </c>
      <c r="V18" s="574"/>
    </row>
    <row r="19" spans="1:22" s="3" customFormat="1" ht="39.75" customHeight="1" x14ac:dyDescent="0.25">
      <c r="A19" s="1231"/>
      <c r="B19" s="15"/>
      <c r="C19" s="16"/>
      <c r="D19" s="24"/>
      <c r="E19" s="1237"/>
      <c r="F19" s="1239"/>
      <c r="G19" s="38"/>
      <c r="H19" s="33" t="s">
        <v>26</v>
      </c>
      <c r="I19" s="201">
        <v>1987.9</v>
      </c>
      <c r="J19" s="202">
        <v>1852.5</v>
      </c>
      <c r="K19" s="391">
        <f>L19</f>
        <v>1509.7</v>
      </c>
      <c r="L19" s="498">
        <v>1509.7</v>
      </c>
      <c r="M19" s="510"/>
      <c r="N19" s="411"/>
      <c r="O19" s="90">
        <v>1660.8</v>
      </c>
      <c r="P19" s="90">
        <v>1826.7</v>
      </c>
      <c r="Q19" s="336" t="s">
        <v>28</v>
      </c>
      <c r="R19" s="630">
        <v>7963</v>
      </c>
      <c r="S19" s="631">
        <v>8759</v>
      </c>
      <c r="T19" s="334">
        <v>9635</v>
      </c>
      <c r="V19" s="574"/>
    </row>
    <row r="20" spans="1:22" s="3" customFormat="1" ht="38.25" customHeight="1" x14ac:dyDescent="0.25">
      <c r="A20" s="1231"/>
      <c r="B20" s="15"/>
      <c r="C20" s="16"/>
      <c r="D20" s="24"/>
      <c r="E20" s="1237"/>
      <c r="F20" s="1239"/>
      <c r="G20" s="38"/>
      <c r="H20" s="28" t="s">
        <v>26</v>
      </c>
      <c r="I20" s="642">
        <v>53.4</v>
      </c>
      <c r="J20" s="633">
        <v>53.4</v>
      </c>
      <c r="K20" s="562">
        <f>L20</f>
        <v>95.4</v>
      </c>
      <c r="L20" s="628">
        <v>95.4</v>
      </c>
      <c r="M20" s="629"/>
      <c r="N20" s="563"/>
      <c r="O20" s="366">
        <v>105</v>
      </c>
      <c r="P20" s="366">
        <v>115.5</v>
      </c>
      <c r="Q20" s="1602" t="s">
        <v>29</v>
      </c>
      <c r="R20" s="1326">
        <v>83</v>
      </c>
      <c r="S20" s="273">
        <v>91</v>
      </c>
      <c r="T20" s="1330">
        <v>100</v>
      </c>
      <c r="V20" s="574"/>
    </row>
    <row r="21" spans="1:22" s="3" customFormat="1" ht="17.25" customHeight="1" x14ac:dyDescent="0.25">
      <c r="A21" s="1284"/>
      <c r="B21" s="321"/>
      <c r="C21" s="364"/>
      <c r="D21" s="1229"/>
      <c r="E21" s="997"/>
      <c r="F21" s="327"/>
      <c r="G21" s="1004"/>
      <c r="H21" s="40" t="s">
        <v>30</v>
      </c>
      <c r="I21" s="42">
        <f>SUM(I14:I20)</f>
        <v>5465.4</v>
      </c>
      <c r="J21" s="512">
        <f>SUM(J14:J20)</f>
        <v>4918.2</v>
      </c>
      <c r="K21" s="406">
        <f>SUM(K14:K20)</f>
        <v>4327.2</v>
      </c>
      <c r="L21" s="503">
        <f t="shared" ref="L21:P21" si="0">SUM(L14:L20)</f>
        <v>4327.2</v>
      </c>
      <c r="M21" s="512">
        <f t="shared" si="0"/>
        <v>0</v>
      </c>
      <c r="N21" s="415">
        <f t="shared" si="0"/>
        <v>0</v>
      </c>
      <c r="O21" s="406">
        <f t="shared" si="0"/>
        <v>4528.2</v>
      </c>
      <c r="P21" s="406">
        <f t="shared" si="0"/>
        <v>4745</v>
      </c>
      <c r="Q21" s="1713"/>
      <c r="R21" s="260"/>
      <c r="S21" s="55"/>
      <c r="T21" s="265"/>
    </row>
    <row r="22" spans="1:22" s="3" customFormat="1" ht="39" customHeight="1" x14ac:dyDescent="0.25">
      <c r="A22" s="566"/>
      <c r="B22" s="567"/>
      <c r="C22" s="568"/>
      <c r="D22" s="1474" t="s">
        <v>31</v>
      </c>
      <c r="E22" s="1714" t="s">
        <v>191</v>
      </c>
      <c r="F22" s="326" t="s">
        <v>23</v>
      </c>
      <c r="G22" s="1003" t="s">
        <v>131</v>
      </c>
      <c r="H22" s="569"/>
      <c r="I22" s="643"/>
      <c r="J22" s="634"/>
      <c r="K22" s="570"/>
      <c r="L22" s="658"/>
      <c r="M22" s="634"/>
      <c r="N22" s="662"/>
      <c r="O22" s="571"/>
      <c r="P22" s="571"/>
      <c r="Q22" s="401" t="s">
        <v>32</v>
      </c>
      <c r="R22" s="1013">
        <f>R23+R24+R25+R26+R27+R28+R29</f>
        <v>750</v>
      </c>
      <c r="S22" s="88">
        <f t="shared" ref="S22:T22" si="1">S23+S24+S25+S26+S27+S28+S29</f>
        <v>772</v>
      </c>
      <c r="T22" s="89">
        <f t="shared" si="1"/>
        <v>777</v>
      </c>
      <c r="V22" s="574"/>
    </row>
    <row r="23" spans="1:22" s="3" customFormat="1" ht="54.75" customHeight="1" x14ac:dyDescent="0.25">
      <c r="A23" s="1231"/>
      <c r="B23" s="15"/>
      <c r="C23" s="16"/>
      <c r="D23" s="1475"/>
      <c r="E23" s="1715"/>
      <c r="F23" s="1239"/>
      <c r="G23" s="73"/>
      <c r="H23" s="995" t="s">
        <v>24</v>
      </c>
      <c r="I23" s="201">
        <v>746.9</v>
      </c>
      <c r="J23" s="202">
        <v>832.7</v>
      </c>
      <c r="K23" s="60">
        <f>L23</f>
        <v>1173</v>
      </c>
      <c r="L23" s="506">
        <v>1173</v>
      </c>
      <c r="M23" s="514"/>
      <c r="N23" s="412"/>
      <c r="O23" s="226">
        <v>1200</v>
      </c>
      <c r="P23" s="226">
        <v>1250</v>
      </c>
      <c r="Q23" s="323" t="s">
        <v>132</v>
      </c>
      <c r="R23" s="309">
        <v>533</v>
      </c>
      <c r="S23" s="310">
        <v>555</v>
      </c>
      <c r="T23" s="298">
        <v>560</v>
      </c>
      <c r="V23" s="574"/>
    </row>
    <row r="24" spans="1:22" s="3" customFormat="1" ht="54" customHeight="1" x14ac:dyDescent="0.25">
      <c r="A24" s="1231"/>
      <c r="B24" s="15"/>
      <c r="C24" s="16"/>
      <c r="D24" s="1475"/>
      <c r="E24" s="1715"/>
      <c r="F24" s="1239"/>
      <c r="G24" s="73"/>
      <c r="H24" s="260" t="s">
        <v>24</v>
      </c>
      <c r="I24" s="644">
        <v>410.3</v>
      </c>
      <c r="J24" s="144">
        <v>410.3</v>
      </c>
      <c r="K24" s="226">
        <f>L24</f>
        <v>440.1</v>
      </c>
      <c r="L24" s="501">
        <v>440.1</v>
      </c>
      <c r="M24" s="85">
        <v>309.7</v>
      </c>
      <c r="N24" s="413"/>
      <c r="O24" s="226">
        <v>440.1</v>
      </c>
      <c r="P24" s="226">
        <v>440.1</v>
      </c>
      <c r="Q24" s="1230" t="s">
        <v>133</v>
      </c>
      <c r="R24" s="300">
        <v>85</v>
      </c>
      <c r="S24" s="88">
        <v>85</v>
      </c>
      <c r="T24" s="299">
        <v>85</v>
      </c>
    </row>
    <row r="25" spans="1:22" s="3" customFormat="1" ht="52.5" customHeight="1" x14ac:dyDescent="0.25">
      <c r="A25" s="1231"/>
      <c r="B25" s="15"/>
      <c r="C25" s="16"/>
      <c r="D25" s="1475"/>
      <c r="E25" s="1715"/>
      <c r="F25" s="1239"/>
      <c r="G25" s="73"/>
      <c r="H25" s="260" t="s">
        <v>24</v>
      </c>
      <c r="I25" s="644">
        <v>126.8</v>
      </c>
      <c r="J25" s="144">
        <v>126.8</v>
      </c>
      <c r="K25" s="226">
        <f>L25</f>
        <v>169.2</v>
      </c>
      <c r="L25" s="501">
        <v>169.2</v>
      </c>
      <c r="M25" s="85">
        <v>120.8</v>
      </c>
      <c r="N25" s="413"/>
      <c r="O25" s="226">
        <v>169.2</v>
      </c>
      <c r="P25" s="226">
        <v>169.2</v>
      </c>
      <c r="Q25" s="1230" t="s">
        <v>134</v>
      </c>
      <c r="R25" s="300">
        <v>55</v>
      </c>
      <c r="S25" s="88">
        <v>55</v>
      </c>
      <c r="T25" s="299">
        <v>55</v>
      </c>
    </row>
    <row r="26" spans="1:22" s="3" customFormat="1" ht="53.25" customHeight="1" x14ac:dyDescent="0.25">
      <c r="A26" s="1231"/>
      <c r="B26" s="15"/>
      <c r="C26" s="16"/>
      <c r="D26" s="1475"/>
      <c r="E26" s="1715"/>
      <c r="F26" s="1239"/>
      <c r="G26" s="73"/>
      <c r="H26" s="995" t="s">
        <v>24</v>
      </c>
      <c r="I26" s="201">
        <v>94.6</v>
      </c>
      <c r="J26" s="144">
        <v>94.6</v>
      </c>
      <c r="K26" s="226">
        <f>L26</f>
        <v>95.2</v>
      </c>
      <c r="L26" s="501">
        <v>95.2</v>
      </c>
      <c r="M26" s="85">
        <v>72.7</v>
      </c>
      <c r="N26" s="413"/>
      <c r="O26" s="226">
        <v>95.2</v>
      </c>
      <c r="P26" s="226">
        <v>95.2</v>
      </c>
      <c r="Q26" s="323" t="s">
        <v>135</v>
      </c>
      <c r="R26" s="300">
        <v>29</v>
      </c>
      <c r="S26" s="88">
        <v>29</v>
      </c>
      <c r="T26" s="299">
        <v>29</v>
      </c>
    </row>
    <row r="27" spans="1:22" s="3" customFormat="1" ht="83.25" customHeight="1" x14ac:dyDescent="0.25">
      <c r="A27" s="1231"/>
      <c r="B27" s="15"/>
      <c r="C27" s="16"/>
      <c r="D27" s="1475"/>
      <c r="E27" s="1715"/>
      <c r="F27" s="1239"/>
      <c r="G27" s="73"/>
      <c r="H27" s="1273" t="s">
        <v>24</v>
      </c>
      <c r="I27" s="645">
        <v>215.5</v>
      </c>
      <c r="J27" s="137">
        <v>146.69999999999999</v>
      </c>
      <c r="K27" s="226">
        <f>L27</f>
        <v>216.6</v>
      </c>
      <c r="L27" s="501">
        <v>216.6</v>
      </c>
      <c r="M27" s="85">
        <v>158.80000000000001</v>
      </c>
      <c r="N27" s="413"/>
      <c r="O27" s="86">
        <v>216.6</v>
      </c>
      <c r="P27" s="86">
        <v>216.6</v>
      </c>
      <c r="Q27" s="1230" t="s">
        <v>136</v>
      </c>
      <c r="R27" s="300">
        <v>20</v>
      </c>
      <c r="S27" s="88">
        <v>20</v>
      </c>
      <c r="T27" s="299">
        <v>20</v>
      </c>
    </row>
    <row r="28" spans="1:22" s="3" customFormat="1" ht="95.25" customHeight="1" x14ac:dyDescent="0.25">
      <c r="A28" s="1231"/>
      <c r="B28" s="15"/>
      <c r="C28" s="16"/>
      <c r="D28" s="1475"/>
      <c r="E28" s="1715"/>
      <c r="F28" s="1239"/>
      <c r="G28" s="38"/>
      <c r="H28" s="28"/>
      <c r="I28" s="346"/>
      <c r="J28" s="348"/>
      <c r="K28" s="397"/>
      <c r="L28" s="504"/>
      <c r="M28" s="513"/>
      <c r="N28" s="419"/>
      <c r="O28" s="397"/>
      <c r="P28" s="397"/>
      <c r="Q28" s="1230" t="s">
        <v>137</v>
      </c>
      <c r="R28" s="300">
        <v>20</v>
      </c>
      <c r="S28" s="88">
        <v>20</v>
      </c>
      <c r="T28" s="299">
        <v>20</v>
      </c>
    </row>
    <row r="29" spans="1:22" s="3" customFormat="1" ht="41.25" customHeight="1" x14ac:dyDescent="0.25">
      <c r="A29" s="1231"/>
      <c r="B29" s="15"/>
      <c r="C29" s="16"/>
      <c r="D29" s="1475"/>
      <c r="E29" s="1715"/>
      <c r="F29" s="1239"/>
      <c r="G29" s="73"/>
      <c r="H29" s="260" t="s">
        <v>24</v>
      </c>
      <c r="I29" s="644">
        <v>33.700000000000003</v>
      </c>
      <c r="J29" s="144">
        <v>16.7</v>
      </c>
      <c r="K29" s="226">
        <f>L29</f>
        <v>15.2</v>
      </c>
      <c r="L29" s="501">
        <v>15.2</v>
      </c>
      <c r="M29" s="85">
        <v>11.6</v>
      </c>
      <c r="N29" s="413"/>
      <c r="O29" s="226">
        <v>15.2</v>
      </c>
      <c r="P29" s="226">
        <v>15.2</v>
      </c>
      <c r="Q29" s="1601" t="s">
        <v>216</v>
      </c>
      <c r="R29" s="303">
        <v>8</v>
      </c>
      <c r="S29" s="37">
        <v>8</v>
      </c>
      <c r="T29" s="296">
        <v>8</v>
      </c>
    </row>
    <row r="30" spans="1:22" s="3" customFormat="1" ht="16.5" customHeight="1" x14ac:dyDescent="0.25">
      <c r="A30" s="1231"/>
      <c r="B30" s="15"/>
      <c r="C30" s="359"/>
      <c r="D30" s="1476"/>
      <c r="E30" s="1715"/>
      <c r="F30" s="327"/>
      <c r="G30" s="1004"/>
      <c r="H30" s="40" t="s">
        <v>30</v>
      </c>
      <c r="I30" s="42">
        <f>SUM(I23:I29)</f>
        <v>1627.8</v>
      </c>
      <c r="J30" s="512">
        <f>SUM(J23:J29)</f>
        <v>1627.8</v>
      </c>
      <c r="K30" s="406">
        <f>SUM(K23:K29)</f>
        <v>2109.2999999999997</v>
      </c>
      <c r="L30" s="503">
        <f t="shared" ref="L30:P30" si="2">SUM(L23:L29)</f>
        <v>2109.2999999999997</v>
      </c>
      <c r="M30" s="512">
        <f t="shared" si="2"/>
        <v>673.6</v>
      </c>
      <c r="N30" s="415">
        <f t="shared" si="2"/>
        <v>0</v>
      </c>
      <c r="O30" s="406">
        <f t="shared" si="2"/>
        <v>2136.2999999999997</v>
      </c>
      <c r="P30" s="406">
        <f t="shared" si="2"/>
        <v>2186.2999999999997</v>
      </c>
      <c r="Q30" s="1716"/>
      <c r="R30" s="309"/>
      <c r="S30" s="310"/>
      <c r="T30" s="298"/>
    </row>
    <row r="31" spans="1:22" s="3" customFormat="1" ht="27.75" customHeight="1" x14ac:dyDescent="0.25">
      <c r="A31" s="1350"/>
      <c r="B31" s="15"/>
      <c r="C31" s="16"/>
      <c r="D31" s="1399" t="s">
        <v>33</v>
      </c>
      <c r="E31" s="1364"/>
      <c r="F31" s="1363" t="s">
        <v>23</v>
      </c>
      <c r="G31" s="1759" t="s">
        <v>131</v>
      </c>
      <c r="H31" s="28" t="s">
        <v>24</v>
      </c>
      <c r="I31" s="646">
        <v>214.5</v>
      </c>
      <c r="J31" s="633">
        <v>214.5</v>
      </c>
      <c r="K31" s="142">
        <f>L31</f>
        <v>220.2</v>
      </c>
      <c r="L31" s="564">
        <v>220.2</v>
      </c>
      <c r="M31" s="565">
        <v>168.1</v>
      </c>
      <c r="N31" s="414"/>
      <c r="O31" s="143">
        <v>357.4</v>
      </c>
      <c r="P31" s="143">
        <v>357.4</v>
      </c>
      <c r="Q31" s="1601" t="s">
        <v>34</v>
      </c>
      <c r="R31" s="1593">
        <v>23</v>
      </c>
      <c r="S31" s="1595">
        <v>36</v>
      </c>
      <c r="T31" s="1597">
        <v>37</v>
      </c>
    </row>
    <row r="32" spans="1:22" s="3" customFormat="1" ht="16.5" customHeight="1" x14ac:dyDescent="0.25">
      <c r="A32" s="1284"/>
      <c r="B32" s="321"/>
      <c r="C32" s="364"/>
      <c r="D32" s="1563"/>
      <c r="E32" s="997"/>
      <c r="F32" s="327"/>
      <c r="G32" s="1760"/>
      <c r="H32" s="40" t="s">
        <v>30</v>
      </c>
      <c r="I32" s="42">
        <f>I31</f>
        <v>214.5</v>
      </c>
      <c r="J32" s="493">
        <f>J31</f>
        <v>214.5</v>
      </c>
      <c r="K32" s="406">
        <f>+K31</f>
        <v>220.2</v>
      </c>
      <c r="L32" s="503">
        <f t="shared" ref="L32:N32" si="3">+L31</f>
        <v>220.2</v>
      </c>
      <c r="M32" s="512">
        <f t="shared" si="3"/>
        <v>168.1</v>
      </c>
      <c r="N32" s="415">
        <f t="shared" si="3"/>
        <v>0</v>
      </c>
      <c r="O32" s="42">
        <f>+O31</f>
        <v>357.4</v>
      </c>
      <c r="P32" s="42">
        <f>+P31</f>
        <v>357.4</v>
      </c>
      <c r="Q32" s="1606"/>
      <c r="R32" s="1594"/>
      <c r="S32" s="1596"/>
      <c r="T32" s="1598"/>
    </row>
    <row r="33" spans="1:25" s="3" customFormat="1" ht="39.75" customHeight="1" x14ac:dyDescent="0.25">
      <c r="A33" s="1231"/>
      <c r="B33" s="15"/>
      <c r="C33" s="16"/>
      <c r="D33" s="1475" t="s">
        <v>35</v>
      </c>
      <c r="E33" s="1739" t="s">
        <v>185</v>
      </c>
      <c r="F33" s="1239" t="s">
        <v>23</v>
      </c>
      <c r="G33" s="38" t="s">
        <v>131</v>
      </c>
      <c r="H33" s="28" t="s">
        <v>24</v>
      </c>
      <c r="I33" s="346">
        <v>566.29999999999995</v>
      </c>
      <c r="J33" s="348">
        <v>566.29999999999995</v>
      </c>
      <c r="K33" s="397">
        <v>433.9</v>
      </c>
      <c r="L33" s="504">
        <v>433.9</v>
      </c>
      <c r="M33" s="513"/>
      <c r="N33" s="419"/>
      <c r="O33" s="43">
        <v>433.9</v>
      </c>
      <c r="P33" s="43">
        <v>433</v>
      </c>
      <c r="Q33" s="1601" t="s">
        <v>36</v>
      </c>
      <c r="R33" s="44" t="s">
        <v>217</v>
      </c>
      <c r="S33" s="45" t="s">
        <v>217</v>
      </c>
      <c r="T33" s="46" t="s">
        <v>218</v>
      </c>
    </row>
    <row r="34" spans="1:25" s="3" customFormat="1" ht="16.5" customHeight="1" x14ac:dyDescent="0.25">
      <c r="A34" s="1231"/>
      <c r="B34" s="15"/>
      <c r="C34" s="16"/>
      <c r="D34" s="1475"/>
      <c r="E34" s="1740"/>
      <c r="F34" s="1239"/>
      <c r="G34" s="38"/>
      <c r="H34" s="40" t="s">
        <v>30</v>
      </c>
      <c r="I34" s="32">
        <f>I33</f>
        <v>566.29999999999995</v>
      </c>
      <c r="J34" s="350">
        <f>J33</f>
        <v>566.29999999999995</v>
      </c>
      <c r="K34" s="30">
        <f>+K33</f>
        <v>433.9</v>
      </c>
      <c r="L34" s="499">
        <f t="shared" ref="L34:N34" si="4">+L33</f>
        <v>433.9</v>
      </c>
      <c r="M34" s="105">
        <f t="shared" si="4"/>
        <v>0</v>
      </c>
      <c r="N34" s="431">
        <f t="shared" si="4"/>
        <v>0</v>
      </c>
      <c r="O34" s="32">
        <f>+O33</f>
        <v>433.9</v>
      </c>
      <c r="P34" s="32">
        <f>+P33</f>
        <v>433</v>
      </c>
      <c r="Q34" s="1601"/>
      <c r="R34" s="47" t="s">
        <v>219</v>
      </c>
      <c r="S34" s="48" t="s">
        <v>219</v>
      </c>
      <c r="T34" s="49" t="s">
        <v>219</v>
      </c>
    </row>
    <row r="35" spans="1:25" s="3" customFormat="1" ht="36.75" customHeight="1" x14ac:dyDescent="0.25">
      <c r="A35" s="1525"/>
      <c r="B35" s="1527"/>
      <c r="C35" s="50"/>
      <c r="D35" s="1474" t="s">
        <v>37</v>
      </c>
      <c r="E35" s="1741" t="s">
        <v>185</v>
      </c>
      <c r="F35" s="1292">
        <v>3</v>
      </c>
      <c r="G35" s="1665" t="s">
        <v>131</v>
      </c>
      <c r="H35" s="28" t="s">
        <v>26</v>
      </c>
      <c r="I35" s="647">
        <v>129.19999999999999</v>
      </c>
      <c r="J35" s="159">
        <v>129.19999999999999</v>
      </c>
      <c r="K35" s="51">
        <v>92.8</v>
      </c>
      <c r="L35" s="500">
        <v>92.8</v>
      </c>
      <c r="M35" s="511"/>
      <c r="N35" s="429"/>
      <c r="O35" s="35">
        <v>129.19999999999999</v>
      </c>
      <c r="P35" s="35">
        <v>92.8</v>
      </c>
      <c r="Q35" s="1278" t="s">
        <v>172</v>
      </c>
      <c r="R35" s="23">
        <v>1510</v>
      </c>
      <c r="S35" s="1327">
        <v>1510</v>
      </c>
      <c r="T35" s="989">
        <v>1510</v>
      </c>
      <c r="V35" s="574"/>
    </row>
    <row r="36" spans="1:25" s="3" customFormat="1" ht="21" customHeight="1" x14ac:dyDescent="0.25">
      <c r="A36" s="1525"/>
      <c r="B36" s="1527"/>
      <c r="C36" s="50"/>
      <c r="D36" s="1476"/>
      <c r="E36" s="1740"/>
      <c r="F36" s="328"/>
      <c r="G36" s="1666"/>
      <c r="H36" s="52" t="s">
        <v>30</v>
      </c>
      <c r="I36" s="42">
        <f>I35</f>
        <v>129.19999999999999</v>
      </c>
      <c r="J36" s="512">
        <f>J35</f>
        <v>129.19999999999999</v>
      </c>
      <c r="K36" s="406">
        <f>+K35</f>
        <v>92.8</v>
      </c>
      <c r="L36" s="503">
        <f t="shared" ref="L36:N36" si="5">+L35</f>
        <v>92.8</v>
      </c>
      <c r="M36" s="512">
        <f t="shared" si="5"/>
        <v>0</v>
      </c>
      <c r="N36" s="415">
        <f t="shared" si="5"/>
        <v>0</v>
      </c>
      <c r="O36" s="42">
        <f>+O35</f>
        <v>129.19999999999999</v>
      </c>
      <c r="P36" s="42">
        <f>+P35</f>
        <v>92.8</v>
      </c>
      <c r="Q36" s="262"/>
      <c r="R36" s="1326"/>
      <c r="S36" s="1328"/>
      <c r="T36" s="1330"/>
    </row>
    <row r="37" spans="1:25" s="2" customFormat="1" ht="21.75" customHeight="1" x14ac:dyDescent="0.25">
      <c r="A37" s="1525"/>
      <c r="B37" s="1527"/>
      <c r="C37" s="50"/>
      <c r="D37" s="1474" t="s">
        <v>259</v>
      </c>
      <c r="E37" s="1738" t="s">
        <v>195</v>
      </c>
      <c r="F37" s="1494" t="s">
        <v>23</v>
      </c>
      <c r="G37" s="1665" t="s">
        <v>131</v>
      </c>
      <c r="H37" s="670"/>
      <c r="I37" s="671"/>
      <c r="J37" s="672"/>
      <c r="K37" s="673"/>
      <c r="L37" s="674"/>
      <c r="M37" s="675"/>
      <c r="N37" s="676"/>
      <c r="O37" s="673"/>
      <c r="P37" s="677"/>
      <c r="Q37" s="1518" t="s">
        <v>38</v>
      </c>
      <c r="R37" s="259">
        <v>108</v>
      </c>
      <c r="S37" s="264">
        <v>108</v>
      </c>
      <c r="T37" s="851">
        <v>108</v>
      </c>
    </row>
    <row r="38" spans="1:25" s="2" customFormat="1" ht="33" customHeight="1" x14ac:dyDescent="0.25">
      <c r="A38" s="1525"/>
      <c r="B38" s="1527"/>
      <c r="C38" s="50"/>
      <c r="D38" s="1475"/>
      <c r="E38" s="1738"/>
      <c r="F38" s="1494"/>
      <c r="G38" s="1658"/>
      <c r="H38" s="678"/>
      <c r="I38" s="679"/>
      <c r="J38" s="680"/>
      <c r="K38" s="681"/>
      <c r="L38" s="682"/>
      <c r="M38" s="683"/>
      <c r="N38" s="684"/>
      <c r="O38" s="685"/>
      <c r="P38" s="685"/>
      <c r="Q38" s="1518"/>
      <c r="R38" s="256"/>
      <c r="S38" s="1023"/>
      <c r="T38" s="381"/>
      <c r="U38" s="573"/>
      <c r="V38" s="3"/>
      <c r="W38" s="3"/>
    </row>
    <row r="39" spans="1:25" s="2" customFormat="1" ht="17.25" customHeight="1" x14ac:dyDescent="0.25">
      <c r="A39" s="1231"/>
      <c r="B39" s="1233"/>
      <c r="C39" s="50"/>
      <c r="D39" s="1475"/>
      <c r="E39" s="1738"/>
      <c r="F39" s="1494"/>
      <c r="G39" s="205"/>
      <c r="H39" s="572" t="s">
        <v>86</v>
      </c>
      <c r="I39" s="668"/>
      <c r="J39" s="669">
        <v>23.7</v>
      </c>
      <c r="K39" s="441">
        <f>L39</f>
        <v>48</v>
      </c>
      <c r="L39" s="545">
        <v>48</v>
      </c>
      <c r="M39" s="527">
        <v>32</v>
      </c>
      <c r="N39" s="442"/>
      <c r="O39" s="440">
        <v>48</v>
      </c>
      <c r="P39" s="440">
        <v>48</v>
      </c>
      <c r="Q39" s="1717" t="s">
        <v>39</v>
      </c>
      <c r="R39" s="1720">
        <v>28</v>
      </c>
      <c r="S39" s="1723">
        <v>28</v>
      </c>
      <c r="T39" s="1726">
        <v>28</v>
      </c>
      <c r="U39" s="573"/>
      <c r="V39" s="574"/>
      <c r="W39" s="574"/>
      <c r="X39" s="3"/>
    </row>
    <row r="40" spans="1:25" s="2" customFormat="1" ht="17.25" customHeight="1" x14ac:dyDescent="0.25">
      <c r="A40" s="1231"/>
      <c r="B40" s="1233"/>
      <c r="C40" s="50"/>
      <c r="D40" s="1475"/>
      <c r="E40" s="1738"/>
      <c r="F40" s="1494"/>
      <c r="G40" s="205"/>
      <c r="H40" s="33" t="s">
        <v>24</v>
      </c>
      <c r="I40" s="649"/>
      <c r="J40" s="91"/>
      <c r="K40" s="226">
        <f>L40</f>
        <v>149.5</v>
      </c>
      <c r="L40" s="501">
        <v>149.5</v>
      </c>
      <c r="M40" s="85">
        <v>109.6</v>
      </c>
      <c r="N40" s="413"/>
      <c r="O40" s="226">
        <v>149.5</v>
      </c>
      <c r="P40" s="226">
        <v>149.5</v>
      </c>
      <c r="Q40" s="1718"/>
      <c r="R40" s="1721"/>
      <c r="S40" s="1724"/>
      <c r="T40" s="1727"/>
      <c r="U40" s="573"/>
      <c r="V40" s="574"/>
      <c r="W40" s="3"/>
      <c r="X40" s="3"/>
    </row>
    <row r="41" spans="1:25" s="2" customFormat="1" ht="17.25" customHeight="1" thickBot="1" x14ac:dyDescent="0.3">
      <c r="A41" s="1231"/>
      <c r="B41" s="1233"/>
      <c r="C41" s="50"/>
      <c r="D41" s="1475"/>
      <c r="E41" s="1738"/>
      <c r="F41" s="1494"/>
      <c r="G41" s="205"/>
      <c r="H41" s="347" t="s">
        <v>26</v>
      </c>
      <c r="I41" s="650">
        <v>16</v>
      </c>
      <c r="J41" s="636">
        <v>16</v>
      </c>
      <c r="K41" s="575"/>
      <c r="L41" s="577"/>
      <c r="M41" s="578"/>
      <c r="N41" s="576"/>
      <c r="O41" s="575"/>
      <c r="P41" s="575"/>
      <c r="Q41" s="1719"/>
      <c r="R41" s="1722"/>
      <c r="S41" s="1725"/>
      <c r="T41" s="1728"/>
      <c r="U41" s="573"/>
      <c r="V41" s="574"/>
      <c r="W41" s="3"/>
      <c r="X41" s="3"/>
    </row>
    <row r="42" spans="1:25" s="2" customFormat="1" ht="17.25" customHeight="1" x14ac:dyDescent="0.25">
      <c r="A42" s="1231"/>
      <c r="B42" s="1233"/>
      <c r="C42" s="50"/>
      <c r="D42" s="1475"/>
      <c r="E42" s="1738"/>
      <c r="F42" s="1494"/>
      <c r="G42" s="205"/>
      <c r="H42" s="614" t="s">
        <v>24</v>
      </c>
      <c r="I42" s="651">
        <v>0</v>
      </c>
      <c r="J42" s="637">
        <v>104.4</v>
      </c>
      <c r="K42" s="163">
        <f>L42</f>
        <v>138.1</v>
      </c>
      <c r="L42" s="547">
        <v>138.1</v>
      </c>
      <c r="M42" s="529">
        <v>103</v>
      </c>
      <c r="N42" s="430"/>
      <c r="O42" s="163">
        <v>138.1</v>
      </c>
      <c r="P42" s="163">
        <v>138.1</v>
      </c>
      <c r="Q42" s="1576" t="s">
        <v>206</v>
      </c>
      <c r="R42" s="1731">
        <v>40</v>
      </c>
      <c r="S42" s="1734">
        <v>40</v>
      </c>
      <c r="T42" s="1737">
        <v>40</v>
      </c>
      <c r="U42" s="573"/>
      <c r="V42" s="574"/>
      <c r="W42" s="3"/>
      <c r="X42" s="3"/>
    </row>
    <row r="43" spans="1:25" s="2" customFormat="1" ht="17.25" customHeight="1" x14ac:dyDescent="0.25">
      <c r="A43" s="1231"/>
      <c r="B43" s="1233"/>
      <c r="C43" s="50"/>
      <c r="D43" s="1475"/>
      <c r="E43" s="1738"/>
      <c r="F43" s="1494"/>
      <c r="G43" s="205"/>
      <c r="H43" s="28" t="s">
        <v>26</v>
      </c>
      <c r="I43" s="649">
        <v>15.6</v>
      </c>
      <c r="J43" s="91">
        <v>15.6</v>
      </c>
      <c r="K43" s="226"/>
      <c r="L43" s="501"/>
      <c r="M43" s="85"/>
      <c r="N43" s="413"/>
      <c r="O43" s="226"/>
      <c r="P43" s="226"/>
      <c r="Q43" s="1729"/>
      <c r="R43" s="1732"/>
      <c r="S43" s="1735"/>
      <c r="T43" s="1727"/>
      <c r="U43" s="573"/>
      <c r="V43" s="574"/>
      <c r="W43" s="3"/>
      <c r="X43" s="3"/>
      <c r="Y43" s="3"/>
    </row>
    <row r="44" spans="1:25" s="2" customFormat="1" ht="17.25" customHeight="1" thickBot="1" x14ac:dyDescent="0.3">
      <c r="A44" s="1231"/>
      <c r="B44" s="1233"/>
      <c r="C44" s="50"/>
      <c r="D44" s="1475"/>
      <c r="E44" s="1738"/>
      <c r="F44" s="1494"/>
      <c r="G44" s="205"/>
      <c r="H44" s="580" t="s">
        <v>86</v>
      </c>
      <c r="I44" s="650"/>
      <c r="J44" s="636">
        <v>32.700000000000003</v>
      </c>
      <c r="K44" s="575">
        <f>L44</f>
        <v>66.2</v>
      </c>
      <c r="L44" s="577">
        <v>66.2</v>
      </c>
      <c r="M44" s="578">
        <v>43.9</v>
      </c>
      <c r="N44" s="576"/>
      <c r="O44" s="575">
        <v>66.2</v>
      </c>
      <c r="P44" s="575">
        <v>66.2</v>
      </c>
      <c r="Q44" s="1730"/>
      <c r="R44" s="1733"/>
      <c r="S44" s="1736"/>
      <c r="T44" s="1728"/>
      <c r="U44" s="573"/>
      <c r="V44" s="574"/>
      <c r="W44" s="3"/>
      <c r="X44" s="3"/>
    </row>
    <row r="45" spans="1:25" s="2" customFormat="1" ht="17.25" customHeight="1" x14ac:dyDescent="0.25">
      <c r="A45" s="1231"/>
      <c r="B45" s="1233"/>
      <c r="C45" s="50"/>
      <c r="D45" s="1475"/>
      <c r="E45" s="1738"/>
      <c r="F45" s="1494"/>
      <c r="G45" s="205"/>
      <c r="H45" s="579" t="s">
        <v>86</v>
      </c>
      <c r="I45" s="360"/>
      <c r="J45" s="133">
        <v>32.200000000000003</v>
      </c>
      <c r="K45" s="57">
        <f>L45</f>
        <v>65.900000000000006</v>
      </c>
      <c r="L45" s="502">
        <v>65.900000000000006</v>
      </c>
      <c r="M45" s="98"/>
      <c r="N45" s="410"/>
      <c r="O45" s="57">
        <v>65.900000000000006</v>
      </c>
      <c r="P45" s="57">
        <v>65.900000000000006</v>
      </c>
      <c r="Q45" s="1246" t="s">
        <v>239</v>
      </c>
      <c r="R45" s="1280">
        <v>40</v>
      </c>
      <c r="S45" s="164">
        <v>40</v>
      </c>
      <c r="T45" s="165">
        <v>40</v>
      </c>
      <c r="U45" s="573"/>
      <c r="V45" s="574"/>
      <c r="W45" s="3"/>
      <c r="X45" s="3"/>
    </row>
    <row r="46" spans="1:25" s="2" customFormat="1" ht="17.25" customHeight="1" x14ac:dyDescent="0.25">
      <c r="A46" s="1231"/>
      <c r="B46" s="1233"/>
      <c r="C46" s="50"/>
      <c r="D46" s="1475"/>
      <c r="E46" s="1738"/>
      <c r="F46" s="1494"/>
      <c r="G46" s="205"/>
      <c r="H46" s="572" t="s">
        <v>86</v>
      </c>
      <c r="I46" s="649"/>
      <c r="J46" s="91">
        <v>9.1999999999999993</v>
      </c>
      <c r="K46" s="226">
        <f>L46</f>
        <v>26.3</v>
      </c>
      <c r="L46" s="501">
        <v>26.3</v>
      </c>
      <c r="M46" s="85">
        <v>13.6</v>
      </c>
      <c r="N46" s="413"/>
      <c r="O46" s="226">
        <v>26.3</v>
      </c>
      <c r="P46" s="226">
        <v>20</v>
      </c>
      <c r="Q46" s="1227"/>
      <c r="R46" s="1237"/>
      <c r="S46" s="1223"/>
      <c r="T46" s="38"/>
      <c r="U46" s="573"/>
      <c r="V46" s="574"/>
      <c r="W46" s="3"/>
      <c r="X46" s="3"/>
    </row>
    <row r="47" spans="1:25" s="2" customFormat="1" ht="17.25" customHeight="1" x14ac:dyDescent="0.25">
      <c r="A47" s="1231"/>
      <c r="B47" s="1233"/>
      <c r="C47" s="50"/>
      <c r="D47" s="1475"/>
      <c r="E47" s="1738"/>
      <c r="F47" s="1494"/>
      <c r="G47" s="205"/>
      <c r="H47" s="29" t="s">
        <v>30</v>
      </c>
      <c r="I47" s="32">
        <f>I41+I43</f>
        <v>31.6</v>
      </c>
      <c r="J47" s="105">
        <f>J39+J40+J41+J42+J43+J44+J45+J46</f>
        <v>233.8</v>
      </c>
      <c r="K47" s="30">
        <f>K41+K42+K43+K44+K45+K46+K39+K40</f>
        <v>494.00000000000006</v>
      </c>
      <c r="L47" s="499">
        <f t="shared" ref="L47:P47" si="6">L41+L42+L43+L44+L45+L46+L39+L40</f>
        <v>494.00000000000006</v>
      </c>
      <c r="M47" s="105">
        <f t="shared" si="6"/>
        <v>302.10000000000002</v>
      </c>
      <c r="N47" s="431">
        <f t="shared" si="6"/>
        <v>0</v>
      </c>
      <c r="O47" s="30">
        <f t="shared" si="6"/>
        <v>494.00000000000006</v>
      </c>
      <c r="P47" s="30">
        <f t="shared" si="6"/>
        <v>487.70000000000005</v>
      </c>
      <c r="Q47" s="1227"/>
      <c r="R47" s="1237"/>
      <c r="S47" s="1223"/>
      <c r="T47" s="38"/>
    </row>
    <row r="48" spans="1:25" s="2" customFormat="1" ht="17.25" customHeight="1" x14ac:dyDescent="0.25">
      <c r="A48" s="1284"/>
      <c r="B48" s="1285"/>
      <c r="C48" s="339"/>
      <c r="D48" s="1742" t="s">
        <v>40</v>
      </c>
      <c r="E48" s="1743"/>
      <c r="F48" s="1743"/>
      <c r="G48" s="1743"/>
      <c r="H48" s="1744"/>
      <c r="I48" s="42">
        <f>I21+I30+I32+I34+I36+I39+I40+I41+I42+I43+I44+I45+I46</f>
        <v>8034.8</v>
      </c>
      <c r="J48" s="512">
        <f>J21+J30+J32+J34+J36+J39+J40+J41+J42+J43+J44+J45+J46</f>
        <v>7689.7999999999993</v>
      </c>
      <c r="K48" s="406">
        <f t="shared" ref="K48:P48" si="7">K47+K36+K34+K32+K30+K21</f>
        <v>7677.4</v>
      </c>
      <c r="L48" s="503">
        <f t="shared" si="7"/>
        <v>7677.4</v>
      </c>
      <c r="M48" s="512">
        <f t="shared" si="7"/>
        <v>1143.8000000000002</v>
      </c>
      <c r="N48" s="415">
        <f t="shared" si="7"/>
        <v>0</v>
      </c>
      <c r="O48" s="406">
        <f t="shared" si="7"/>
        <v>8079</v>
      </c>
      <c r="P48" s="406">
        <f t="shared" si="7"/>
        <v>8302.2000000000007</v>
      </c>
      <c r="Q48" s="1230"/>
      <c r="R48" s="997"/>
      <c r="S48" s="1224"/>
      <c r="T48" s="1225"/>
      <c r="V48" s="3"/>
      <c r="Y48" s="3"/>
    </row>
    <row r="49" spans="1:23" s="3" customFormat="1" ht="64.5" customHeight="1" x14ac:dyDescent="0.25">
      <c r="A49" s="1525" t="s">
        <v>18</v>
      </c>
      <c r="B49" s="1527" t="s">
        <v>18</v>
      </c>
      <c r="C49" s="1584" t="s">
        <v>41</v>
      </c>
      <c r="D49" s="1475" t="s">
        <v>42</v>
      </c>
      <c r="E49" s="1586"/>
      <c r="F49" s="1588" t="s">
        <v>23</v>
      </c>
      <c r="G49" s="38" t="s">
        <v>131</v>
      </c>
      <c r="H49" s="20" t="s">
        <v>43</v>
      </c>
      <c r="I49" s="360">
        <v>11910.9</v>
      </c>
      <c r="J49" s="133">
        <v>11910.9</v>
      </c>
      <c r="K49" s="57">
        <f>L49</f>
        <v>12558</v>
      </c>
      <c r="L49" s="502">
        <v>12558</v>
      </c>
      <c r="M49" s="98"/>
      <c r="N49" s="410"/>
      <c r="O49" s="62">
        <v>12558</v>
      </c>
      <c r="P49" s="62">
        <v>12558</v>
      </c>
      <c r="Q49" s="76" t="s">
        <v>44</v>
      </c>
      <c r="R49" s="1273">
        <v>6852</v>
      </c>
      <c r="S49" s="1260">
        <v>6852</v>
      </c>
      <c r="T49" s="1262">
        <v>6852</v>
      </c>
    </row>
    <row r="50" spans="1:23" s="3" customFormat="1" ht="16.5" customHeight="1" thickBot="1" x14ac:dyDescent="0.3">
      <c r="A50" s="1566"/>
      <c r="B50" s="1567"/>
      <c r="C50" s="1585"/>
      <c r="D50" s="1529"/>
      <c r="E50" s="1587"/>
      <c r="F50" s="1589"/>
      <c r="G50" s="688"/>
      <c r="H50" s="66" t="s">
        <v>30</v>
      </c>
      <c r="I50" s="67">
        <f>I49</f>
        <v>11910.9</v>
      </c>
      <c r="J50" s="145">
        <f>J49</f>
        <v>11910.9</v>
      </c>
      <c r="K50" s="63">
        <f>+K49</f>
        <v>12558</v>
      </c>
      <c r="L50" s="507">
        <f t="shared" ref="L50:N50" si="8">+L49</f>
        <v>12558</v>
      </c>
      <c r="M50" s="220">
        <f t="shared" si="8"/>
        <v>0</v>
      </c>
      <c r="N50" s="420">
        <f t="shared" si="8"/>
        <v>0</v>
      </c>
      <c r="O50" s="64">
        <f>+O49</f>
        <v>12558</v>
      </c>
      <c r="P50" s="64">
        <f>+P49</f>
        <v>12558</v>
      </c>
      <c r="Q50" s="267"/>
      <c r="R50" s="146"/>
      <c r="S50" s="988"/>
      <c r="T50" s="396"/>
    </row>
    <row r="51" spans="1:23" s="3" customFormat="1" ht="21.75" customHeight="1" x14ac:dyDescent="0.25">
      <c r="A51" s="1242" t="s">
        <v>18</v>
      </c>
      <c r="B51" s="9" t="s">
        <v>18</v>
      </c>
      <c r="C51" s="991" t="s">
        <v>45</v>
      </c>
      <c r="D51" s="1528" t="s">
        <v>46</v>
      </c>
      <c r="E51" s="1280"/>
      <c r="F51" s="285" t="s">
        <v>23</v>
      </c>
      <c r="G51" s="1657" t="s">
        <v>131</v>
      </c>
      <c r="H51" s="1286" t="s">
        <v>43</v>
      </c>
      <c r="I51" s="648">
        <v>2305.5</v>
      </c>
      <c r="J51" s="635">
        <v>2305.5</v>
      </c>
      <c r="K51" s="405">
        <f>L51</f>
        <v>2154.9</v>
      </c>
      <c r="L51" s="508">
        <v>2154.9</v>
      </c>
      <c r="M51" s="515"/>
      <c r="N51" s="516"/>
      <c r="O51" s="69">
        <v>2154.9</v>
      </c>
      <c r="P51" s="69">
        <v>2154.9</v>
      </c>
      <c r="Q51" s="1576" t="s">
        <v>44</v>
      </c>
      <c r="R51" s="1578">
        <v>1952</v>
      </c>
      <c r="S51" s="1580">
        <v>1952</v>
      </c>
      <c r="T51" s="1582"/>
    </row>
    <row r="52" spans="1:23" s="3" customFormat="1" ht="16.5" customHeight="1" thickBot="1" x14ac:dyDescent="0.3">
      <c r="A52" s="1232"/>
      <c r="B52" s="70"/>
      <c r="C52" s="1236"/>
      <c r="D52" s="1529"/>
      <c r="E52" s="71"/>
      <c r="F52" s="1240"/>
      <c r="G52" s="1659"/>
      <c r="H52" s="66" t="s">
        <v>30</v>
      </c>
      <c r="I52" s="67">
        <f>I51</f>
        <v>2305.5</v>
      </c>
      <c r="J52" s="145">
        <f>J51</f>
        <v>2305.5</v>
      </c>
      <c r="K52" s="63">
        <f>+K51</f>
        <v>2154.9</v>
      </c>
      <c r="L52" s="507">
        <f t="shared" ref="L52:N52" si="9">+L51</f>
        <v>2154.9</v>
      </c>
      <c r="M52" s="220">
        <f t="shared" si="9"/>
        <v>0</v>
      </c>
      <c r="N52" s="420">
        <f t="shared" si="9"/>
        <v>0</v>
      </c>
      <c r="O52" s="67">
        <f>+O51</f>
        <v>2154.9</v>
      </c>
      <c r="P52" s="67">
        <f>+P51</f>
        <v>2154.9</v>
      </c>
      <c r="Q52" s="1577"/>
      <c r="R52" s="1579"/>
      <c r="S52" s="1581"/>
      <c r="T52" s="1583"/>
    </row>
    <row r="53" spans="1:23" s="2" customFormat="1" ht="25.5" customHeight="1" x14ac:dyDescent="0.25">
      <c r="A53" s="1524" t="s">
        <v>18</v>
      </c>
      <c r="B53" s="1526" t="s">
        <v>18</v>
      </c>
      <c r="C53" s="1568" t="s">
        <v>47</v>
      </c>
      <c r="D53" s="1528" t="s">
        <v>48</v>
      </c>
      <c r="E53" s="1280"/>
      <c r="F53" s="1252" t="s">
        <v>23</v>
      </c>
      <c r="G53" s="1698" t="s">
        <v>131</v>
      </c>
      <c r="H53" s="72" t="s">
        <v>26</v>
      </c>
      <c r="I53" s="648">
        <v>146.1</v>
      </c>
      <c r="J53" s="635">
        <v>146.1</v>
      </c>
      <c r="K53" s="333">
        <v>321.2</v>
      </c>
      <c r="L53" s="509">
        <v>321.2</v>
      </c>
      <c r="M53" s="349"/>
      <c r="N53" s="449"/>
      <c r="O53" s="333">
        <v>322</v>
      </c>
      <c r="P53" s="333">
        <v>322</v>
      </c>
      <c r="Q53" s="1570" t="s">
        <v>49</v>
      </c>
      <c r="R53" s="65">
        <v>349</v>
      </c>
      <c r="S53" s="1572">
        <v>349</v>
      </c>
      <c r="T53" s="1574">
        <v>349</v>
      </c>
      <c r="V53" s="573"/>
    </row>
    <row r="54" spans="1:23" s="3" customFormat="1" ht="16.5" customHeight="1" thickBot="1" x14ac:dyDescent="0.3">
      <c r="A54" s="1566"/>
      <c r="B54" s="1567"/>
      <c r="C54" s="1569"/>
      <c r="D54" s="1529"/>
      <c r="E54" s="71"/>
      <c r="F54" s="1240"/>
      <c r="G54" s="1699"/>
      <c r="H54" s="66" t="s">
        <v>30</v>
      </c>
      <c r="I54" s="67">
        <f>I53</f>
        <v>146.1</v>
      </c>
      <c r="J54" s="145">
        <f>J53</f>
        <v>146.1</v>
      </c>
      <c r="K54" s="63">
        <f>+K53</f>
        <v>321.2</v>
      </c>
      <c r="L54" s="507">
        <f t="shared" ref="L54:N54" si="10">+L53</f>
        <v>321.2</v>
      </c>
      <c r="M54" s="220">
        <f t="shared" si="10"/>
        <v>0</v>
      </c>
      <c r="N54" s="420">
        <f t="shared" si="10"/>
        <v>0</v>
      </c>
      <c r="O54" s="67">
        <f>+O53</f>
        <v>322</v>
      </c>
      <c r="P54" s="67">
        <f>+P53</f>
        <v>322</v>
      </c>
      <c r="Q54" s="1571"/>
      <c r="R54" s="665"/>
      <c r="S54" s="1573"/>
      <c r="T54" s="1575"/>
    </row>
    <row r="55" spans="1:23" s="2" customFormat="1" ht="37.5" customHeight="1" x14ac:dyDescent="0.25">
      <c r="A55" s="1524" t="s">
        <v>18</v>
      </c>
      <c r="B55" s="1526" t="s">
        <v>18</v>
      </c>
      <c r="C55" s="1568" t="s">
        <v>50</v>
      </c>
      <c r="D55" s="1528" t="s">
        <v>51</v>
      </c>
      <c r="E55" s="1280"/>
      <c r="F55" s="1252" t="s">
        <v>23</v>
      </c>
      <c r="G55" s="318" t="s">
        <v>131</v>
      </c>
      <c r="H55" s="72" t="s">
        <v>26</v>
      </c>
      <c r="I55" s="648">
        <v>4.0999999999999996</v>
      </c>
      <c r="J55" s="635"/>
      <c r="K55" s="333"/>
      <c r="L55" s="509"/>
      <c r="M55" s="349"/>
      <c r="N55" s="449"/>
      <c r="O55" s="333"/>
      <c r="P55" s="333"/>
      <c r="Q55" s="1570"/>
      <c r="R55" s="1411"/>
      <c r="S55" s="1413"/>
      <c r="T55" s="1389"/>
    </row>
    <row r="56" spans="1:23" s="3" customFormat="1" ht="16.5" customHeight="1" thickBot="1" x14ac:dyDescent="0.3">
      <c r="A56" s="1566"/>
      <c r="B56" s="1567"/>
      <c r="C56" s="1569"/>
      <c r="D56" s="1529"/>
      <c r="E56" s="71"/>
      <c r="F56" s="1240"/>
      <c r="G56" s="688"/>
      <c r="H56" s="66" t="s">
        <v>30</v>
      </c>
      <c r="I56" s="67">
        <f>I55</f>
        <v>4.0999999999999996</v>
      </c>
      <c r="J56" s="145">
        <f>J55</f>
        <v>0</v>
      </c>
      <c r="K56" s="63">
        <f>+K55</f>
        <v>0</v>
      </c>
      <c r="L56" s="507">
        <f t="shared" ref="L56:N56" si="11">+L55</f>
        <v>0</v>
      </c>
      <c r="M56" s="220">
        <f t="shared" si="11"/>
        <v>0</v>
      </c>
      <c r="N56" s="420">
        <f t="shared" si="11"/>
        <v>0</v>
      </c>
      <c r="O56" s="67">
        <f>+O55</f>
        <v>0</v>
      </c>
      <c r="P56" s="67">
        <f>+P55</f>
        <v>0</v>
      </c>
      <c r="Q56" s="1571"/>
      <c r="R56" s="1704"/>
      <c r="S56" s="1705"/>
      <c r="T56" s="1706"/>
    </row>
    <row r="57" spans="1:23" s="2" customFormat="1" ht="16.5" customHeight="1" thickBot="1" x14ac:dyDescent="0.3">
      <c r="A57" s="7" t="s">
        <v>18</v>
      </c>
      <c r="B57" s="8" t="s">
        <v>18</v>
      </c>
      <c r="C57" s="1558" t="s">
        <v>52</v>
      </c>
      <c r="D57" s="1559"/>
      <c r="E57" s="1559"/>
      <c r="F57" s="1559"/>
      <c r="G57" s="1560"/>
      <c r="H57" s="1560"/>
      <c r="I57" s="652">
        <f>I54+I52+I50+I48+I56</f>
        <v>22401.399999999998</v>
      </c>
      <c r="J57" s="638">
        <f>J54+J52+J50+J48+J56</f>
        <v>22052.3</v>
      </c>
      <c r="K57" s="167">
        <f>K54+K52+K50+K48+K56</f>
        <v>22711.5</v>
      </c>
      <c r="L57" s="659">
        <f t="shared" ref="L57:P57" si="12">L54+L52+L50+L48+L56</f>
        <v>22711.5</v>
      </c>
      <c r="M57" s="638">
        <f t="shared" si="12"/>
        <v>1143.8000000000002</v>
      </c>
      <c r="N57" s="663">
        <f t="shared" si="12"/>
        <v>0</v>
      </c>
      <c r="O57" s="167">
        <f t="shared" si="12"/>
        <v>23113.9</v>
      </c>
      <c r="P57" s="167">
        <f t="shared" si="12"/>
        <v>23337.1</v>
      </c>
      <c r="Q57" s="1449"/>
      <c r="R57" s="1450"/>
      <c r="S57" s="1450"/>
      <c r="T57" s="1451"/>
      <c r="W57" s="3"/>
    </row>
    <row r="58" spans="1:23" s="2" customFormat="1" ht="16.5" customHeight="1" thickBot="1" x14ac:dyDescent="0.3">
      <c r="A58" s="78" t="s">
        <v>18</v>
      </c>
      <c r="B58" s="8" t="s">
        <v>41</v>
      </c>
      <c r="C58" s="1471" t="s">
        <v>53</v>
      </c>
      <c r="D58" s="1471"/>
      <c r="E58" s="1471"/>
      <c r="F58" s="1471"/>
      <c r="G58" s="1471"/>
      <c r="H58" s="1471"/>
      <c r="I58" s="1471"/>
      <c r="J58" s="1471"/>
      <c r="K58" s="1471"/>
      <c r="L58" s="1471"/>
      <c r="M58" s="1471"/>
      <c r="N58" s="1471"/>
      <c r="O58" s="1471"/>
      <c r="P58" s="1471"/>
      <c r="Q58" s="1471"/>
      <c r="R58" s="1471"/>
      <c r="S58" s="1471"/>
      <c r="T58" s="1472"/>
    </row>
    <row r="59" spans="1:23" s="3" customFormat="1" ht="33" customHeight="1" x14ac:dyDescent="0.25">
      <c r="A59" s="1349" t="s">
        <v>18</v>
      </c>
      <c r="B59" s="1351" t="s">
        <v>41</v>
      </c>
      <c r="C59" s="79" t="s">
        <v>18</v>
      </c>
      <c r="D59" s="80" t="s">
        <v>54</v>
      </c>
      <c r="E59" s="1561" t="s">
        <v>192</v>
      </c>
      <c r="F59" s="1354">
        <v>3</v>
      </c>
      <c r="G59" s="1698" t="s">
        <v>131</v>
      </c>
      <c r="H59" s="478"/>
      <c r="I59" s="479"/>
      <c r="J59" s="476"/>
      <c r="K59" s="475"/>
      <c r="L59" s="494"/>
      <c r="M59" s="494"/>
      <c r="N59" s="479"/>
      <c r="O59" s="477"/>
      <c r="P59" s="477"/>
      <c r="Q59" s="82"/>
      <c r="R59" s="83"/>
      <c r="S59" s="286"/>
      <c r="T59" s="84"/>
    </row>
    <row r="60" spans="1:23" s="3" customFormat="1" ht="15.75" customHeight="1" x14ac:dyDescent="0.25">
      <c r="A60" s="1350"/>
      <c r="B60" s="1352"/>
      <c r="C60" s="50"/>
      <c r="D60" s="1474" t="s">
        <v>55</v>
      </c>
      <c r="E60" s="1562"/>
      <c r="F60" s="1342"/>
      <c r="G60" s="1711"/>
      <c r="H60" s="28" t="s">
        <v>26</v>
      </c>
      <c r="I60" s="142">
        <v>268.10000000000002</v>
      </c>
      <c r="J60" s="414">
        <v>283.3</v>
      </c>
      <c r="K60" s="367">
        <f>L60</f>
        <v>281.7</v>
      </c>
      <c r="L60" s="546">
        <f>276.7+5</f>
        <v>281.7</v>
      </c>
      <c r="M60" s="546">
        <f>210.5+3.8</f>
        <v>214.3</v>
      </c>
      <c r="N60" s="513"/>
      <c r="O60" s="43">
        <v>288.3</v>
      </c>
      <c r="P60" s="43">
        <v>293.7</v>
      </c>
      <c r="Q60" s="316" t="s">
        <v>138</v>
      </c>
      <c r="R60" s="260">
        <v>82</v>
      </c>
      <c r="S60" s="310">
        <v>82</v>
      </c>
      <c r="T60" s="686">
        <v>82</v>
      </c>
    </row>
    <row r="61" spans="1:23" s="3" customFormat="1" ht="15.75" customHeight="1" x14ac:dyDescent="0.25">
      <c r="A61" s="1350"/>
      <c r="B61" s="1352"/>
      <c r="C61" s="50"/>
      <c r="D61" s="1475"/>
      <c r="E61" s="1562"/>
      <c r="F61" s="1342"/>
      <c r="G61" s="807"/>
      <c r="H61" s="1338" t="s">
        <v>57</v>
      </c>
      <c r="I61" s="57">
        <v>292</v>
      </c>
      <c r="J61" s="410">
        <v>319.3</v>
      </c>
      <c r="K61" s="226">
        <f>L61</f>
        <v>311</v>
      </c>
      <c r="L61" s="501">
        <v>311</v>
      </c>
      <c r="M61" s="501">
        <v>60.8</v>
      </c>
      <c r="N61" s="85"/>
      <c r="O61" s="86">
        <v>311</v>
      </c>
      <c r="P61" s="86">
        <v>311</v>
      </c>
      <c r="Q61" s="401" t="s">
        <v>139</v>
      </c>
      <c r="R61" s="226">
        <v>59.5</v>
      </c>
      <c r="S61" s="585">
        <v>59.5</v>
      </c>
      <c r="T61" s="586">
        <v>59.5</v>
      </c>
    </row>
    <row r="62" spans="1:23" s="3" customFormat="1" ht="15.75" customHeight="1" x14ac:dyDescent="0.25">
      <c r="A62" s="1350"/>
      <c r="B62" s="1352"/>
      <c r="C62" s="50"/>
      <c r="D62" s="24"/>
      <c r="E62" s="1562"/>
      <c r="F62" s="1342"/>
      <c r="G62" s="205"/>
      <c r="H62" s="17" t="s">
        <v>140</v>
      </c>
      <c r="I62" s="60">
        <f>44.9+0.1</f>
        <v>45</v>
      </c>
      <c r="J62" s="412">
        <f>44.9+0.1</f>
        <v>45</v>
      </c>
      <c r="K62" s="226"/>
      <c r="L62" s="501"/>
      <c r="M62" s="501"/>
      <c r="N62" s="85"/>
      <c r="O62" s="86"/>
      <c r="P62" s="86"/>
      <c r="Q62" s="76"/>
      <c r="R62" s="1338"/>
      <c r="S62" s="324"/>
      <c r="T62" s="686"/>
    </row>
    <row r="63" spans="1:23" s="3" customFormat="1" ht="15.75" customHeight="1" x14ac:dyDescent="0.25">
      <c r="A63" s="1350"/>
      <c r="B63" s="1352"/>
      <c r="C63" s="50"/>
      <c r="D63" s="24"/>
      <c r="E63" s="1562"/>
      <c r="F63" s="1342"/>
      <c r="G63" s="205"/>
      <c r="H63" s="17" t="s">
        <v>24</v>
      </c>
      <c r="I63" s="60"/>
      <c r="J63" s="412">
        <v>4.2</v>
      </c>
      <c r="K63" s="226"/>
      <c r="L63" s="501"/>
      <c r="M63" s="501"/>
      <c r="N63" s="85"/>
      <c r="O63" s="86"/>
      <c r="P63" s="86"/>
      <c r="Q63" s="315"/>
      <c r="R63" s="1338"/>
      <c r="S63" s="324"/>
      <c r="T63" s="686"/>
    </row>
    <row r="64" spans="1:23" s="3" customFormat="1" ht="15.75" customHeight="1" x14ac:dyDescent="0.25">
      <c r="A64" s="1350"/>
      <c r="B64" s="1352"/>
      <c r="C64" s="1343"/>
      <c r="D64" s="134"/>
      <c r="E64" s="1562"/>
      <c r="F64" s="1342"/>
      <c r="G64" s="205"/>
      <c r="H64" s="305" t="s">
        <v>30</v>
      </c>
      <c r="I64" s="406">
        <f>SUM(I60:I62)</f>
        <v>605.1</v>
      </c>
      <c r="J64" s="415">
        <f>SUM(J60:J63)</f>
        <v>651.80000000000007</v>
      </c>
      <c r="K64" s="406">
        <f>SUM(K60:K62)</f>
        <v>592.70000000000005</v>
      </c>
      <c r="L64" s="503">
        <f t="shared" ref="L64" si="13">SUM(L60:L62)</f>
        <v>592.70000000000005</v>
      </c>
      <c r="M64" s="503">
        <f t="shared" ref="M64" si="14">SUM(M60:M62)</f>
        <v>275.10000000000002</v>
      </c>
      <c r="N64" s="493">
        <f t="shared" ref="N64" si="15">SUM(N60:N62)</f>
        <v>0</v>
      </c>
      <c r="O64" s="41">
        <f t="shared" ref="O64:P64" si="16">SUM(O60:O62)</f>
        <v>599.29999999999995</v>
      </c>
      <c r="P64" s="41">
        <f t="shared" si="16"/>
        <v>604.70000000000005</v>
      </c>
      <c r="Q64" s="316"/>
      <c r="R64" s="260"/>
      <c r="S64" s="310"/>
      <c r="T64" s="689"/>
    </row>
    <row r="65" spans="1:20" s="3" customFormat="1" ht="91.5" customHeight="1" x14ac:dyDescent="0.25">
      <c r="A65" s="1350"/>
      <c r="B65" s="1352"/>
      <c r="C65" s="50"/>
      <c r="D65" s="24" t="s">
        <v>56</v>
      </c>
      <c r="E65" s="1562"/>
      <c r="F65" s="1342"/>
      <c r="G65" s="205"/>
      <c r="H65" s="28" t="s">
        <v>26</v>
      </c>
      <c r="I65" s="142">
        <v>593.79999999999995</v>
      </c>
      <c r="J65" s="414">
        <v>619.5</v>
      </c>
      <c r="K65" s="707">
        <f>L65</f>
        <v>579.9</v>
      </c>
      <c r="L65" s="708">
        <f>577+2.9</f>
        <v>579.9</v>
      </c>
      <c r="M65" s="708">
        <f>375+2.2</f>
        <v>377.2</v>
      </c>
      <c r="N65" s="709"/>
      <c r="O65" s="403">
        <v>591.1</v>
      </c>
      <c r="P65" s="403">
        <v>591.1</v>
      </c>
      <c r="Q65" s="721" t="s">
        <v>207</v>
      </c>
      <c r="R65" s="376" t="s">
        <v>229</v>
      </c>
      <c r="S65" s="692" t="s">
        <v>229</v>
      </c>
      <c r="T65" s="693" t="s">
        <v>229</v>
      </c>
    </row>
    <row r="66" spans="1:20" s="3" customFormat="1" ht="30" customHeight="1" x14ac:dyDescent="0.25">
      <c r="A66" s="1350"/>
      <c r="B66" s="1352"/>
      <c r="C66" s="50"/>
      <c r="D66" s="24"/>
      <c r="E66" s="1562"/>
      <c r="F66" s="1342"/>
      <c r="G66" s="205"/>
      <c r="H66" s="17" t="s">
        <v>26</v>
      </c>
      <c r="I66" s="690"/>
      <c r="J66" s="691"/>
      <c r="K66" s="710">
        <f>N66</f>
        <v>18.899999999999999</v>
      </c>
      <c r="L66" s="711"/>
      <c r="M66" s="711"/>
      <c r="N66" s="712">
        <v>18.899999999999999</v>
      </c>
      <c r="O66" s="362"/>
      <c r="P66" s="362"/>
      <c r="Q66" s="816" t="s">
        <v>141</v>
      </c>
      <c r="R66" s="313">
        <v>10</v>
      </c>
      <c r="S66" s="817"/>
      <c r="T66" s="818"/>
    </row>
    <row r="67" spans="1:20" s="3" customFormat="1" ht="30" customHeight="1" x14ac:dyDescent="0.25">
      <c r="A67" s="1350"/>
      <c r="B67" s="1352"/>
      <c r="C67" s="50"/>
      <c r="D67" s="24"/>
      <c r="E67" s="1562"/>
      <c r="F67" s="1342"/>
      <c r="G67" s="205"/>
      <c r="H67" s="20" t="s">
        <v>24</v>
      </c>
      <c r="I67" s="393"/>
      <c r="J67" s="581">
        <v>1.5</v>
      </c>
      <c r="K67" s="713"/>
      <c r="L67" s="714"/>
      <c r="M67" s="714"/>
      <c r="N67" s="715"/>
      <c r="O67" s="99"/>
      <c r="P67" s="99"/>
      <c r="Q67" s="819" t="s">
        <v>250</v>
      </c>
      <c r="R67" s="705">
        <v>2</v>
      </c>
      <c r="S67" s="820"/>
      <c r="T67" s="821"/>
    </row>
    <row r="68" spans="1:20" s="3" customFormat="1" ht="30" customHeight="1" x14ac:dyDescent="0.25">
      <c r="A68" s="1350"/>
      <c r="B68" s="1352"/>
      <c r="C68" s="50"/>
      <c r="D68" s="24"/>
      <c r="E68" s="1562"/>
      <c r="F68" s="1342"/>
      <c r="G68" s="205"/>
      <c r="H68" s="20"/>
      <c r="I68" s="393"/>
      <c r="J68" s="581"/>
      <c r="K68" s="713"/>
      <c r="L68" s="714"/>
      <c r="M68" s="714"/>
      <c r="N68" s="715"/>
      <c r="O68" s="99"/>
      <c r="P68" s="99"/>
      <c r="Q68" s="822" t="s">
        <v>251</v>
      </c>
      <c r="R68" s="705">
        <v>1</v>
      </c>
      <c r="S68" s="820"/>
      <c r="T68" s="821"/>
    </row>
    <row r="69" spans="1:20" s="3" customFormat="1" ht="16.5" customHeight="1" x14ac:dyDescent="0.25">
      <c r="A69" s="1350"/>
      <c r="B69" s="1352"/>
      <c r="C69" s="50"/>
      <c r="D69" s="24"/>
      <c r="E69" s="1562"/>
      <c r="F69" s="1342"/>
      <c r="G69" s="205"/>
      <c r="H69" s="33" t="s">
        <v>57</v>
      </c>
      <c r="I69" s="60">
        <v>72.5</v>
      </c>
      <c r="J69" s="412">
        <v>72.5</v>
      </c>
      <c r="K69" s="710">
        <v>74</v>
      </c>
      <c r="L69" s="711">
        <v>74</v>
      </c>
      <c r="M69" s="711">
        <v>29.3</v>
      </c>
      <c r="N69" s="712"/>
      <c r="O69" s="362">
        <v>77.599999999999994</v>
      </c>
      <c r="P69" s="362">
        <v>77.599999999999994</v>
      </c>
      <c r="Q69" s="1709" t="s">
        <v>142</v>
      </c>
      <c r="R69" s="1006">
        <v>180</v>
      </c>
      <c r="S69" s="999" t="s">
        <v>228</v>
      </c>
      <c r="T69" s="1001" t="s">
        <v>228</v>
      </c>
    </row>
    <row r="70" spans="1:20" s="3" customFormat="1" ht="16.5" customHeight="1" x14ac:dyDescent="0.25">
      <c r="A70" s="1350"/>
      <c r="B70" s="1352"/>
      <c r="C70" s="50"/>
      <c r="D70" s="24"/>
      <c r="E70" s="1562"/>
      <c r="F70" s="1342"/>
      <c r="G70" s="205"/>
      <c r="H70" s="33" t="s">
        <v>140</v>
      </c>
      <c r="I70" s="34">
        <v>2.5</v>
      </c>
      <c r="J70" s="418">
        <v>2.5</v>
      </c>
      <c r="K70" s="716"/>
      <c r="L70" s="717"/>
      <c r="M70" s="717"/>
      <c r="N70" s="718"/>
      <c r="O70" s="402"/>
      <c r="P70" s="402"/>
      <c r="Q70" s="1710"/>
      <c r="R70" s="260"/>
      <c r="S70" s="1000"/>
      <c r="T70" s="1002"/>
    </row>
    <row r="71" spans="1:20" s="3" customFormat="1" ht="27.75" customHeight="1" x14ac:dyDescent="0.25">
      <c r="A71" s="1350"/>
      <c r="B71" s="1352"/>
      <c r="C71" s="50"/>
      <c r="D71" s="24"/>
      <c r="E71" s="1562"/>
      <c r="F71" s="1342"/>
      <c r="G71" s="205"/>
      <c r="H71" s="1374" t="s">
        <v>43</v>
      </c>
      <c r="I71" s="391">
        <v>35.5</v>
      </c>
      <c r="J71" s="411">
        <v>35.5</v>
      </c>
      <c r="K71" s="710">
        <v>37.700000000000003</v>
      </c>
      <c r="L71" s="711">
        <v>37.700000000000003</v>
      </c>
      <c r="M71" s="711"/>
      <c r="N71" s="712"/>
      <c r="O71" s="362">
        <v>37.700000000000003</v>
      </c>
      <c r="P71" s="362">
        <v>38.700000000000003</v>
      </c>
      <c r="Q71" s="316" t="s">
        <v>60</v>
      </c>
      <c r="R71" s="1006" t="s">
        <v>226</v>
      </c>
      <c r="S71" s="1005" t="s">
        <v>226</v>
      </c>
      <c r="T71" s="621" t="s">
        <v>226</v>
      </c>
    </row>
    <row r="72" spans="1:20" s="3" customFormat="1" ht="24.75" customHeight="1" x14ac:dyDescent="0.25">
      <c r="A72" s="1350"/>
      <c r="B72" s="1352"/>
      <c r="C72" s="50"/>
      <c r="D72" s="24"/>
      <c r="E72" s="1562"/>
      <c r="F72" s="1342"/>
      <c r="G72" s="205"/>
      <c r="H72" s="1371" t="s">
        <v>59</v>
      </c>
      <c r="I72" s="27">
        <v>1.5</v>
      </c>
      <c r="J72" s="416">
        <v>1.5</v>
      </c>
      <c r="K72" s="710">
        <v>2.5</v>
      </c>
      <c r="L72" s="711">
        <v>2.5</v>
      </c>
      <c r="M72" s="711"/>
      <c r="N72" s="712"/>
      <c r="O72" s="362">
        <v>2.5</v>
      </c>
      <c r="P72" s="362">
        <v>3</v>
      </c>
      <c r="Q72" s="958" t="s">
        <v>177</v>
      </c>
      <c r="R72" s="987">
        <v>250</v>
      </c>
      <c r="S72" s="999" t="s">
        <v>227</v>
      </c>
      <c r="T72" s="666" t="s">
        <v>227</v>
      </c>
    </row>
    <row r="73" spans="1:20" s="3" customFormat="1" ht="24.75" customHeight="1" x14ac:dyDescent="0.25">
      <c r="A73" s="1350"/>
      <c r="B73" s="1352"/>
      <c r="C73" s="50"/>
      <c r="D73" s="1475" t="s">
        <v>266</v>
      </c>
      <c r="E73" s="1562"/>
      <c r="F73" s="1342"/>
      <c r="G73" s="205"/>
      <c r="H73" s="1036" t="s">
        <v>43</v>
      </c>
      <c r="I73" s="34"/>
      <c r="J73" s="412">
        <v>12</v>
      </c>
      <c r="K73" s="60">
        <v>36</v>
      </c>
      <c r="L73" s="506">
        <v>36</v>
      </c>
      <c r="M73" s="711"/>
      <c r="N73" s="514"/>
      <c r="O73" s="60">
        <v>35</v>
      </c>
      <c r="P73" s="362"/>
      <c r="Q73" s="1391" t="s">
        <v>267</v>
      </c>
      <c r="R73" s="1075" t="s">
        <v>163</v>
      </c>
      <c r="S73" s="999" t="s">
        <v>163</v>
      </c>
      <c r="T73" s="1076"/>
    </row>
    <row r="74" spans="1:20" s="3" customFormat="1" ht="18" customHeight="1" x14ac:dyDescent="0.25">
      <c r="A74" s="1284"/>
      <c r="B74" s="1285"/>
      <c r="C74" s="339"/>
      <c r="D74" s="1476"/>
      <c r="E74" s="1712"/>
      <c r="F74" s="328"/>
      <c r="G74" s="804"/>
      <c r="H74" s="52" t="s">
        <v>30</v>
      </c>
      <c r="I74" s="406">
        <f>SUM(I65:I72)</f>
        <v>705.8</v>
      </c>
      <c r="J74" s="415">
        <f>SUM(J65:J73)</f>
        <v>745</v>
      </c>
      <c r="K74" s="587">
        <f>SUM(K65:K73)</f>
        <v>749</v>
      </c>
      <c r="L74" s="588">
        <f>SUM(L65:L73)</f>
        <v>730.1</v>
      </c>
      <c r="M74" s="588">
        <f>SUM(M65:M72)</f>
        <v>406.5</v>
      </c>
      <c r="N74" s="589">
        <f>SUM(N65:N73)</f>
        <v>18.899999999999999</v>
      </c>
      <c r="O74" s="41">
        <f>SUM(O65:O73)</f>
        <v>743.90000000000009</v>
      </c>
      <c r="P74" s="41">
        <f>SUM(P65:P72)</f>
        <v>710.40000000000009</v>
      </c>
      <c r="Q74" s="1417"/>
      <c r="R74" s="260"/>
      <c r="S74" s="1000"/>
      <c r="T74" s="1002"/>
    </row>
    <row r="75" spans="1:20" s="3" customFormat="1" ht="56.25" customHeight="1" x14ac:dyDescent="0.25">
      <c r="A75" s="566"/>
      <c r="B75" s="922"/>
      <c r="C75" s="1297"/>
      <c r="D75" s="268" t="s">
        <v>58</v>
      </c>
      <c r="E75" s="1298"/>
      <c r="F75" s="1292"/>
      <c r="G75" s="199"/>
      <c r="H75" s="28" t="s">
        <v>26</v>
      </c>
      <c r="I75" s="60">
        <v>372.7</v>
      </c>
      <c r="J75" s="412">
        <v>449.3</v>
      </c>
      <c r="K75" s="226">
        <f>L75+N75</f>
        <v>356.8</v>
      </c>
      <c r="L75" s="501">
        <f>353+3.8</f>
        <v>356.8</v>
      </c>
      <c r="M75" s="501">
        <f>250.7+2.9</f>
        <v>253.6</v>
      </c>
      <c r="N75" s="85"/>
      <c r="O75" s="86">
        <v>353</v>
      </c>
      <c r="P75" s="86">
        <v>353</v>
      </c>
      <c r="Q75" s="383" t="s">
        <v>208</v>
      </c>
      <c r="R75" s="131" t="s">
        <v>143</v>
      </c>
      <c r="S75" s="1299" t="s">
        <v>143</v>
      </c>
      <c r="T75" s="1300" t="s">
        <v>143</v>
      </c>
    </row>
    <row r="76" spans="1:20" s="3" customFormat="1" ht="15.75" customHeight="1" x14ac:dyDescent="0.25">
      <c r="A76" s="1231"/>
      <c r="B76" s="1233"/>
      <c r="C76" s="50"/>
      <c r="D76" s="24"/>
      <c r="E76" s="910"/>
      <c r="F76" s="1241"/>
      <c r="G76" s="205"/>
      <c r="H76" s="28" t="s">
        <v>57</v>
      </c>
      <c r="I76" s="1301">
        <v>95.4</v>
      </c>
      <c r="J76" s="1302">
        <v>95.4</v>
      </c>
      <c r="K76" s="51">
        <v>105.4</v>
      </c>
      <c r="L76" s="500">
        <v>99.6</v>
      </c>
      <c r="M76" s="500">
        <v>14.2</v>
      </c>
      <c r="N76" s="511">
        <v>5.8</v>
      </c>
      <c r="O76" s="35">
        <v>105.4</v>
      </c>
      <c r="P76" s="35">
        <v>105.4</v>
      </c>
      <c r="Q76" s="1707" t="s">
        <v>144</v>
      </c>
      <c r="R76" s="131" t="s">
        <v>145</v>
      </c>
      <c r="S76" s="1299" t="s">
        <v>145</v>
      </c>
      <c r="T76" s="1300" t="s">
        <v>145</v>
      </c>
    </row>
    <row r="77" spans="1:20" s="3" customFormat="1" ht="15.75" customHeight="1" x14ac:dyDescent="0.25">
      <c r="A77" s="1231"/>
      <c r="B77" s="1233"/>
      <c r="C77" s="50"/>
      <c r="D77" s="24"/>
      <c r="E77" s="910"/>
      <c r="F77" s="1241"/>
      <c r="G77" s="205"/>
      <c r="H77" s="17" t="s">
        <v>140</v>
      </c>
      <c r="I77" s="60">
        <f>5.9+3.5</f>
        <v>9.4</v>
      </c>
      <c r="J77" s="412">
        <f>5.9+3.5</f>
        <v>9.4</v>
      </c>
      <c r="K77" s="51"/>
      <c r="L77" s="500"/>
      <c r="M77" s="500"/>
      <c r="N77" s="511"/>
      <c r="O77" s="35"/>
      <c r="P77" s="35"/>
      <c r="Q77" s="1708"/>
      <c r="R77" s="1294"/>
      <c r="S77" s="1295"/>
      <c r="T77" s="1296"/>
    </row>
    <row r="78" spans="1:20" s="3" customFormat="1" ht="31.5" customHeight="1" thickBot="1" x14ac:dyDescent="0.3">
      <c r="A78" s="1231"/>
      <c r="B78" s="1233"/>
      <c r="C78" s="50"/>
      <c r="D78" s="134"/>
      <c r="E78" s="910"/>
      <c r="F78" s="1241"/>
      <c r="G78" s="205"/>
      <c r="H78" s="75" t="s">
        <v>30</v>
      </c>
      <c r="I78" s="63">
        <f t="shared" ref="I78:P78" si="17">SUM(I75:I77)</f>
        <v>477.5</v>
      </c>
      <c r="J78" s="420">
        <f t="shared" si="17"/>
        <v>554.1</v>
      </c>
      <c r="K78" s="63">
        <f t="shared" si="17"/>
        <v>462.20000000000005</v>
      </c>
      <c r="L78" s="507">
        <f t="shared" si="17"/>
        <v>456.4</v>
      </c>
      <c r="M78" s="507">
        <f t="shared" si="17"/>
        <v>267.8</v>
      </c>
      <c r="N78" s="145">
        <f t="shared" si="17"/>
        <v>5.8</v>
      </c>
      <c r="O78" s="64">
        <f t="shared" si="17"/>
        <v>458.4</v>
      </c>
      <c r="P78" s="64">
        <f t="shared" si="17"/>
        <v>458.4</v>
      </c>
      <c r="Q78" s="940" t="s">
        <v>261</v>
      </c>
      <c r="R78" s="941" t="s">
        <v>260</v>
      </c>
      <c r="S78" s="942"/>
      <c r="T78" s="943"/>
    </row>
    <row r="79" spans="1:20" s="3" customFormat="1" ht="56.25" customHeight="1" x14ac:dyDescent="0.25">
      <c r="A79" s="1231"/>
      <c r="B79" s="1233"/>
      <c r="C79" s="50"/>
      <c r="D79" s="1228" t="s">
        <v>61</v>
      </c>
      <c r="E79" s="910"/>
      <c r="F79" s="1241"/>
      <c r="G79" s="807"/>
      <c r="H79" s="998" t="s">
        <v>26</v>
      </c>
      <c r="I79" s="701">
        <v>538.9</v>
      </c>
      <c r="J79" s="1077">
        <v>544.70000000000005</v>
      </c>
      <c r="K79" s="122">
        <f>L79+N79</f>
        <v>569.4</v>
      </c>
      <c r="L79" s="553">
        <f>560.8+8.6</f>
        <v>569.4</v>
      </c>
      <c r="M79" s="553">
        <f>335+6.6</f>
        <v>341.6</v>
      </c>
      <c r="N79" s="124"/>
      <c r="O79" s="702">
        <v>564</v>
      </c>
      <c r="P79" s="777">
        <v>564</v>
      </c>
      <c r="Q79" s="325" t="s">
        <v>178</v>
      </c>
      <c r="R79" s="13">
        <v>6</v>
      </c>
      <c r="S79" s="590" t="s">
        <v>81</v>
      </c>
      <c r="T79" s="591" t="s">
        <v>81</v>
      </c>
    </row>
    <row r="80" spans="1:20" s="3" customFormat="1" ht="42.6" customHeight="1" x14ac:dyDescent="0.25">
      <c r="A80" s="1231"/>
      <c r="B80" s="1233"/>
      <c r="C80" s="50"/>
      <c r="D80" s="1226"/>
      <c r="E80" s="910"/>
      <c r="F80" s="1241"/>
      <c r="G80" s="807"/>
      <c r="H80" s="33" t="s">
        <v>24</v>
      </c>
      <c r="I80" s="492"/>
      <c r="J80" s="697">
        <v>1.3</v>
      </c>
      <c r="K80" s="399"/>
      <c r="L80" s="538"/>
      <c r="M80" s="538"/>
      <c r="N80" s="465"/>
      <c r="O80" s="518"/>
      <c r="P80" s="964"/>
      <c r="Q80" s="53" t="s">
        <v>230</v>
      </c>
      <c r="R80" s="260">
        <v>3</v>
      </c>
      <c r="S80" s="48" t="s">
        <v>23</v>
      </c>
      <c r="T80" s="377" t="s">
        <v>23</v>
      </c>
    </row>
    <row r="81" spans="1:20" s="3" customFormat="1" ht="27" customHeight="1" x14ac:dyDescent="0.25">
      <c r="A81" s="1231"/>
      <c r="B81" s="1233"/>
      <c r="C81" s="50"/>
      <c r="D81" s="1226"/>
      <c r="E81" s="910"/>
      <c r="F81" s="1241"/>
      <c r="G81" s="807"/>
      <c r="H81" s="17" t="s">
        <v>26</v>
      </c>
      <c r="I81" s="703"/>
      <c r="J81" s="704"/>
      <c r="K81" s="823">
        <v>5.0999999999999996</v>
      </c>
      <c r="L81" s="824">
        <v>5.0999999999999996</v>
      </c>
      <c r="M81" s="824"/>
      <c r="N81" s="825"/>
      <c r="O81" s="826">
        <v>5.0999999999999996</v>
      </c>
      <c r="P81" s="827">
        <v>5.0999999999999996</v>
      </c>
      <c r="Q81" s="828" t="s">
        <v>238</v>
      </c>
      <c r="R81" s="829">
        <v>352</v>
      </c>
      <c r="S81" s="288">
        <v>352</v>
      </c>
      <c r="T81" s="830">
        <v>352</v>
      </c>
    </row>
    <row r="82" spans="1:20" s="3" customFormat="1" ht="45.75" customHeight="1" x14ac:dyDescent="0.25">
      <c r="A82" s="1231"/>
      <c r="B82" s="1233"/>
      <c r="C82" s="50"/>
      <c r="D82" s="24"/>
      <c r="E82" s="910"/>
      <c r="F82" s="1241"/>
      <c r="G82" s="807"/>
      <c r="H82" s="28"/>
      <c r="I82" s="513"/>
      <c r="J82" s="696"/>
      <c r="K82" s="434"/>
      <c r="L82" s="534"/>
      <c r="M82" s="534"/>
      <c r="N82" s="558"/>
      <c r="O82" s="519"/>
      <c r="P82" s="434"/>
      <c r="Q82" s="87" t="s">
        <v>146</v>
      </c>
      <c r="R82" s="260">
        <v>12</v>
      </c>
      <c r="S82" s="55">
        <v>12</v>
      </c>
      <c r="T82" s="265">
        <v>12</v>
      </c>
    </row>
    <row r="83" spans="1:20" s="3" customFormat="1" ht="67.5" customHeight="1" x14ac:dyDescent="0.25">
      <c r="A83" s="1231"/>
      <c r="B83" s="1233"/>
      <c r="C83" s="50"/>
      <c r="D83" s="24"/>
      <c r="E83" s="910"/>
      <c r="F83" s="1241"/>
      <c r="G83" s="807"/>
      <c r="H83" s="33" t="s">
        <v>57</v>
      </c>
      <c r="I83" s="492">
        <v>1</v>
      </c>
      <c r="J83" s="697">
        <v>1</v>
      </c>
      <c r="K83" s="435">
        <v>1</v>
      </c>
      <c r="L83" s="533">
        <v>1</v>
      </c>
      <c r="M83" s="533"/>
      <c r="N83" s="557"/>
      <c r="O83" s="518">
        <v>1</v>
      </c>
      <c r="P83" s="435">
        <v>1</v>
      </c>
      <c r="Q83" s="87" t="s">
        <v>147</v>
      </c>
      <c r="R83" s="995">
        <v>18</v>
      </c>
      <c r="S83" s="981">
        <v>18</v>
      </c>
      <c r="T83" s="996">
        <v>18</v>
      </c>
    </row>
    <row r="84" spans="1:20" s="3" customFormat="1" ht="27" customHeight="1" x14ac:dyDescent="0.25">
      <c r="A84" s="1231"/>
      <c r="B84" s="1233"/>
      <c r="C84" s="50"/>
      <c r="D84" s="24"/>
      <c r="E84" s="910"/>
      <c r="F84" s="1241"/>
      <c r="G84" s="807"/>
      <c r="H84" s="28" t="s">
        <v>140</v>
      </c>
      <c r="I84" s="565">
        <f>0.1</f>
        <v>0.1</v>
      </c>
      <c r="J84" s="698">
        <f>0.1</f>
        <v>0.1</v>
      </c>
      <c r="K84" s="435"/>
      <c r="L84" s="533"/>
      <c r="M84" s="533"/>
      <c r="N84" s="557"/>
      <c r="O84" s="518"/>
      <c r="P84" s="435"/>
      <c r="Q84" s="1395" t="s">
        <v>148</v>
      </c>
      <c r="R84" s="23">
        <v>12</v>
      </c>
      <c r="S84" s="1259">
        <v>12</v>
      </c>
      <c r="T84" s="989">
        <v>12</v>
      </c>
    </row>
    <row r="85" spans="1:20" s="3" customFormat="1" ht="17.45" customHeight="1" x14ac:dyDescent="0.25">
      <c r="A85" s="1231"/>
      <c r="B85" s="1233"/>
      <c r="C85" s="50"/>
      <c r="D85" s="24"/>
      <c r="E85" s="910"/>
      <c r="F85" s="1241"/>
      <c r="G85" s="807"/>
      <c r="H85" s="33" t="s">
        <v>43</v>
      </c>
      <c r="I85" s="492">
        <v>11.5</v>
      </c>
      <c r="J85" s="697">
        <v>11.5</v>
      </c>
      <c r="K85" s="392">
        <v>11.5</v>
      </c>
      <c r="L85" s="532">
        <v>11.5</v>
      </c>
      <c r="M85" s="532"/>
      <c r="N85" s="130"/>
      <c r="O85" s="94">
        <v>11.5</v>
      </c>
      <c r="P85" s="392">
        <v>11.5</v>
      </c>
      <c r="Q85" s="1415"/>
      <c r="R85" s="1273"/>
      <c r="S85" s="1260"/>
      <c r="T85" s="1271"/>
    </row>
    <row r="86" spans="1:20" s="3" customFormat="1" ht="45" customHeight="1" x14ac:dyDescent="0.25">
      <c r="A86" s="1231"/>
      <c r="B86" s="1233"/>
      <c r="C86" s="50"/>
      <c r="D86" s="338" t="s">
        <v>244</v>
      </c>
      <c r="E86" s="910"/>
      <c r="F86" s="1241"/>
      <c r="G86" s="807"/>
      <c r="H86" s="33" t="s">
        <v>26</v>
      </c>
      <c r="I86" s="492"/>
      <c r="J86" s="418"/>
      <c r="K86" s="464">
        <v>1</v>
      </c>
      <c r="L86" s="785">
        <v>1</v>
      </c>
      <c r="M86" s="785"/>
      <c r="N86" s="748"/>
      <c r="O86" s="786">
        <v>1</v>
      </c>
      <c r="P86" s="786">
        <v>1</v>
      </c>
      <c r="Q86" s="787" t="s">
        <v>245</v>
      </c>
      <c r="R86" s="253">
        <v>3</v>
      </c>
      <c r="S86" s="254">
        <v>3</v>
      </c>
      <c r="T86" s="293">
        <v>3</v>
      </c>
    </row>
    <row r="87" spans="1:20" s="3" customFormat="1" ht="44.25" customHeight="1" x14ac:dyDescent="0.25">
      <c r="A87" s="1284"/>
      <c r="B87" s="1285"/>
      <c r="C87" s="339"/>
      <c r="D87" s="338" t="s">
        <v>246</v>
      </c>
      <c r="E87" s="1383"/>
      <c r="F87" s="328"/>
      <c r="G87" s="1384"/>
      <c r="H87" s="33" t="s">
        <v>26</v>
      </c>
      <c r="I87" s="520"/>
      <c r="J87" s="417"/>
      <c r="K87" s="345">
        <v>1</v>
      </c>
      <c r="L87" s="551">
        <v>1</v>
      </c>
      <c r="M87" s="551"/>
      <c r="N87" s="549"/>
      <c r="O87" s="788">
        <v>1</v>
      </c>
      <c r="P87" s="788">
        <v>1</v>
      </c>
      <c r="Q87" s="787" t="s">
        <v>247</v>
      </c>
      <c r="R87" s="253">
        <v>3</v>
      </c>
      <c r="S87" s="254">
        <v>3</v>
      </c>
      <c r="T87" s="293">
        <v>3</v>
      </c>
    </row>
    <row r="88" spans="1:20" s="3" customFormat="1" ht="18.75" customHeight="1" x14ac:dyDescent="0.25">
      <c r="A88" s="1231"/>
      <c r="B88" s="1233"/>
      <c r="C88" s="50"/>
      <c r="D88" s="1475" t="s">
        <v>62</v>
      </c>
      <c r="E88" s="910"/>
      <c r="F88" s="1241"/>
      <c r="G88" s="807"/>
      <c r="H88" s="20" t="s">
        <v>43</v>
      </c>
      <c r="I88" s="95">
        <v>9.9</v>
      </c>
      <c r="J88" s="694">
        <v>9.9</v>
      </c>
      <c r="K88" s="392"/>
      <c r="L88" s="532"/>
      <c r="M88" s="532"/>
      <c r="N88" s="130"/>
      <c r="O88" s="94"/>
      <c r="P88" s="392"/>
      <c r="Q88" s="1396" t="s">
        <v>149</v>
      </c>
      <c r="R88" s="1338">
        <v>40</v>
      </c>
      <c r="S88" s="1340">
        <v>40</v>
      </c>
      <c r="T88" s="1336">
        <v>40</v>
      </c>
    </row>
    <row r="89" spans="1:20" s="3" customFormat="1" ht="60.75" customHeight="1" x14ac:dyDescent="0.25">
      <c r="A89" s="1231"/>
      <c r="B89" s="1233"/>
      <c r="C89" s="50"/>
      <c r="D89" s="1476"/>
      <c r="E89" s="910"/>
      <c r="F89" s="1241"/>
      <c r="G89" s="203"/>
      <c r="H89" s="20"/>
      <c r="I89" s="520"/>
      <c r="J89" s="699"/>
      <c r="K89" s="434"/>
      <c r="L89" s="534"/>
      <c r="M89" s="534"/>
      <c r="N89" s="558"/>
      <c r="O89" s="519"/>
      <c r="P89" s="434"/>
      <c r="Q89" s="1396"/>
      <c r="R89" s="1273"/>
      <c r="S89" s="1260"/>
      <c r="T89" s="1271"/>
    </row>
    <row r="90" spans="1:20" s="3" customFormat="1" ht="16.5" customHeight="1" x14ac:dyDescent="0.25">
      <c r="A90" s="1231"/>
      <c r="B90" s="1233"/>
      <c r="C90" s="50"/>
      <c r="D90" s="1474" t="s">
        <v>276</v>
      </c>
      <c r="E90" s="910"/>
      <c r="F90" s="1241"/>
      <c r="G90" s="203"/>
      <c r="H90" s="33" t="s">
        <v>26</v>
      </c>
      <c r="I90" s="520"/>
      <c r="J90" s="699"/>
      <c r="K90" s="434">
        <v>3</v>
      </c>
      <c r="L90" s="534">
        <v>3</v>
      </c>
      <c r="M90" s="534"/>
      <c r="N90" s="558"/>
      <c r="O90" s="519"/>
      <c r="P90" s="434"/>
      <c r="Q90" s="1395" t="s">
        <v>277</v>
      </c>
      <c r="R90" s="23">
        <v>104</v>
      </c>
      <c r="S90" s="1259">
        <v>104</v>
      </c>
      <c r="T90" s="989">
        <v>104</v>
      </c>
    </row>
    <row r="91" spans="1:20" s="3" customFormat="1" ht="16.5" customHeight="1" x14ac:dyDescent="0.25">
      <c r="A91" s="1231"/>
      <c r="B91" s="1233"/>
      <c r="C91" s="50"/>
      <c r="D91" s="1475"/>
      <c r="E91" s="910"/>
      <c r="F91" s="1241"/>
      <c r="G91" s="203"/>
      <c r="H91" s="20" t="s">
        <v>86</v>
      </c>
      <c r="I91" s="520"/>
      <c r="J91" s="699"/>
      <c r="K91" s="434">
        <v>19.5</v>
      </c>
      <c r="L91" s="534">
        <v>19.5</v>
      </c>
      <c r="M91" s="534"/>
      <c r="N91" s="558"/>
      <c r="O91" s="519"/>
      <c r="P91" s="434"/>
      <c r="Q91" s="1396"/>
      <c r="R91" s="1273"/>
      <c r="S91" s="1260"/>
      <c r="T91" s="1271"/>
    </row>
    <row r="92" spans="1:20" s="3" customFormat="1" ht="16.5" customHeight="1" x14ac:dyDescent="0.25">
      <c r="A92" s="1231"/>
      <c r="B92" s="1233"/>
      <c r="C92" s="1263"/>
      <c r="D92" s="1476"/>
      <c r="E92" s="910"/>
      <c r="F92" s="1241"/>
      <c r="G92" s="1277"/>
      <c r="H92" s="52" t="s">
        <v>30</v>
      </c>
      <c r="I92" s="406">
        <f>SUM(I79:I89)</f>
        <v>561.4</v>
      </c>
      <c r="J92" s="415">
        <f>SUM(J79:J89)</f>
        <v>568.5</v>
      </c>
      <c r="K92" s="406">
        <f>SUM(K79:K91)</f>
        <v>611.5</v>
      </c>
      <c r="L92" s="503">
        <f>SUM(L79:L91)</f>
        <v>611.5</v>
      </c>
      <c r="M92" s="503">
        <f t="shared" ref="M92:P92" si="18">SUM(M79:M89)</f>
        <v>341.6</v>
      </c>
      <c r="N92" s="493">
        <f t="shared" si="18"/>
        <v>0</v>
      </c>
      <c r="O92" s="512">
        <f t="shared" si="18"/>
        <v>583.6</v>
      </c>
      <c r="P92" s="406">
        <f t="shared" si="18"/>
        <v>583.6</v>
      </c>
      <c r="Q92" s="53"/>
      <c r="R92" s="260"/>
      <c r="S92" s="55"/>
      <c r="T92" s="265"/>
    </row>
    <row r="93" spans="1:20" s="3" customFormat="1" ht="83.25" customHeight="1" x14ac:dyDescent="0.25">
      <c r="A93" s="1231"/>
      <c r="B93" s="1233"/>
      <c r="C93" s="50"/>
      <c r="D93" s="1475" t="s">
        <v>63</v>
      </c>
      <c r="E93" s="910"/>
      <c r="F93" s="1241"/>
      <c r="G93" s="1277"/>
      <c r="H93" s="20" t="s">
        <v>26</v>
      </c>
      <c r="I93" s="27">
        <v>363.3</v>
      </c>
      <c r="J93" s="416">
        <v>370.4</v>
      </c>
      <c r="K93" s="392">
        <f>L93+N93</f>
        <v>349.5</v>
      </c>
      <c r="L93" s="532">
        <f>346.6+2.9</f>
        <v>349.5</v>
      </c>
      <c r="M93" s="532">
        <f>238+2.3</f>
        <v>240.3</v>
      </c>
      <c r="N93" s="130"/>
      <c r="O93" s="94">
        <v>347</v>
      </c>
      <c r="P93" s="392">
        <v>347</v>
      </c>
      <c r="Q93" s="53" t="s">
        <v>209</v>
      </c>
      <c r="R93" s="997" t="s">
        <v>150</v>
      </c>
      <c r="S93" s="1224" t="s">
        <v>150</v>
      </c>
      <c r="T93" s="1004" t="s">
        <v>150</v>
      </c>
    </row>
    <row r="94" spans="1:20" s="3" customFormat="1" ht="19.5" customHeight="1" thickBot="1" x14ac:dyDescent="0.3">
      <c r="A94" s="1231"/>
      <c r="B94" s="1233"/>
      <c r="C94" s="50"/>
      <c r="D94" s="1475"/>
      <c r="E94" s="910"/>
      <c r="F94" s="1241"/>
      <c r="G94" s="205"/>
      <c r="H94" s="965" t="s">
        <v>24</v>
      </c>
      <c r="I94" s="966"/>
      <c r="J94" s="1078">
        <v>2.1</v>
      </c>
      <c r="K94" s="967"/>
      <c r="L94" s="968"/>
      <c r="M94" s="968"/>
      <c r="N94" s="969"/>
      <c r="O94" s="970"/>
      <c r="P94" s="971"/>
      <c r="Q94" s="53"/>
      <c r="R94" s="997"/>
      <c r="S94" s="1224"/>
      <c r="T94" s="1004"/>
    </row>
    <row r="95" spans="1:20" s="3" customFormat="1" ht="16.5" customHeight="1" thickTop="1" x14ac:dyDescent="0.25">
      <c r="A95" s="1231"/>
      <c r="B95" s="1233"/>
      <c r="C95" s="50"/>
      <c r="D95" s="1475"/>
      <c r="E95" s="910"/>
      <c r="F95" s="1241"/>
      <c r="G95" s="205"/>
      <c r="H95" s="28" t="s">
        <v>57</v>
      </c>
      <c r="I95" s="142">
        <v>0.9</v>
      </c>
      <c r="J95" s="414">
        <v>12.9</v>
      </c>
      <c r="K95" s="434">
        <v>24.4</v>
      </c>
      <c r="L95" s="534">
        <v>24.4</v>
      </c>
      <c r="M95" s="534"/>
      <c r="N95" s="558"/>
      <c r="O95" s="519">
        <v>28</v>
      </c>
      <c r="P95" s="434">
        <v>28</v>
      </c>
      <c r="Q95" s="778" t="s">
        <v>138</v>
      </c>
      <c r="R95" s="618">
        <v>74</v>
      </c>
      <c r="S95" s="188">
        <v>74</v>
      </c>
      <c r="T95" s="189">
        <v>74</v>
      </c>
    </row>
    <row r="96" spans="1:20" s="3" customFormat="1" ht="15" customHeight="1" x14ac:dyDescent="0.25">
      <c r="A96" s="1231"/>
      <c r="B96" s="1233"/>
      <c r="C96" s="50"/>
      <c r="D96" s="1475"/>
      <c r="E96" s="910"/>
      <c r="F96" s="1241"/>
      <c r="G96" s="205"/>
      <c r="H96" s="28" t="s">
        <v>57</v>
      </c>
      <c r="I96" s="34">
        <v>14.1</v>
      </c>
      <c r="J96" s="418">
        <v>14.1</v>
      </c>
      <c r="K96" s="392">
        <v>3.6</v>
      </c>
      <c r="L96" s="532"/>
      <c r="M96" s="532"/>
      <c r="N96" s="130">
        <v>3.6</v>
      </c>
      <c r="O96" s="94"/>
      <c r="P96" s="392"/>
      <c r="Q96" s="1701" t="s">
        <v>141</v>
      </c>
      <c r="R96" s="705">
        <v>4</v>
      </c>
      <c r="S96" s="380"/>
      <c r="T96" s="447"/>
    </row>
    <row r="97" spans="1:22" s="3" customFormat="1" ht="14.25" customHeight="1" x14ac:dyDescent="0.25">
      <c r="A97" s="1231"/>
      <c r="B97" s="1233"/>
      <c r="C97" s="50"/>
      <c r="D97" s="1475"/>
      <c r="E97" s="910"/>
      <c r="F97" s="1241"/>
      <c r="G97" s="205"/>
      <c r="H97" s="28" t="s">
        <v>140</v>
      </c>
      <c r="I97" s="34">
        <f>4.2</f>
        <v>4.2</v>
      </c>
      <c r="J97" s="418">
        <f>4.2</f>
        <v>4.2</v>
      </c>
      <c r="K97" s="435"/>
      <c r="L97" s="533"/>
      <c r="M97" s="533"/>
      <c r="N97" s="557"/>
      <c r="O97" s="518"/>
      <c r="P97" s="435"/>
      <c r="Q97" s="1702"/>
      <c r="R97" s="139"/>
      <c r="S97" s="337"/>
      <c r="T97" s="667"/>
    </row>
    <row r="98" spans="1:22" s="3" customFormat="1" ht="13.5" customHeight="1" x14ac:dyDescent="0.25">
      <c r="A98" s="1231"/>
      <c r="B98" s="1233"/>
      <c r="C98" s="50"/>
      <c r="D98" s="1476"/>
      <c r="E98" s="910"/>
      <c r="F98" s="1241"/>
      <c r="G98" s="205"/>
      <c r="H98" s="206" t="s">
        <v>30</v>
      </c>
      <c r="I98" s="30">
        <f>SUM(I93:I97)</f>
        <v>382.5</v>
      </c>
      <c r="J98" s="431">
        <f>SUM(J93:J97)</f>
        <v>403.7</v>
      </c>
      <c r="K98" s="30">
        <f>SUM(K93:K97)</f>
        <v>377.5</v>
      </c>
      <c r="L98" s="499">
        <f t="shared" ref="L98:P98" si="19">SUM(L93:L97)</f>
        <v>373.9</v>
      </c>
      <c r="M98" s="499">
        <f t="shared" si="19"/>
        <v>240.3</v>
      </c>
      <c r="N98" s="350">
        <f t="shared" si="19"/>
        <v>3.6</v>
      </c>
      <c r="O98" s="105">
        <f t="shared" si="19"/>
        <v>375</v>
      </c>
      <c r="P98" s="30">
        <f t="shared" si="19"/>
        <v>375</v>
      </c>
      <c r="Q98" s="1703"/>
      <c r="R98" s="1273"/>
      <c r="S98" s="337"/>
      <c r="T98" s="667"/>
    </row>
    <row r="99" spans="1:22" s="3" customFormat="1" ht="29.25" customHeight="1" x14ac:dyDescent="0.25">
      <c r="A99" s="1231"/>
      <c r="B99" s="1233"/>
      <c r="C99" s="50"/>
      <c r="D99" s="1475" t="s">
        <v>64</v>
      </c>
      <c r="E99" s="910"/>
      <c r="F99" s="1241"/>
      <c r="G99" s="205"/>
      <c r="H99" s="33" t="s">
        <v>43</v>
      </c>
      <c r="I99" s="51">
        <v>56.5</v>
      </c>
      <c r="J99" s="429">
        <v>56.5</v>
      </c>
      <c r="K99" s="51">
        <v>58.4</v>
      </c>
      <c r="L99" s="500">
        <v>58.4</v>
      </c>
      <c r="M99" s="500"/>
      <c r="N99" s="159"/>
      <c r="O99" s="511">
        <v>58.4</v>
      </c>
      <c r="P99" s="51">
        <v>58.4</v>
      </c>
      <c r="Q99" s="87" t="s">
        <v>152</v>
      </c>
      <c r="R99" s="253">
        <v>40</v>
      </c>
      <c r="S99" s="981">
        <v>40</v>
      </c>
      <c r="T99" s="996">
        <v>40</v>
      </c>
    </row>
    <row r="100" spans="1:22" s="3" customFormat="1" ht="21" customHeight="1" x14ac:dyDescent="0.25">
      <c r="A100" s="1231"/>
      <c r="B100" s="1233"/>
      <c r="C100" s="50"/>
      <c r="D100" s="1475"/>
      <c r="E100" s="910"/>
      <c r="F100" s="1241"/>
      <c r="G100" s="205"/>
      <c r="H100" s="17" t="s">
        <v>24</v>
      </c>
      <c r="I100" s="34">
        <v>102.1</v>
      </c>
      <c r="J100" s="418">
        <v>104.2</v>
      </c>
      <c r="K100" s="51">
        <v>83.4</v>
      </c>
      <c r="L100" s="500">
        <v>83.4</v>
      </c>
      <c r="M100" s="500">
        <v>63.7</v>
      </c>
      <c r="N100" s="159"/>
      <c r="O100" s="511">
        <v>83.4</v>
      </c>
      <c r="P100" s="51">
        <v>83.4</v>
      </c>
      <c r="Q100" s="1395" t="s">
        <v>151</v>
      </c>
      <c r="R100" s="23">
        <v>74</v>
      </c>
      <c r="S100" s="1259">
        <v>74</v>
      </c>
      <c r="T100" s="989">
        <v>74</v>
      </c>
      <c r="V100" s="574"/>
    </row>
    <row r="101" spans="1:22" s="3" customFormat="1" ht="21" customHeight="1" x14ac:dyDescent="0.25">
      <c r="A101" s="1231"/>
      <c r="B101" s="1233"/>
      <c r="C101" s="50"/>
      <c r="D101" s="1475"/>
      <c r="E101" s="910"/>
      <c r="F101" s="1241"/>
      <c r="G101" s="205"/>
      <c r="H101" s="33" t="s">
        <v>26</v>
      </c>
      <c r="I101" s="34">
        <v>328.5</v>
      </c>
      <c r="J101" s="418">
        <v>328.5</v>
      </c>
      <c r="K101" s="57">
        <f>L101</f>
        <v>356.5</v>
      </c>
      <c r="L101" s="502">
        <f>353.4+3.1</f>
        <v>356.5</v>
      </c>
      <c r="M101" s="502">
        <f>235.8+2.4</f>
        <v>238.20000000000002</v>
      </c>
      <c r="N101" s="133"/>
      <c r="O101" s="98">
        <v>353.4</v>
      </c>
      <c r="P101" s="57">
        <v>353.4</v>
      </c>
      <c r="Q101" s="1396"/>
      <c r="R101" s="1273"/>
      <c r="S101" s="1260"/>
      <c r="T101" s="1271"/>
    </row>
    <row r="102" spans="1:22" s="3" customFormat="1" ht="13.9" customHeight="1" x14ac:dyDescent="0.25">
      <c r="A102" s="1231"/>
      <c r="B102" s="1233"/>
      <c r="C102" s="50"/>
      <c r="D102" s="1476"/>
      <c r="E102" s="910"/>
      <c r="F102" s="1241"/>
      <c r="G102" s="205"/>
      <c r="H102" s="404" t="s">
        <v>30</v>
      </c>
      <c r="I102" s="408">
        <f>SUM(I99:I101)</f>
        <v>487.1</v>
      </c>
      <c r="J102" s="706">
        <f>SUM(J99:J101)</f>
        <v>489.2</v>
      </c>
      <c r="K102" s="406">
        <f t="shared" ref="K102:P102" si="20">SUM(K99:K101)</f>
        <v>498.3</v>
      </c>
      <c r="L102" s="503">
        <f t="shared" ref="L102" si="21">SUM(L99:L101)</f>
        <v>498.3</v>
      </c>
      <c r="M102" s="503">
        <f t="shared" ref="M102" si="22">SUM(M99:M101)</f>
        <v>301.90000000000003</v>
      </c>
      <c r="N102" s="493">
        <f t="shared" ref="N102" si="23">SUM(N99:N101)</f>
        <v>0</v>
      </c>
      <c r="O102" s="512">
        <f t="shared" si="20"/>
        <v>495.2</v>
      </c>
      <c r="P102" s="406">
        <f t="shared" si="20"/>
        <v>495.2</v>
      </c>
      <c r="Q102" s="1415"/>
      <c r="R102" s="260"/>
      <c r="S102" s="55"/>
      <c r="T102" s="265"/>
    </row>
    <row r="103" spans="1:22" s="3" customFormat="1" ht="14.25" customHeight="1" x14ac:dyDescent="0.25">
      <c r="A103" s="1231"/>
      <c r="B103" s="1233"/>
      <c r="C103" s="50"/>
      <c r="D103" s="1474" t="s">
        <v>65</v>
      </c>
      <c r="E103" s="369"/>
      <c r="F103" s="1241"/>
      <c r="G103" s="205"/>
      <c r="H103" s="28" t="s">
        <v>43</v>
      </c>
      <c r="I103" s="407">
        <v>25.3</v>
      </c>
      <c r="J103" s="699">
        <v>25.3</v>
      </c>
      <c r="K103" s="407">
        <v>27.1</v>
      </c>
      <c r="L103" s="535">
        <v>27.1</v>
      </c>
      <c r="M103" s="535"/>
      <c r="N103" s="559"/>
      <c r="O103" s="520">
        <v>27.1</v>
      </c>
      <c r="P103" s="407">
        <v>27.1</v>
      </c>
      <c r="Q103" s="53" t="s">
        <v>152</v>
      </c>
      <c r="R103" s="1273">
        <v>22</v>
      </c>
      <c r="S103" s="981">
        <v>22</v>
      </c>
      <c r="T103" s="996">
        <v>22</v>
      </c>
    </row>
    <row r="104" spans="1:22" s="3" customFormat="1" ht="14.25" customHeight="1" x14ac:dyDescent="0.25">
      <c r="A104" s="1231"/>
      <c r="B104" s="1233"/>
      <c r="C104" s="50"/>
      <c r="D104" s="1475"/>
      <c r="E104" s="369"/>
      <c r="F104" s="1241"/>
      <c r="G104" s="205"/>
      <c r="H104" s="28" t="s">
        <v>57</v>
      </c>
      <c r="I104" s="407">
        <v>39.299999999999997</v>
      </c>
      <c r="J104" s="699">
        <v>39.299999999999997</v>
      </c>
      <c r="K104" s="393">
        <v>49.2</v>
      </c>
      <c r="L104" s="536">
        <v>49.2</v>
      </c>
      <c r="M104" s="536"/>
      <c r="N104" s="560"/>
      <c r="O104" s="92">
        <v>49.2</v>
      </c>
      <c r="P104" s="393">
        <v>49.2</v>
      </c>
      <c r="Q104" s="1395" t="s">
        <v>151</v>
      </c>
      <c r="R104" s="23">
        <v>71</v>
      </c>
      <c r="S104" s="1260"/>
      <c r="T104" s="1271"/>
    </row>
    <row r="105" spans="1:22" s="3" customFormat="1" ht="14.25" customHeight="1" x14ac:dyDescent="0.25">
      <c r="A105" s="1231"/>
      <c r="B105" s="1233"/>
      <c r="C105" s="50"/>
      <c r="D105" s="24"/>
      <c r="E105" s="369"/>
      <c r="F105" s="1241"/>
      <c r="G105" s="205"/>
      <c r="H105" s="28" t="s">
        <v>24</v>
      </c>
      <c r="I105" s="34">
        <v>82.5</v>
      </c>
      <c r="J105" s="697">
        <v>83.9</v>
      </c>
      <c r="K105" s="436">
        <v>73</v>
      </c>
      <c r="L105" s="537">
        <v>73</v>
      </c>
      <c r="M105" s="537">
        <v>47.6</v>
      </c>
      <c r="N105" s="561"/>
      <c r="O105" s="521">
        <v>73</v>
      </c>
      <c r="P105" s="436">
        <v>73</v>
      </c>
      <c r="Q105" s="1415"/>
      <c r="R105" s="187"/>
      <c r="S105" s="1260"/>
      <c r="T105" s="1271"/>
    </row>
    <row r="106" spans="1:22" s="3" customFormat="1" ht="15" customHeight="1" x14ac:dyDescent="0.25">
      <c r="A106" s="1350"/>
      <c r="B106" s="1352"/>
      <c r="C106" s="50"/>
      <c r="D106" s="24"/>
      <c r="E106" s="369"/>
      <c r="F106" s="1342"/>
      <c r="G106" s="205"/>
      <c r="H106" s="33" t="s">
        <v>26</v>
      </c>
      <c r="I106" s="34">
        <v>394.3</v>
      </c>
      <c r="J106" s="697">
        <v>301.60000000000002</v>
      </c>
      <c r="K106" s="436">
        <f>L106</f>
        <v>418.3</v>
      </c>
      <c r="L106" s="537">
        <f>413.1+5.2</f>
        <v>418.3</v>
      </c>
      <c r="M106" s="537">
        <f>273.4+4</f>
        <v>277.39999999999998</v>
      </c>
      <c r="N106" s="561"/>
      <c r="O106" s="521">
        <v>479.2</v>
      </c>
      <c r="P106" s="436">
        <v>479.2</v>
      </c>
      <c r="Q106" s="1391" t="s">
        <v>153</v>
      </c>
      <c r="R106" s="131" t="s">
        <v>72</v>
      </c>
      <c r="S106" s="1346">
        <v>40</v>
      </c>
      <c r="T106" s="989">
        <v>40</v>
      </c>
    </row>
    <row r="107" spans="1:22" s="3" customFormat="1" ht="38.450000000000003" customHeight="1" x14ac:dyDescent="0.25">
      <c r="A107" s="1350"/>
      <c r="B107" s="1352"/>
      <c r="C107" s="50"/>
      <c r="D107" s="24"/>
      <c r="E107" s="369"/>
      <c r="F107" s="1342"/>
      <c r="G107" s="205"/>
      <c r="H107" s="20"/>
      <c r="I107" s="27"/>
      <c r="J107" s="694"/>
      <c r="K107" s="393"/>
      <c r="L107" s="536"/>
      <c r="M107" s="536"/>
      <c r="N107" s="560"/>
      <c r="O107" s="92"/>
      <c r="P107" s="393"/>
      <c r="Q107" s="1417"/>
      <c r="R107" s="260"/>
      <c r="S107" s="55"/>
      <c r="T107" s="265"/>
    </row>
    <row r="108" spans="1:22" s="3" customFormat="1" ht="53.25" customHeight="1" x14ac:dyDescent="0.25">
      <c r="A108" s="1284"/>
      <c r="B108" s="1285"/>
      <c r="C108" s="339"/>
      <c r="D108" s="134"/>
      <c r="E108" s="1385"/>
      <c r="F108" s="328"/>
      <c r="G108" s="804"/>
      <c r="H108" s="28"/>
      <c r="I108" s="142"/>
      <c r="J108" s="698"/>
      <c r="K108" s="407"/>
      <c r="L108" s="535"/>
      <c r="M108" s="535"/>
      <c r="N108" s="559"/>
      <c r="O108" s="520"/>
      <c r="P108" s="407"/>
      <c r="Q108" s="778" t="s">
        <v>154</v>
      </c>
      <c r="R108" s="995">
        <v>40</v>
      </c>
      <c r="S108" s="981">
        <v>40</v>
      </c>
      <c r="T108" s="996">
        <v>40</v>
      </c>
    </row>
    <row r="109" spans="1:22" s="3" customFormat="1" ht="14.25" customHeight="1" x14ac:dyDescent="0.25">
      <c r="A109" s="1231"/>
      <c r="B109" s="1233"/>
      <c r="C109" s="50"/>
      <c r="D109" s="24"/>
      <c r="E109" s="369"/>
      <c r="F109" s="1241"/>
      <c r="G109" s="205"/>
      <c r="H109" s="20" t="s">
        <v>26</v>
      </c>
      <c r="I109" s="142"/>
      <c r="J109" s="698"/>
      <c r="K109" s="792">
        <f>N109</f>
        <v>66.099999999999994</v>
      </c>
      <c r="L109" s="831"/>
      <c r="M109" s="831"/>
      <c r="N109" s="832">
        <v>66.099999999999994</v>
      </c>
      <c r="O109" s="791"/>
      <c r="P109" s="792"/>
      <c r="Q109" s="1403" t="s">
        <v>240</v>
      </c>
      <c r="R109" s="833" t="s">
        <v>110</v>
      </c>
      <c r="S109" s="1260"/>
      <c r="T109" s="1271"/>
    </row>
    <row r="110" spans="1:22" s="3" customFormat="1" ht="14.25" customHeight="1" x14ac:dyDescent="0.25">
      <c r="A110" s="1231"/>
      <c r="B110" s="1233"/>
      <c r="C110" s="50"/>
      <c r="D110" s="24"/>
      <c r="E110" s="369"/>
      <c r="F110" s="1241"/>
      <c r="G110" s="205"/>
      <c r="H110" s="29" t="s">
        <v>30</v>
      </c>
      <c r="I110" s="30">
        <f>SUM(I103:I109)</f>
        <v>541.4</v>
      </c>
      <c r="J110" s="655">
        <f>SUM(J103:J109)</f>
        <v>450.1</v>
      </c>
      <c r="K110" s="959">
        <f>SUM(K103:K109)</f>
        <v>633.70000000000005</v>
      </c>
      <c r="L110" s="960">
        <f t="shared" ref="L110:P110" si="24">SUM(L103:L109)</f>
        <v>567.6</v>
      </c>
      <c r="M110" s="961">
        <f t="shared" si="24"/>
        <v>325</v>
      </c>
      <c r="N110" s="962">
        <f t="shared" si="24"/>
        <v>66.099999999999994</v>
      </c>
      <c r="O110" s="960">
        <f t="shared" si="24"/>
        <v>628.5</v>
      </c>
      <c r="P110" s="963">
        <f t="shared" si="24"/>
        <v>628.5</v>
      </c>
      <c r="Q110" s="1403"/>
      <c r="R110" s="289"/>
      <c r="S110" s="1260" t="s">
        <v>205</v>
      </c>
      <c r="T110" s="1271"/>
    </row>
    <row r="111" spans="1:22" s="103" customFormat="1" ht="32.25" customHeight="1" x14ac:dyDescent="0.25">
      <c r="A111" s="1231"/>
      <c r="B111" s="1233"/>
      <c r="C111" s="101"/>
      <c r="D111" s="1474" t="s">
        <v>66</v>
      </c>
      <c r="E111" s="369"/>
      <c r="F111" s="1241"/>
      <c r="G111" s="205"/>
      <c r="H111" s="33" t="s">
        <v>43</v>
      </c>
      <c r="I111" s="51">
        <v>70.900000000000006</v>
      </c>
      <c r="J111" s="695">
        <v>93.3</v>
      </c>
      <c r="K111" s="399">
        <f>L111</f>
        <v>63</v>
      </c>
      <c r="L111" s="538">
        <v>63</v>
      </c>
      <c r="M111" s="538"/>
      <c r="N111" s="465"/>
      <c r="O111" s="365">
        <v>63</v>
      </c>
      <c r="P111" s="399">
        <v>63</v>
      </c>
      <c r="Q111" s="87" t="s">
        <v>152</v>
      </c>
      <c r="R111" s="995">
        <v>45</v>
      </c>
      <c r="S111" s="981">
        <v>45</v>
      </c>
      <c r="T111" s="996">
        <v>45</v>
      </c>
      <c r="U111" s="972"/>
    </row>
    <row r="112" spans="1:22" s="103" customFormat="1" ht="15.75" customHeight="1" x14ac:dyDescent="0.25">
      <c r="A112" s="104"/>
      <c r="B112" s="1233"/>
      <c r="C112" s="101"/>
      <c r="D112" s="1475"/>
      <c r="E112" s="369"/>
      <c r="F112" s="1241"/>
      <c r="G112" s="205"/>
      <c r="H112" s="265" t="s">
        <v>57</v>
      </c>
      <c r="I112" s="142">
        <v>65.5</v>
      </c>
      <c r="J112" s="698">
        <v>65.5</v>
      </c>
      <c r="K112" s="127">
        <v>68</v>
      </c>
      <c r="L112" s="531">
        <v>68</v>
      </c>
      <c r="M112" s="531"/>
      <c r="N112" s="128"/>
      <c r="O112" s="102">
        <v>68</v>
      </c>
      <c r="P112" s="127">
        <v>68</v>
      </c>
      <c r="Q112" s="1395" t="s">
        <v>151</v>
      </c>
      <c r="R112" s="23">
        <v>77</v>
      </c>
      <c r="S112" s="1259">
        <v>77</v>
      </c>
      <c r="T112" s="989">
        <v>77</v>
      </c>
    </row>
    <row r="113" spans="1:28" s="103" customFormat="1" ht="15.75" customHeight="1" x14ac:dyDescent="0.25">
      <c r="A113" s="104"/>
      <c r="B113" s="1233"/>
      <c r="C113" s="101"/>
      <c r="D113" s="1475"/>
      <c r="E113" s="369"/>
      <c r="F113" s="1241"/>
      <c r="G113" s="205"/>
      <c r="H113" s="1271" t="s">
        <v>140</v>
      </c>
      <c r="I113" s="142">
        <v>4.7</v>
      </c>
      <c r="J113" s="698">
        <v>4.7</v>
      </c>
      <c r="K113" s="174"/>
      <c r="L113" s="539"/>
      <c r="M113" s="539"/>
      <c r="N113" s="218"/>
      <c r="O113" s="357"/>
      <c r="P113" s="174"/>
      <c r="Q113" s="1396"/>
      <c r="R113" s="1273"/>
      <c r="S113" s="1260"/>
      <c r="T113" s="1271"/>
    </row>
    <row r="114" spans="1:28" s="103" customFormat="1" ht="15.75" customHeight="1" x14ac:dyDescent="0.25">
      <c r="A114" s="104"/>
      <c r="B114" s="1233"/>
      <c r="C114" s="101"/>
      <c r="D114" s="1475"/>
      <c r="E114" s="369"/>
      <c r="F114" s="1241"/>
      <c r="G114" s="205"/>
      <c r="H114" s="996" t="s">
        <v>24</v>
      </c>
      <c r="I114" s="34">
        <v>187.5</v>
      </c>
      <c r="J114" s="697">
        <v>190.1</v>
      </c>
      <c r="K114" s="399">
        <v>166.9</v>
      </c>
      <c r="L114" s="538">
        <v>166.9</v>
      </c>
      <c r="M114" s="538">
        <v>127.4</v>
      </c>
      <c r="N114" s="465"/>
      <c r="O114" s="365">
        <v>166.9</v>
      </c>
      <c r="P114" s="399">
        <v>166.9</v>
      </c>
      <c r="Q114" s="1396"/>
      <c r="R114" s="1273"/>
      <c r="S114" s="1260"/>
      <c r="T114" s="1271"/>
    </row>
    <row r="115" spans="1:28" s="103" customFormat="1" ht="15.75" customHeight="1" x14ac:dyDescent="0.25">
      <c r="A115" s="104"/>
      <c r="B115" s="1233"/>
      <c r="C115" s="101"/>
      <c r="D115" s="1475"/>
      <c r="E115" s="369"/>
      <c r="F115" s="1241"/>
      <c r="G115" s="205"/>
      <c r="H115" s="989" t="s">
        <v>26</v>
      </c>
      <c r="I115" s="60">
        <v>269.8</v>
      </c>
      <c r="J115" s="700">
        <v>281.2</v>
      </c>
      <c r="K115" s="399">
        <f>L115+N115</f>
        <v>310.39999999999998</v>
      </c>
      <c r="L115" s="538">
        <f>307.5+2.9</f>
        <v>310.39999999999998</v>
      </c>
      <c r="M115" s="538">
        <f>217.5+2.2</f>
        <v>219.7</v>
      </c>
      <c r="N115" s="465"/>
      <c r="O115" s="365">
        <v>307.5</v>
      </c>
      <c r="P115" s="399">
        <v>307.5</v>
      </c>
      <c r="Q115" s="1415"/>
      <c r="R115" s="260"/>
      <c r="S115" s="55"/>
      <c r="T115" s="265"/>
    </row>
    <row r="116" spans="1:28" s="103" customFormat="1" ht="15.75" customHeight="1" x14ac:dyDescent="0.25">
      <c r="A116" s="104"/>
      <c r="B116" s="1233"/>
      <c r="C116" s="101"/>
      <c r="D116" s="1475"/>
      <c r="E116" s="369"/>
      <c r="F116" s="1241"/>
      <c r="G116" s="205"/>
      <c r="H116" s="989" t="s">
        <v>26</v>
      </c>
      <c r="I116" s="60"/>
      <c r="J116" s="700"/>
      <c r="K116" s="174">
        <v>10</v>
      </c>
      <c r="L116" s="539">
        <f>K116-N116</f>
        <v>8.1999999999999993</v>
      </c>
      <c r="M116" s="539"/>
      <c r="N116" s="218">
        <v>1.8</v>
      </c>
      <c r="O116" s="357"/>
      <c r="P116" s="174"/>
      <c r="Q116" s="1474" t="s">
        <v>231</v>
      </c>
      <c r="R116" s="23">
        <v>53</v>
      </c>
      <c r="S116" s="1259"/>
      <c r="T116" s="989"/>
    </row>
    <row r="117" spans="1:28" s="103" customFormat="1" ht="15.75" customHeight="1" x14ac:dyDescent="0.25">
      <c r="A117" s="104"/>
      <c r="B117" s="1233"/>
      <c r="C117" s="1303"/>
      <c r="D117" s="1476"/>
      <c r="E117" s="1304"/>
      <c r="F117" s="1241"/>
      <c r="G117" s="205"/>
      <c r="H117" s="276" t="s">
        <v>30</v>
      </c>
      <c r="I117" s="406">
        <f>SUM(I111:I115)</f>
        <v>598.40000000000009</v>
      </c>
      <c r="J117" s="655">
        <f>SUM(J111:J115)</f>
        <v>634.79999999999995</v>
      </c>
      <c r="K117" s="406">
        <f t="shared" ref="K117:P117" si="25">SUM(K111:K116)</f>
        <v>618.29999999999995</v>
      </c>
      <c r="L117" s="655">
        <f t="shared" si="25"/>
        <v>616.5</v>
      </c>
      <c r="M117" s="655">
        <f t="shared" si="25"/>
        <v>347.1</v>
      </c>
      <c r="N117" s="415">
        <f t="shared" si="25"/>
        <v>1.8</v>
      </c>
      <c r="O117" s="512">
        <f t="shared" si="25"/>
        <v>605.4</v>
      </c>
      <c r="P117" s="406">
        <f t="shared" si="25"/>
        <v>605.4</v>
      </c>
      <c r="Q117" s="1476"/>
      <c r="R117" s="260"/>
      <c r="S117" s="55"/>
      <c r="T117" s="265"/>
    </row>
    <row r="118" spans="1:28" s="103" customFormat="1" ht="43.5" customHeight="1" x14ac:dyDescent="0.25">
      <c r="A118" s="1231"/>
      <c r="B118" s="1233"/>
      <c r="C118" s="101"/>
      <c r="D118" s="268" t="s">
        <v>258</v>
      </c>
      <c r="E118" s="892"/>
      <c r="F118" s="843"/>
      <c r="G118" s="686"/>
      <c r="H118" s="854" t="s">
        <v>26</v>
      </c>
      <c r="I118" s="60"/>
      <c r="J118" s="412"/>
      <c r="K118" s="462">
        <f>L118</f>
        <v>2.6</v>
      </c>
      <c r="L118" s="585">
        <v>2.6</v>
      </c>
      <c r="M118" s="585"/>
      <c r="N118" s="789"/>
      <c r="O118" s="860">
        <v>2.6</v>
      </c>
      <c r="P118" s="586">
        <v>2.6</v>
      </c>
      <c r="Q118" s="182" t="s">
        <v>237</v>
      </c>
      <c r="R118" s="259">
        <v>5</v>
      </c>
      <c r="S118" s="264">
        <v>5</v>
      </c>
      <c r="T118" s="851">
        <v>5</v>
      </c>
    </row>
    <row r="119" spans="1:28" s="103" customFormat="1" ht="17.25" customHeight="1" thickBot="1" x14ac:dyDescent="0.3">
      <c r="A119" s="104"/>
      <c r="B119" s="1233"/>
      <c r="C119" s="101"/>
      <c r="D119" s="1542" t="s">
        <v>40</v>
      </c>
      <c r="E119" s="1543"/>
      <c r="F119" s="1543"/>
      <c r="G119" s="1543"/>
      <c r="H119" s="1544"/>
      <c r="I119" s="113">
        <f>I117+I110+I102+I98+I92+I78+I64+I74</f>
        <v>4359.2</v>
      </c>
      <c r="J119" s="517">
        <f>J117+J110+J102+J98+J92+J78+J64+J74</f>
        <v>4497.2000000000007</v>
      </c>
      <c r="K119" s="113">
        <f t="shared" ref="K119:P119" si="26">K117+K110+K102+K98+K92+K78+K64+K74+K118</f>
        <v>4545.8</v>
      </c>
      <c r="L119" s="540">
        <f t="shared" si="26"/>
        <v>4449.6000000000004</v>
      </c>
      <c r="M119" s="522">
        <f t="shared" si="26"/>
        <v>2505.3000000000002</v>
      </c>
      <c r="N119" s="113">
        <f t="shared" si="26"/>
        <v>96.199999999999989</v>
      </c>
      <c r="O119" s="113">
        <f t="shared" si="26"/>
        <v>4491.9000000000015</v>
      </c>
      <c r="P119" s="113">
        <f t="shared" si="26"/>
        <v>4463.8000000000011</v>
      </c>
      <c r="Q119" s="332"/>
      <c r="R119" s="146"/>
      <c r="S119" s="988"/>
      <c r="T119" s="990"/>
    </row>
    <row r="120" spans="1:28" s="111" customFormat="1" ht="47.25" customHeight="1" x14ac:dyDescent="0.25">
      <c r="A120" s="1548" t="s">
        <v>18</v>
      </c>
      <c r="B120" s="1550" t="s">
        <v>41</v>
      </c>
      <c r="C120" s="1552" t="s">
        <v>41</v>
      </c>
      <c r="D120" s="1530" t="s">
        <v>67</v>
      </c>
      <c r="E120" s="1554" t="s">
        <v>193</v>
      </c>
      <c r="F120" s="1556" t="s">
        <v>23</v>
      </c>
      <c r="G120" s="318" t="s">
        <v>131</v>
      </c>
      <c r="H120" s="1281" t="s">
        <v>26</v>
      </c>
      <c r="I120" s="106">
        <v>315.89999999999998</v>
      </c>
      <c r="J120" s="421">
        <f>315.9-50</f>
        <v>265.89999999999998</v>
      </c>
      <c r="K120" s="735">
        <f>L120</f>
        <v>236.9</v>
      </c>
      <c r="L120" s="523">
        <v>236.9</v>
      </c>
      <c r="M120" s="509"/>
      <c r="N120" s="523"/>
      <c r="O120" s="107">
        <v>236.9</v>
      </c>
      <c r="P120" s="107">
        <v>236.9</v>
      </c>
      <c r="Q120" s="1530" t="s">
        <v>173</v>
      </c>
      <c r="R120" s="108">
        <v>60</v>
      </c>
      <c r="S120" s="109">
        <v>60</v>
      </c>
      <c r="T120" s="110">
        <v>60</v>
      </c>
      <c r="V120" s="620"/>
      <c r="W120" s="119"/>
      <c r="X120" s="119"/>
      <c r="Y120" s="119"/>
    </row>
    <row r="121" spans="1:28" s="119" customFormat="1" ht="21.75" customHeight="1" thickBot="1" x14ac:dyDescent="0.3">
      <c r="A121" s="1549"/>
      <c r="B121" s="1551"/>
      <c r="C121" s="1553"/>
      <c r="D121" s="1531"/>
      <c r="E121" s="1555"/>
      <c r="F121" s="1557"/>
      <c r="G121" s="806"/>
      <c r="H121" s="112" t="s">
        <v>30</v>
      </c>
      <c r="I121" s="113">
        <f>I120</f>
        <v>315.89999999999998</v>
      </c>
      <c r="J121" s="422">
        <f>J120</f>
        <v>265.89999999999998</v>
      </c>
      <c r="K121" s="734">
        <f>SUM(K120)</f>
        <v>236.9</v>
      </c>
      <c r="L121" s="722">
        <f t="shared" ref="L121:N121" si="27">SUM(L120)</f>
        <v>236.9</v>
      </c>
      <c r="M121" s="540">
        <f t="shared" si="27"/>
        <v>0</v>
      </c>
      <c r="N121" s="522">
        <f t="shared" si="27"/>
        <v>0</v>
      </c>
      <c r="O121" s="114">
        <f>SUM(O120)</f>
        <v>236.9</v>
      </c>
      <c r="P121" s="114">
        <f>SUM(P120)</f>
        <v>236.9</v>
      </c>
      <c r="Q121" s="1531"/>
      <c r="R121" s="116"/>
      <c r="S121" s="117"/>
      <c r="T121" s="118"/>
    </row>
    <row r="122" spans="1:28" s="2" customFormat="1" ht="42" customHeight="1" x14ac:dyDescent="0.25">
      <c r="A122" s="120" t="s">
        <v>18</v>
      </c>
      <c r="B122" s="121" t="s">
        <v>41</v>
      </c>
      <c r="C122" s="991" t="s">
        <v>45</v>
      </c>
      <c r="D122" s="1538" t="s">
        <v>68</v>
      </c>
      <c r="E122" s="879"/>
      <c r="F122" s="285" t="s">
        <v>23</v>
      </c>
      <c r="G122" s="803" t="s">
        <v>131</v>
      </c>
      <c r="H122" s="1281"/>
      <c r="I122" s="480"/>
      <c r="J122" s="481"/>
      <c r="K122" s="736"/>
      <c r="L122" s="723"/>
      <c r="M122" s="541"/>
      <c r="N122" s="524"/>
      <c r="O122" s="482"/>
      <c r="P122" s="482"/>
      <c r="Q122" s="385" t="s">
        <v>69</v>
      </c>
      <c r="R122" s="295">
        <v>77</v>
      </c>
      <c r="S122" s="1082">
        <v>77</v>
      </c>
      <c r="T122" s="1085">
        <v>77</v>
      </c>
    </row>
    <row r="123" spans="1:28" s="2" customFormat="1" ht="53.25" customHeight="1" x14ac:dyDescent="0.25">
      <c r="A123" s="125"/>
      <c r="B123" s="126"/>
      <c r="C123" s="1235"/>
      <c r="D123" s="1505"/>
      <c r="E123" s="1291"/>
      <c r="F123" s="148"/>
      <c r="G123" s="205"/>
      <c r="H123" s="1277"/>
      <c r="I123" s="127"/>
      <c r="J123" s="424"/>
      <c r="K123" s="173"/>
      <c r="L123" s="724"/>
      <c r="M123" s="531"/>
      <c r="N123" s="102"/>
      <c r="O123" s="93"/>
      <c r="P123" s="93"/>
      <c r="Q123" s="314" t="s">
        <v>70</v>
      </c>
      <c r="R123" s="257">
        <v>208</v>
      </c>
      <c r="S123" s="1083">
        <v>208</v>
      </c>
      <c r="T123" s="1086">
        <v>208</v>
      </c>
    </row>
    <row r="124" spans="1:28" s="2" customFormat="1" ht="44.25" customHeight="1" x14ac:dyDescent="0.25">
      <c r="A124" s="125"/>
      <c r="B124" s="126"/>
      <c r="C124" s="359"/>
      <c r="D124" s="1250"/>
      <c r="E124" s="1353"/>
      <c r="F124" s="148"/>
      <c r="G124" s="205"/>
      <c r="H124" s="1277"/>
      <c r="I124" s="127"/>
      <c r="J124" s="424"/>
      <c r="K124" s="173"/>
      <c r="L124" s="724"/>
      <c r="M124" s="531"/>
      <c r="N124" s="102"/>
      <c r="O124" s="93"/>
      <c r="P124" s="93"/>
      <c r="Q124" s="383" t="s">
        <v>71</v>
      </c>
      <c r="R124" s="277" t="s">
        <v>73</v>
      </c>
      <c r="S124" s="1084" t="s">
        <v>73</v>
      </c>
      <c r="T124" s="1087" t="s">
        <v>73</v>
      </c>
      <c r="Z124" s="3"/>
    </row>
    <row r="125" spans="1:28" s="2" customFormat="1" ht="68.25" customHeight="1" x14ac:dyDescent="0.25">
      <c r="A125" s="938"/>
      <c r="B125" s="939"/>
      <c r="C125" s="1309"/>
      <c r="D125" s="87" t="s">
        <v>157</v>
      </c>
      <c r="E125" s="374"/>
      <c r="F125" s="329"/>
      <c r="G125" s="804"/>
      <c r="H125" s="279" t="s">
        <v>26</v>
      </c>
      <c r="I125" s="399">
        <v>71.900000000000006</v>
      </c>
      <c r="J125" s="437">
        <v>71.900000000000006</v>
      </c>
      <c r="K125" s="1310">
        <f>L125</f>
        <v>71.900000000000006</v>
      </c>
      <c r="L125" s="1311">
        <v>71.900000000000006</v>
      </c>
      <c r="M125" s="533"/>
      <c r="N125" s="518"/>
      <c r="O125" s="964">
        <v>71.900000000000006</v>
      </c>
      <c r="P125" s="964">
        <v>71.900000000000006</v>
      </c>
      <c r="Q125" s="1312" t="s">
        <v>268</v>
      </c>
      <c r="R125" s="1313" t="s">
        <v>220</v>
      </c>
      <c r="S125" s="1314" t="s">
        <v>220</v>
      </c>
      <c r="T125" s="1315" t="s">
        <v>220</v>
      </c>
      <c r="AB125" s="3"/>
    </row>
    <row r="126" spans="1:28" s="2" customFormat="1" ht="62.25" customHeight="1" x14ac:dyDescent="0.25">
      <c r="A126" s="125"/>
      <c r="B126" s="126"/>
      <c r="C126" s="1235"/>
      <c r="D126" s="53" t="s">
        <v>158</v>
      </c>
      <c r="E126" s="1305" t="s">
        <v>196</v>
      </c>
      <c r="F126" s="148"/>
      <c r="G126" s="205"/>
      <c r="H126" s="1276" t="s">
        <v>26</v>
      </c>
      <c r="I126" s="59">
        <v>63.2</v>
      </c>
      <c r="J126" s="425">
        <v>63.2</v>
      </c>
      <c r="K126" s="176">
        <f>L126</f>
        <v>74.3</v>
      </c>
      <c r="L126" s="725">
        <v>74.3</v>
      </c>
      <c r="M126" s="505"/>
      <c r="N126" s="466"/>
      <c r="O126" s="58">
        <v>74.3</v>
      </c>
      <c r="P126" s="58">
        <v>74.3</v>
      </c>
      <c r="Q126" s="1306" t="s">
        <v>221</v>
      </c>
      <c r="R126" s="187">
        <v>20</v>
      </c>
      <c r="S126" s="1307">
        <v>20</v>
      </c>
      <c r="T126" s="1308">
        <v>20</v>
      </c>
    </row>
    <row r="127" spans="1:28" s="2" customFormat="1" ht="55.5" customHeight="1" x14ac:dyDescent="0.25">
      <c r="A127" s="125"/>
      <c r="B127" s="126"/>
      <c r="C127" s="359"/>
      <c r="D127" s="53" t="s">
        <v>159</v>
      </c>
      <c r="E127" s="374"/>
      <c r="F127" s="148"/>
      <c r="G127" s="205"/>
      <c r="H127" s="1276" t="s">
        <v>26</v>
      </c>
      <c r="I127" s="59">
        <v>98.6</v>
      </c>
      <c r="J127" s="425">
        <v>98.6</v>
      </c>
      <c r="K127" s="176">
        <v>98.6</v>
      </c>
      <c r="L127" s="725">
        <v>98.6</v>
      </c>
      <c r="M127" s="505"/>
      <c r="N127" s="466"/>
      <c r="O127" s="58">
        <v>98.6</v>
      </c>
      <c r="P127" s="58">
        <v>98.6</v>
      </c>
      <c r="Q127" s="316" t="s">
        <v>269</v>
      </c>
      <c r="R127" s="997">
        <v>34</v>
      </c>
      <c r="S127" s="1224">
        <v>34</v>
      </c>
      <c r="T127" s="1004">
        <v>34</v>
      </c>
      <c r="Y127" s="3"/>
      <c r="Z127" s="3"/>
    </row>
    <row r="128" spans="1:28" s="2" customFormat="1" ht="56.25" customHeight="1" x14ac:dyDescent="0.25">
      <c r="A128" s="125"/>
      <c r="B128" s="126"/>
      <c r="C128" s="359"/>
      <c r="D128" s="53" t="s">
        <v>160</v>
      </c>
      <c r="E128" s="911" t="s">
        <v>186</v>
      </c>
      <c r="F128" s="148"/>
      <c r="G128" s="205"/>
      <c r="H128" s="1276" t="s">
        <v>26</v>
      </c>
      <c r="I128" s="397">
        <v>21.1</v>
      </c>
      <c r="J128" s="419">
        <v>21.1</v>
      </c>
      <c r="K128" s="346">
        <v>83</v>
      </c>
      <c r="L128" s="733">
        <v>83</v>
      </c>
      <c r="M128" s="504"/>
      <c r="N128" s="513"/>
      <c r="O128" s="43">
        <v>103.7</v>
      </c>
      <c r="P128" s="43">
        <v>103.7</v>
      </c>
      <c r="Q128" s="912" t="s">
        <v>71</v>
      </c>
      <c r="R128" s="187">
        <v>40</v>
      </c>
      <c r="S128" s="188">
        <v>60</v>
      </c>
      <c r="T128" s="189">
        <v>60</v>
      </c>
      <c r="AA128" s="3"/>
    </row>
    <row r="129" spans="1:25" s="2" customFormat="1" ht="78.75" customHeight="1" x14ac:dyDescent="0.25">
      <c r="A129" s="125"/>
      <c r="B129" s="126"/>
      <c r="C129" s="359"/>
      <c r="D129" s="134" t="s">
        <v>180</v>
      </c>
      <c r="E129" s="374" t="s">
        <v>185</v>
      </c>
      <c r="F129" s="148"/>
      <c r="G129" s="205"/>
      <c r="H129" s="1276" t="s">
        <v>26</v>
      </c>
      <c r="I129" s="59">
        <v>41.4</v>
      </c>
      <c r="J129" s="425">
        <v>41.4</v>
      </c>
      <c r="K129" s="176">
        <v>41.4</v>
      </c>
      <c r="L129" s="725">
        <v>41.4</v>
      </c>
      <c r="M129" s="505"/>
      <c r="N129" s="466"/>
      <c r="O129" s="58">
        <v>41.4</v>
      </c>
      <c r="P129" s="58">
        <v>41.4</v>
      </c>
      <c r="Q129" s="316" t="s">
        <v>222</v>
      </c>
      <c r="R129" s="997">
        <v>200</v>
      </c>
      <c r="S129" s="1224">
        <v>200</v>
      </c>
      <c r="T129" s="1004">
        <v>200</v>
      </c>
      <c r="W129" s="3"/>
      <c r="Y129" s="3"/>
    </row>
    <row r="130" spans="1:25" s="2" customFormat="1" ht="69.599999999999994" customHeight="1" x14ac:dyDescent="0.25">
      <c r="A130" s="1231"/>
      <c r="B130" s="1233"/>
      <c r="C130" s="986"/>
      <c r="D130" s="135" t="s">
        <v>179</v>
      </c>
      <c r="E130" s="372" t="s">
        <v>194</v>
      </c>
      <c r="F130" s="1241"/>
      <c r="G130" s="205"/>
      <c r="H130" s="28" t="s">
        <v>26</v>
      </c>
      <c r="I130" s="142">
        <v>23.6</v>
      </c>
      <c r="J130" s="414">
        <v>23.6</v>
      </c>
      <c r="K130" s="645">
        <v>11.9</v>
      </c>
      <c r="L130" s="1293">
        <v>11.9</v>
      </c>
      <c r="M130" s="542"/>
      <c r="N130" s="95"/>
      <c r="O130" s="136"/>
      <c r="P130" s="136"/>
      <c r="Q130" s="386" t="s">
        <v>223</v>
      </c>
      <c r="R130" s="139">
        <v>1</v>
      </c>
      <c r="S130" s="140"/>
      <c r="T130" s="141"/>
    </row>
    <row r="131" spans="1:25" s="2" customFormat="1" ht="55.5" customHeight="1" x14ac:dyDescent="0.25">
      <c r="A131" s="1231"/>
      <c r="B131" s="1233"/>
      <c r="C131" s="986"/>
      <c r="D131" s="1251" t="s">
        <v>74</v>
      </c>
      <c r="E131" s="992" t="s">
        <v>187</v>
      </c>
      <c r="F131" s="1241"/>
      <c r="G131" s="205"/>
      <c r="H131" s="20" t="s">
        <v>26</v>
      </c>
      <c r="I131" s="142">
        <v>19.2</v>
      </c>
      <c r="J131" s="414">
        <v>19.2</v>
      </c>
      <c r="K131" s="34">
        <v>41.6</v>
      </c>
      <c r="L131" s="496">
        <v>41.6</v>
      </c>
      <c r="M131" s="496"/>
      <c r="N131" s="492"/>
      <c r="O131" s="39">
        <v>41.6</v>
      </c>
      <c r="P131" s="39">
        <v>41.6</v>
      </c>
      <c r="Q131" s="929" t="s">
        <v>224</v>
      </c>
      <c r="R131" s="836">
        <v>20</v>
      </c>
      <c r="S131" s="284">
        <v>20</v>
      </c>
      <c r="T131" s="837">
        <v>20</v>
      </c>
      <c r="V131" s="3"/>
    </row>
    <row r="132" spans="1:25" s="2" customFormat="1" ht="51" customHeight="1" x14ac:dyDescent="0.25">
      <c r="A132" s="125"/>
      <c r="B132" s="126"/>
      <c r="C132" s="1235"/>
      <c r="D132" s="1474" t="s">
        <v>181</v>
      </c>
      <c r="E132" s="992" t="s">
        <v>188</v>
      </c>
      <c r="F132" s="148"/>
      <c r="G132" s="205"/>
      <c r="H132" s="301" t="s">
        <v>26</v>
      </c>
      <c r="I132" s="59">
        <v>43.4</v>
      </c>
      <c r="J132" s="425">
        <v>43.4</v>
      </c>
      <c r="K132" s="834"/>
      <c r="L132" s="835"/>
      <c r="M132" s="785"/>
      <c r="N132" s="748"/>
      <c r="O132" s="786"/>
      <c r="P132" s="786"/>
      <c r="Q132" s="936"/>
      <c r="R132" s="1006"/>
      <c r="S132" s="1279"/>
      <c r="T132" s="1003"/>
    </row>
    <row r="133" spans="1:25" s="2" customFormat="1" ht="19.5" customHeight="1" thickBot="1" x14ac:dyDescent="0.3">
      <c r="A133" s="1232"/>
      <c r="B133" s="1234"/>
      <c r="C133" s="1245"/>
      <c r="D133" s="1529"/>
      <c r="E133" s="1256"/>
      <c r="F133" s="994"/>
      <c r="G133" s="811"/>
      <c r="H133" s="66" t="s">
        <v>30</v>
      </c>
      <c r="I133" s="63">
        <f t="shared" ref="I133:P133" si="28">I125+I126+I127+I128+I129+I132+I130+I131</f>
        <v>382.4</v>
      </c>
      <c r="J133" s="838">
        <f t="shared" si="28"/>
        <v>382.4</v>
      </c>
      <c r="K133" s="67">
        <f>SUM(K125:K132)</f>
        <v>422.69999999999993</v>
      </c>
      <c r="L133" s="220">
        <f t="shared" si="28"/>
        <v>422.69999999999993</v>
      </c>
      <c r="M133" s="507">
        <f t="shared" si="28"/>
        <v>0</v>
      </c>
      <c r="N133" s="220">
        <f t="shared" si="28"/>
        <v>0</v>
      </c>
      <c r="O133" s="63">
        <f t="shared" si="28"/>
        <v>431.5</v>
      </c>
      <c r="P133" s="64">
        <f t="shared" si="28"/>
        <v>431.5</v>
      </c>
      <c r="Q133" s="930"/>
      <c r="R133" s="146"/>
      <c r="S133" s="988"/>
      <c r="T133" s="990"/>
      <c r="V133" s="573"/>
    </row>
    <row r="134" spans="1:25" s="2" customFormat="1" ht="21.75" customHeight="1" x14ac:dyDescent="0.25">
      <c r="A134" s="120" t="s">
        <v>18</v>
      </c>
      <c r="B134" s="121" t="s">
        <v>41</v>
      </c>
      <c r="C134" s="991" t="s">
        <v>47</v>
      </c>
      <c r="D134" s="1539" t="s">
        <v>75</v>
      </c>
      <c r="E134" s="1541" t="s">
        <v>190</v>
      </c>
      <c r="F134" s="285" t="s">
        <v>23</v>
      </c>
      <c r="G134" s="1657" t="s">
        <v>131</v>
      </c>
      <c r="H134" s="1368"/>
      <c r="I134" s="11"/>
      <c r="J134" s="426"/>
      <c r="K134" s="737"/>
      <c r="L134" s="726"/>
      <c r="M134" s="543"/>
      <c r="N134" s="525"/>
      <c r="O134" s="12"/>
      <c r="P134" s="11"/>
      <c r="Q134" s="1397"/>
      <c r="R134" s="65"/>
      <c r="S134" s="1339"/>
      <c r="T134" s="1358"/>
    </row>
    <row r="135" spans="1:25" s="2" customFormat="1" ht="21.75" customHeight="1" x14ac:dyDescent="0.25">
      <c r="A135" s="125"/>
      <c r="B135" s="126"/>
      <c r="C135" s="1360"/>
      <c r="D135" s="1540"/>
      <c r="E135" s="1536"/>
      <c r="F135" s="148"/>
      <c r="G135" s="1658"/>
      <c r="H135" s="17"/>
      <c r="I135" s="18"/>
      <c r="J135" s="427"/>
      <c r="K135" s="738"/>
      <c r="L135" s="727"/>
      <c r="M135" s="495"/>
      <c r="N135" s="491"/>
      <c r="O135" s="19"/>
      <c r="P135" s="18"/>
      <c r="Q135" s="1396"/>
      <c r="R135" s="1345"/>
      <c r="S135" s="1340"/>
      <c r="T135" s="1348"/>
    </row>
    <row r="136" spans="1:25" s="2" customFormat="1" ht="42" customHeight="1" x14ac:dyDescent="0.25">
      <c r="A136" s="938"/>
      <c r="B136" s="939"/>
      <c r="C136" s="1309"/>
      <c r="D136" s="147" t="s">
        <v>77</v>
      </c>
      <c r="E136" s="1700"/>
      <c r="F136" s="329"/>
      <c r="G136" s="804"/>
      <c r="H136" s="279" t="s">
        <v>26</v>
      </c>
      <c r="I136" s="391">
        <v>23.5</v>
      </c>
      <c r="J136" s="411">
        <v>23.5</v>
      </c>
      <c r="K136" s="640">
        <f>L136</f>
        <v>23.5</v>
      </c>
      <c r="L136" s="728">
        <v>23.5</v>
      </c>
      <c r="M136" s="498"/>
      <c r="N136" s="510"/>
      <c r="O136" s="90">
        <v>23.5</v>
      </c>
      <c r="P136" s="391">
        <v>23.5</v>
      </c>
      <c r="Q136" s="129" t="s">
        <v>76</v>
      </c>
      <c r="R136" s="995">
        <v>20</v>
      </c>
      <c r="S136" s="981">
        <v>20</v>
      </c>
      <c r="T136" s="982">
        <v>20</v>
      </c>
      <c r="V136" s="3"/>
    </row>
    <row r="137" spans="1:25" s="2" customFormat="1" ht="55.5" customHeight="1" x14ac:dyDescent="0.25">
      <c r="A137" s="125"/>
      <c r="B137" s="126"/>
      <c r="C137" s="1235"/>
      <c r="D137" s="1019" t="s">
        <v>78</v>
      </c>
      <c r="E137" s="1316"/>
      <c r="F137" s="148"/>
      <c r="G137" s="205"/>
      <c r="H137" s="1276" t="s">
        <v>26</v>
      </c>
      <c r="I137" s="562">
        <v>8.5</v>
      </c>
      <c r="J137" s="428">
        <v>8.5</v>
      </c>
      <c r="K137" s="642">
        <f>L137</f>
        <v>8.5</v>
      </c>
      <c r="L137" s="729">
        <v>8.5</v>
      </c>
      <c r="M137" s="497"/>
      <c r="N137" s="97"/>
      <c r="O137" s="22">
        <v>8.5</v>
      </c>
      <c r="P137" s="21">
        <v>8.5</v>
      </c>
      <c r="Q137" s="1283" t="s">
        <v>161</v>
      </c>
      <c r="R137" s="47" t="s">
        <v>22</v>
      </c>
      <c r="S137" s="444" t="s">
        <v>22</v>
      </c>
      <c r="T137" s="49" t="s">
        <v>22</v>
      </c>
      <c r="V137" s="3"/>
    </row>
    <row r="138" spans="1:25" s="2" customFormat="1" ht="15.75" customHeight="1" x14ac:dyDescent="0.25">
      <c r="A138" s="1525"/>
      <c r="B138" s="1527"/>
      <c r="C138" s="986"/>
      <c r="D138" s="1395" t="s">
        <v>79</v>
      </c>
      <c r="E138" s="880"/>
      <c r="F138" s="330"/>
      <c r="G138" s="320"/>
      <c r="H138" s="1276" t="s">
        <v>26</v>
      </c>
      <c r="I138" s="441">
        <v>20.8</v>
      </c>
      <c r="J138" s="442">
        <v>20.8</v>
      </c>
      <c r="K138" s="739">
        <v>42.8</v>
      </c>
      <c r="L138" s="730">
        <v>42.8</v>
      </c>
      <c r="M138" s="544"/>
      <c r="N138" s="526"/>
      <c r="O138" s="443">
        <v>41.6</v>
      </c>
      <c r="P138" s="757">
        <v>41.6</v>
      </c>
      <c r="Q138" s="1391" t="s">
        <v>162</v>
      </c>
      <c r="R138" s="277" t="s">
        <v>163</v>
      </c>
      <c r="S138" s="445" t="s">
        <v>163</v>
      </c>
      <c r="T138" s="271" t="s">
        <v>163</v>
      </c>
      <c r="V138" s="3"/>
    </row>
    <row r="139" spans="1:25" s="2" customFormat="1" ht="15.75" customHeight="1" x14ac:dyDescent="0.25">
      <c r="A139" s="1525"/>
      <c r="B139" s="1527"/>
      <c r="C139" s="986"/>
      <c r="D139" s="1396"/>
      <c r="E139" s="880"/>
      <c r="F139" s="330"/>
      <c r="G139" s="320"/>
      <c r="H139" s="20" t="s">
        <v>43</v>
      </c>
      <c r="I139" s="441">
        <v>208.2</v>
      </c>
      <c r="J139" s="442">
        <v>208.2</v>
      </c>
      <c r="K139" s="181">
        <v>214</v>
      </c>
      <c r="L139" s="731">
        <v>214</v>
      </c>
      <c r="M139" s="545"/>
      <c r="N139" s="527"/>
      <c r="O139" s="440"/>
      <c r="P139" s="441"/>
      <c r="Q139" s="1416"/>
      <c r="R139" s="47"/>
      <c r="S139" s="444"/>
      <c r="T139" s="49"/>
      <c r="V139" s="3"/>
    </row>
    <row r="140" spans="1:25" s="2" customFormat="1" ht="15.75" customHeight="1" x14ac:dyDescent="0.25">
      <c r="A140" s="1525"/>
      <c r="B140" s="1527"/>
      <c r="C140" s="986" t="s">
        <v>205</v>
      </c>
      <c r="D140" s="1415"/>
      <c r="E140" s="1092"/>
      <c r="F140" s="330"/>
      <c r="G140" s="320"/>
      <c r="H140" s="33" t="s">
        <v>43</v>
      </c>
      <c r="I140" s="441">
        <v>10.4</v>
      </c>
      <c r="J140" s="442">
        <v>10.4</v>
      </c>
      <c r="K140" s="740">
        <v>10.7</v>
      </c>
      <c r="L140" s="656">
        <v>10.7</v>
      </c>
      <c r="M140" s="546"/>
      <c r="N140" s="528"/>
      <c r="O140" s="368"/>
      <c r="P140" s="367"/>
      <c r="Q140" s="1417"/>
      <c r="R140" s="44"/>
      <c r="S140" s="446"/>
      <c r="T140" s="46"/>
      <c r="X140" s="3"/>
    </row>
    <row r="141" spans="1:25" s="2" customFormat="1" ht="105.6" customHeight="1" x14ac:dyDescent="0.25">
      <c r="A141" s="125"/>
      <c r="B141" s="126"/>
      <c r="C141" s="1235"/>
      <c r="D141" s="1534" t="s">
        <v>199</v>
      </c>
      <c r="E141" s="1536" t="s">
        <v>189</v>
      </c>
      <c r="F141" s="200"/>
      <c r="G141" s="805"/>
      <c r="H141" s="20" t="s">
        <v>26</v>
      </c>
      <c r="I141" s="149">
        <v>25</v>
      </c>
      <c r="J141" s="414">
        <v>112</v>
      </c>
      <c r="K141" s="642">
        <v>112</v>
      </c>
      <c r="L141" s="729">
        <v>112</v>
      </c>
      <c r="M141" s="497"/>
      <c r="N141" s="97"/>
      <c r="O141" s="22">
        <v>112</v>
      </c>
      <c r="P141" s="21">
        <v>112</v>
      </c>
      <c r="Q141" s="1283" t="s">
        <v>162</v>
      </c>
      <c r="R141" s="47" t="s">
        <v>81</v>
      </c>
      <c r="S141" s="444" t="s">
        <v>81</v>
      </c>
      <c r="T141" s="49" t="s">
        <v>81</v>
      </c>
    </row>
    <row r="142" spans="1:25" s="2" customFormat="1" ht="16.5" customHeight="1" thickBot="1" x14ac:dyDescent="0.3">
      <c r="A142" s="1232"/>
      <c r="B142" s="1234"/>
      <c r="C142" s="1245"/>
      <c r="D142" s="1535"/>
      <c r="E142" s="1537"/>
      <c r="F142" s="1253"/>
      <c r="G142" s="806"/>
      <c r="H142" s="112" t="s">
        <v>30</v>
      </c>
      <c r="I142" s="113">
        <f>SUM(I134:I141)</f>
        <v>296.39999999999998</v>
      </c>
      <c r="J142" s="517">
        <f>SUM(J134:J141)</f>
        <v>383.4</v>
      </c>
      <c r="K142" s="734">
        <f>SUM(K134:K141)</f>
        <v>411.5</v>
      </c>
      <c r="L142" s="722">
        <f t="shared" ref="L142:N142" si="29">SUM(L134:L141)</f>
        <v>411.5</v>
      </c>
      <c r="M142" s="540">
        <f t="shared" si="29"/>
        <v>0</v>
      </c>
      <c r="N142" s="522">
        <f t="shared" si="29"/>
        <v>0</v>
      </c>
      <c r="O142" s="114">
        <f>SUM(O134:O141)</f>
        <v>185.6</v>
      </c>
      <c r="P142" s="113">
        <f>SUM(P134:P141)</f>
        <v>185.6</v>
      </c>
      <c r="Q142" s="758"/>
      <c r="R142" s="150"/>
      <c r="S142" s="151"/>
      <c r="T142" s="152"/>
    </row>
    <row r="143" spans="1:25" s="2" customFormat="1" ht="27" customHeight="1" x14ac:dyDescent="0.25">
      <c r="A143" s="1524" t="s">
        <v>18</v>
      </c>
      <c r="B143" s="1526" t="s">
        <v>41</v>
      </c>
      <c r="C143" s="1244" t="s">
        <v>50</v>
      </c>
      <c r="D143" s="1528" t="s">
        <v>80</v>
      </c>
      <c r="E143" s="74"/>
      <c r="F143" s="1007" t="s">
        <v>81</v>
      </c>
      <c r="G143" s="1696" t="s">
        <v>164</v>
      </c>
      <c r="H143" s="1282" t="s">
        <v>26</v>
      </c>
      <c r="I143" s="582">
        <v>139.9</v>
      </c>
      <c r="J143" s="583">
        <v>139.9</v>
      </c>
      <c r="K143" s="741">
        <v>50.4</v>
      </c>
      <c r="L143" s="732">
        <v>50.4</v>
      </c>
      <c r="M143" s="508"/>
      <c r="N143" s="515"/>
      <c r="O143" s="69">
        <v>50.4</v>
      </c>
      <c r="P143" s="405">
        <v>50.4</v>
      </c>
      <c r="Q143" s="154" t="s">
        <v>82</v>
      </c>
      <c r="R143" s="155">
        <v>22</v>
      </c>
      <c r="S143" s="156">
        <v>22</v>
      </c>
      <c r="T143" s="157">
        <v>22</v>
      </c>
    </row>
    <row r="144" spans="1:25" s="2" customFormat="1" ht="43.15" customHeight="1" x14ac:dyDescent="0.25">
      <c r="A144" s="1525"/>
      <c r="B144" s="1527"/>
      <c r="C144" s="986"/>
      <c r="D144" s="1475"/>
      <c r="E144" s="73"/>
      <c r="F144" s="1239"/>
      <c r="G144" s="1697"/>
      <c r="H144" s="279" t="s">
        <v>26</v>
      </c>
      <c r="I144" s="436"/>
      <c r="J144" s="584"/>
      <c r="K144" s="201">
        <v>18.399999999999999</v>
      </c>
      <c r="L144" s="957"/>
      <c r="M144" s="496"/>
      <c r="N144" s="492">
        <v>18.399999999999999</v>
      </c>
      <c r="O144" s="35">
        <v>18.399999999999999</v>
      </c>
      <c r="P144" s="51">
        <v>18.399999999999999</v>
      </c>
      <c r="Q144" s="177" t="s">
        <v>174</v>
      </c>
      <c r="R144" s="290">
        <v>10</v>
      </c>
      <c r="S144" s="291">
        <v>10</v>
      </c>
      <c r="T144" s="292">
        <v>10</v>
      </c>
    </row>
    <row r="145" spans="1:23" s="2" customFormat="1" ht="27" customHeight="1" x14ac:dyDescent="0.25">
      <c r="A145" s="1525"/>
      <c r="B145" s="1527"/>
      <c r="C145" s="986"/>
      <c r="D145" s="1475"/>
      <c r="E145" s="73"/>
      <c r="F145" s="1239"/>
      <c r="G145" s="38"/>
      <c r="H145" s="1276" t="s">
        <v>26</v>
      </c>
      <c r="I145" s="407"/>
      <c r="J145" s="417"/>
      <c r="K145" s="346">
        <v>1.1000000000000001</v>
      </c>
      <c r="L145" s="733">
        <v>1.1000000000000001</v>
      </c>
      <c r="M145" s="504"/>
      <c r="N145" s="513"/>
      <c r="O145" s="43">
        <v>1.1000000000000001</v>
      </c>
      <c r="P145" s="397">
        <v>1.1000000000000001</v>
      </c>
      <c r="Q145" s="742" t="s">
        <v>225</v>
      </c>
      <c r="R145" s="160">
        <v>28</v>
      </c>
      <c r="S145" s="161">
        <v>28</v>
      </c>
      <c r="T145" s="162">
        <v>28</v>
      </c>
    </row>
    <row r="146" spans="1:23" s="2" customFormat="1" ht="18.75" customHeight="1" x14ac:dyDescent="0.25">
      <c r="A146" s="1525"/>
      <c r="B146" s="1527"/>
      <c r="C146" s="986"/>
      <c r="D146" s="1475"/>
      <c r="E146" s="73"/>
      <c r="F146" s="1239"/>
      <c r="G146" s="38"/>
      <c r="H146" s="1276" t="s">
        <v>26</v>
      </c>
      <c r="I146" s="393"/>
      <c r="J146" s="581"/>
      <c r="K146" s="624">
        <v>70</v>
      </c>
      <c r="L146" s="625">
        <v>70</v>
      </c>
      <c r="M146" s="625"/>
      <c r="N146" s="626"/>
      <c r="O146" s="627">
        <v>70</v>
      </c>
      <c r="P146" s="624">
        <v>70</v>
      </c>
      <c r="Q146" s="839"/>
      <c r="R146" s="840"/>
      <c r="S146" s="841"/>
      <c r="T146" s="842"/>
    </row>
    <row r="147" spans="1:23" s="2" customFormat="1" ht="18.75" customHeight="1" x14ac:dyDescent="0.25">
      <c r="A147" s="1525"/>
      <c r="B147" s="1527"/>
      <c r="C147" s="986"/>
      <c r="D147" s="1475"/>
      <c r="E147" s="73"/>
      <c r="F147" s="1239"/>
      <c r="G147" s="38"/>
      <c r="H147" s="158" t="s">
        <v>43</v>
      </c>
      <c r="I147" s="51">
        <v>137.1</v>
      </c>
      <c r="J147" s="429">
        <v>137.1</v>
      </c>
      <c r="K147" s="186">
        <v>110</v>
      </c>
      <c r="L147" s="617">
        <f>K147</f>
        <v>110</v>
      </c>
      <c r="M147" s="617"/>
      <c r="N147" s="623"/>
      <c r="O147" s="196"/>
      <c r="P147" s="186"/>
      <c r="Q147" s="1416"/>
      <c r="R147" s="743"/>
      <c r="S147" s="744"/>
      <c r="T147" s="745"/>
      <c r="W147" s="3"/>
    </row>
    <row r="148" spans="1:23" s="2" customFormat="1" ht="16.5" customHeight="1" thickBot="1" x14ac:dyDescent="0.3">
      <c r="A148" s="1231"/>
      <c r="B148" s="1233"/>
      <c r="C148" s="986"/>
      <c r="D148" s="1529"/>
      <c r="E148" s="73"/>
      <c r="F148" s="1239"/>
      <c r="G148" s="38"/>
      <c r="H148" s="75" t="s">
        <v>30</v>
      </c>
      <c r="I148" s="63">
        <f>SUM(I143:I147)</f>
        <v>277</v>
      </c>
      <c r="J148" s="420">
        <f>SUM(J143:J147)</f>
        <v>277</v>
      </c>
      <c r="K148" s="63">
        <f>SUM(K143:K147)</f>
        <v>249.89999999999998</v>
      </c>
      <c r="L148" s="507">
        <f>SUM(L143:L147)</f>
        <v>231.5</v>
      </c>
      <c r="M148" s="507">
        <f t="shared" ref="M148:N148" si="30">SUM(M143:M147)</f>
        <v>0</v>
      </c>
      <c r="N148" s="220">
        <f t="shared" si="30"/>
        <v>18.399999999999999</v>
      </c>
      <c r="O148" s="64">
        <f>SUM(O143:O147)</f>
        <v>139.89999999999998</v>
      </c>
      <c r="P148" s="63">
        <f>SUM(P143:P147)</f>
        <v>139.89999999999998</v>
      </c>
      <c r="Q148" s="1392"/>
      <c r="R148" s="1238"/>
      <c r="S148" s="687"/>
      <c r="T148" s="688"/>
    </row>
    <row r="149" spans="1:23" s="2" customFormat="1" ht="24.75" customHeight="1" x14ac:dyDescent="0.25">
      <c r="A149" s="1242" t="s">
        <v>18</v>
      </c>
      <c r="B149" s="1243" t="s">
        <v>41</v>
      </c>
      <c r="C149" s="1244" t="s">
        <v>83</v>
      </c>
      <c r="D149" s="1530" t="s">
        <v>183</v>
      </c>
      <c r="E149" s="74"/>
      <c r="F149" s="1532">
        <v>3</v>
      </c>
      <c r="G149" s="1698" t="s">
        <v>131</v>
      </c>
      <c r="H149" s="1282" t="s">
        <v>26</v>
      </c>
      <c r="I149" s="163">
        <v>3.5</v>
      </c>
      <c r="J149" s="430">
        <v>3.5</v>
      </c>
      <c r="K149" s="163">
        <v>3.5</v>
      </c>
      <c r="L149" s="547">
        <v>3.5</v>
      </c>
      <c r="M149" s="547"/>
      <c r="N149" s="529"/>
      <c r="O149" s="153">
        <v>3.5</v>
      </c>
      <c r="P149" s="163">
        <v>3.5</v>
      </c>
      <c r="Q149" s="1246" t="s">
        <v>184</v>
      </c>
      <c r="R149" s="1280">
        <v>2</v>
      </c>
      <c r="S149" s="164">
        <v>2</v>
      </c>
      <c r="T149" s="165">
        <v>2</v>
      </c>
    </row>
    <row r="150" spans="1:23" s="2" customFormat="1" ht="16.5" customHeight="1" thickBot="1" x14ac:dyDescent="0.3">
      <c r="A150" s="1231"/>
      <c r="B150" s="1233"/>
      <c r="C150" s="1245"/>
      <c r="D150" s="1531"/>
      <c r="E150" s="893"/>
      <c r="F150" s="1533"/>
      <c r="G150" s="1699"/>
      <c r="H150" s="112" t="s">
        <v>30</v>
      </c>
      <c r="I150" s="113">
        <f>I149</f>
        <v>3.5</v>
      </c>
      <c r="J150" s="422">
        <f>J149</f>
        <v>3.5</v>
      </c>
      <c r="K150" s="63">
        <f>K149</f>
        <v>3.5</v>
      </c>
      <c r="L150" s="507">
        <f t="shared" ref="L150:N150" si="31">L149</f>
        <v>3.5</v>
      </c>
      <c r="M150" s="507">
        <f t="shared" si="31"/>
        <v>0</v>
      </c>
      <c r="N150" s="220">
        <f t="shared" si="31"/>
        <v>0</v>
      </c>
      <c r="O150" s="64">
        <f>O149</f>
        <v>3.5</v>
      </c>
      <c r="P150" s="63">
        <f>P149</f>
        <v>3.5</v>
      </c>
      <c r="Q150" s="1227"/>
      <c r="R150" s="1237"/>
      <c r="S150" s="1223"/>
      <c r="T150" s="38"/>
    </row>
    <row r="151" spans="1:23" s="2" customFormat="1" ht="16.5" customHeight="1" x14ac:dyDescent="0.25">
      <c r="A151" s="1495" t="s">
        <v>18</v>
      </c>
      <c r="B151" s="1497" t="s">
        <v>41</v>
      </c>
      <c r="C151" s="1499" t="s">
        <v>84</v>
      </c>
      <c r="D151" s="1489" t="s">
        <v>204</v>
      </c>
      <c r="E151" s="1502"/>
      <c r="F151" s="1493">
        <v>3</v>
      </c>
      <c r="G151" s="1657" t="s">
        <v>131</v>
      </c>
      <c r="H151" s="1337" t="s">
        <v>26</v>
      </c>
      <c r="I151" s="409"/>
      <c r="J151" s="432">
        <v>5</v>
      </c>
      <c r="K151" s="885">
        <v>1</v>
      </c>
      <c r="L151" s="886">
        <v>1</v>
      </c>
      <c r="M151" s="548"/>
      <c r="N151" s="351"/>
      <c r="O151" s="166"/>
      <c r="P151" s="394"/>
      <c r="Q151" s="340" t="s">
        <v>203</v>
      </c>
      <c r="R151" s="224">
        <v>1</v>
      </c>
      <c r="S151" s="14"/>
      <c r="T151" s="225"/>
    </row>
    <row r="152" spans="1:23" s="2" customFormat="1" ht="15" customHeight="1" x14ac:dyDescent="0.25">
      <c r="A152" s="1496"/>
      <c r="B152" s="1498"/>
      <c r="C152" s="1500"/>
      <c r="D152" s="1501"/>
      <c r="E152" s="1503"/>
      <c r="F152" s="1494"/>
      <c r="G152" s="1658"/>
      <c r="H152" s="995" t="s">
        <v>86</v>
      </c>
      <c r="I152" s="60"/>
      <c r="J152" s="412"/>
      <c r="K152" s="174"/>
      <c r="L152" s="539"/>
      <c r="M152" s="539"/>
      <c r="N152" s="218"/>
      <c r="O152" s="170"/>
      <c r="P152" s="174"/>
      <c r="Q152" s="1395" t="s">
        <v>202</v>
      </c>
      <c r="R152" s="1519"/>
      <c r="S152" s="1521">
        <v>350</v>
      </c>
      <c r="T152" s="1522">
        <v>350</v>
      </c>
    </row>
    <row r="153" spans="1:23" s="2" customFormat="1" ht="15" customHeight="1" thickBot="1" x14ac:dyDescent="0.3">
      <c r="A153" s="1691"/>
      <c r="B153" s="1692"/>
      <c r="C153" s="1693"/>
      <c r="D153" s="1490"/>
      <c r="E153" s="1694"/>
      <c r="F153" s="1695"/>
      <c r="G153" s="1659"/>
      <c r="H153" s="1386" t="s">
        <v>30</v>
      </c>
      <c r="I153" s="63">
        <f>I152+I151</f>
        <v>0</v>
      </c>
      <c r="J153" s="420">
        <f>J152+J151</f>
        <v>5</v>
      </c>
      <c r="K153" s="63">
        <f>K152+K151</f>
        <v>1</v>
      </c>
      <c r="L153" s="507">
        <f t="shared" ref="L153:N153" si="32">L152+L151</f>
        <v>1</v>
      </c>
      <c r="M153" s="507">
        <f t="shared" si="32"/>
        <v>0</v>
      </c>
      <c r="N153" s="145">
        <f t="shared" si="32"/>
        <v>0</v>
      </c>
      <c r="O153" s="64">
        <f>O152+O151</f>
        <v>0</v>
      </c>
      <c r="P153" s="63">
        <f>P152+P151</f>
        <v>0</v>
      </c>
      <c r="Q153" s="1418"/>
      <c r="R153" s="1688"/>
      <c r="S153" s="1689"/>
      <c r="T153" s="1690"/>
      <c r="W153" s="3"/>
    </row>
    <row r="154" spans="1:23" s="2" customFormat="1" ht="81" customHeight="1" x14ac:dyDescent="0.25">
      <c r="A154" s="1495" t="s">
        <v>18</v>
      </c>
      <c r="B154" s="1497" t="s">
        <v>41</v>
      </c>
      <c r="C154" s="1499" t="s">
        <v>155</v>
      </c>
      <c r="D154" s="1489" t="s">
        <v>254</v>
      </c>
      <c r="E154" s="1502"/>
      <c r="F154" s="1493">
        <v>3</v>
      </c>
      <c r="G154" s="1657" t="s">
        <v>131</v>
      </c>
      <c r="H154" s="1272" t="s">
        <v>26</v>
      </c>
      <c r="I154" s="409"/>
      <c r="J154" s="432">
        <v>0</v>
      </c>
      <c r="K154" s="394">
        <v>5</v>
      </c>
      <c r="L154" s="548">
        <v>5</v>
      </c>
      <c r="M154" s="548"/>
      <c r="N154" s="351"/>
      <c r="O154" s="166"/>
      <c r="P154" s="394"/>
      <c r="Q154" s="1246" t="s">
        <v>203</v>
      </c>
      <c r="R154" s="65">
        <v>1</v>
      </c>
      <c r="S154" s="1274"/>
      <c r="T154" s="1247"/>
    </row>
    <row r="155" spans="1:23" s="2" customFormat="1" ht="15" customHeight="1" thickBot="1" x14ac:dyDescent="0.3">
      <c r="A155" s="1496"/>
      <c r="B155" s="1498"/>
      <c r="C155" s="1500"/>
      <c r="D155" s="1501"/>
      <c r="E155" s="1503"/>
      <c r="F155" s="1494"/>
      <c r="G155" s="1659"/>
      <c r="H155" s="66" t="s">
        <v>30</v>
      </c>
      <c r="I155" s="30">
        <f>+I154</f>
        <v>0</v>
      </c>
      <c r="J155" s="483">
        <f t="shared" ref="J155:P155" si="33">+J154</f>
        <v>0</v>
      </c>
      <c r="K155" s="32">
        <f t="shared" si="33"/>
        <v>5</v>
      </c>
      <c r="L155" s="105">
        <f t="shared" si="33"/>
        <v>5</v>
      </c>
      <c r="M155" s="499">
        <f t="shared" si="33"/>
        <v>0</v>
      </c>
      <c r="N155" s="105">
        <f t="shared" si="33"/>
        <v>0</v>
      </c>
      <c r="O155" s="30">
        <f t="shared" si="33"/>
        <v>0</v>
      </c>
      <c r="P155" s="30">
        <f t="shared" si="33"/>
        <v>0</v>
      </c>
      <c r="Q155" s="1255"/>
      <c r="R155" s="1258"/>
      <c r="S155" s="1260"/>
      <c r="T155" s="1262"/>
    </row>
    <row r="156" spans="1:23" s="2" customFormat="1" ht="26.25" customHeight="1" x14ac:dyDescent="0.25">
      <c r="A156" s="1495" t="s">
        <v>18</v>
      </c>
      <c r="B156" s="1497" t="s">
        <v>41</v>
      </c>
      <c r="C156" s="1499" t="s">
        <v>156</v>
      </c>
      <c r="D156" s="1489" t="s">
        <v>262</v>
      </c>
      <c r="E156" s="1502"/>
      <c r="F156" s="1493">
        <v>5</v>
      </c>
      <c r="G156" s="1657" t="s">
        <v>165</v>
      </c>
      <c r="H156" s="1382" t="s">
        <v>26</v>
      </c>
      <c r="I156" s="944">
        <v>11.8</v>
      </c>
      <c r="J156" s="1009">
        <v>11.8</v>
      </c>
      <c r="K156" s="946">
        <v>126.6</v>
      </c>
      <c r="L156" s="947">
        <v>126.6</v>
      </c>
      <c r="M156" s="947"/>
      <c r="N156" s="948"/>
      <c r="O156" s="945">
        <v>126.8</v>
      </c>
      <c r="P156" s="948">
        <v>87.6</v>
      </c>
      <c r="Q156" s="950" t="s">
        <v>263</v>
      </c>
      <c r="R156" s="65">
        <v>2</v>
      </c>
      <c r="S156" s="1274">
        <v>2</v>
      </c>
      <c r="T156" s="1247">
        <v>2</v>
      </c>
    </row>
    <row r="157" spans="1:23" s="2" customFormat="1" ht="26.25" customHeight="1" x14ac:dyDescent="0.25">
      <c r="A157" s="1496"/>
      <c r="B157" s="1498"/>
      <c r="C157" s="1500"/>
      <c r="D157" s="1501"/>
      <c r="E157" s="1503"/>
      <c r="F157" s="1494"/>
      <c r="G157" s="1658"/>
      <c r="H157" s="1379"/>
      <c r="I157" s="1380"/>
      <c r="J157" s="451"/>
      <c r="K157" s="398"/>
      <c r="L157" s="622"/>
      <c r="M157" s="622"/>
      <c r="N157" s="1381"/>
      <c r="O157" s="1323"/>
      <c r="P157" s="1381"/>
      <c r="Q157" s="951" t="s">
        <v>264</v>
      </c>
      <c r="R157" s="1257">
        <v>1</v>
      </c>
      <c r="S157" s="1259"/>
      <c r="T157" s="1261"/>
    </row>
    <row r="158" spans="1:23" s="2" customFormat="1" ht="15" customHeight="1" thickBot="1" x14ac:dyDescent="0.3">
      <c r="A158" s="1496"/>
      <c r="B158" s="1498"/>
      <c r="C158" s="1500"/>
      <c r="D158" s="1501"/>
      <c r="E158" s="1503"/>
      <c r="F158" s="1494"/>
      <c r="G158" s="1659"/>
      <c r="H158" s="949" t="s">
        <v>30</v>
      </c>
      <c r="I158" s="113">
        <f t="shared" ref="I158:P158" si="34">I157+I156</f>
        <v>11.8</v>
      </c>
      <c r="J158" s="422">
        <f t="shared" si="34"/>
        <v>11.8</v>
      </c>
      <c r="K158" s="113">
        <f>K157+K156</f>
        <v>126.6</v>
      </c>
      <c r="L158" s="540">
        <f t="shared" si="34"/>
        <v>126.6</v>
      </c>
      <c r="M158" s="540">
        <f t="shared" si="34"/>
        <v>0</v>
      </c>
      <c r="N158" s="115">
        <f t="shared" si="34"/>
        <v>0</v>
      </c>
      <c r="O158" s="114">
        <f t="shared" si="34"/>
        <v>126.8</v>
      </c>
      <c r="P158" s="722">
        <f t="shared" si="34"/>
        <v>87.6</v>
      </c>
      <c r="Q158" s="1079"/>
      <c r="R158" s="1258"/>
      <c r="S158" s="1260"/>
      <c r="T158" s="1262"/>
    </row>
    <row r="159" spans="1:23" s="2" customFormat="1" ht="16.5" customHeight="1" thickBot="1" x14ac:dyDescent="0.3">
      <c r="A159" s="7" t="s">
        <v>18</v>
      </c>
      <c r="B159" s="8" t="s">
        <v>41</v>
      </c>
      <c r="C159" s="1448" t="s">
        <v>52</v>
      </c>
      <c r="D159" s="1448"/>
      <c r="E159" s="1448"/>
      <c r="F159" s="1448"/>
      <c r="G159" s="1448"/>
      <c r="H159" s="1448"/>
      <c r="I159" s="167">
        <f>I150+I148+I142+I133+I121+I119+I153+I155+I158</f>
        <v>5646.2</v>
      </c>
      <c r="J159" s="663">
        <f t="shared" ref="J159:P159" si="35">J150+J148+J142+J133+J121+J119+J153+J155+J158</f>
        <v>5826.2000000000007</v>
      </c>
      <c r="K159" s="167">
        <f t="shared" si="35"/>
        <v>6002.9000000000005</v>
      </c>
      <c r="L159" s="659">
        <f t="shared" si="35"/>
        <v>5888.3000000000011</v>
      </c>
      <c r="M159" s="659">
        <f t="shared" si="35"/>
        <v>2505.3000000000002</v>
      </c>
      <c r="N159" s="638">
        <f t="shared" si="35"/>
        <v>114.6</v>
      </c>
      <c r="O159" s="167">
        <f t="shared" si="35"/>
        <v>5616.1000000000013</v>
      </c>
      <c r="P159" s="167">
        <f t="shared" si="35"/>
        <v>5548.8000000000011</v>
      </c>
      <c r="Q159" s="1449"/>
      <c r="R159" s="1450"/>
      <c r="S159" s="1450"/>
      <c r="T159" s="1451"/>
      <c r="W159" s="2" t="s">
        <v>205</v>
      </c>
    </row>
    <row r="160" spans="1:23" s="2" customFormat="1" ht="18" customHeight="1" thickBot="1" x14ac:dyDescent="0.3">
      <c r="A160" s="78" t="s">
        <v>18</v>
      </c>
      <c r="B160" s="8" t="s">
        <v>45</v>
      </c>
      <c r="C160" s="1486" t="s">
        <v>87</v>
      </c>
      <c r="D160" s="1486"/>
      <c r="E160" s="1486"/>
      <c r="F160" s="1486"/>
      <c r="G160" s="1486"/>
      <c r="H160" s="1486"/>
      <c r="I160" s="1486"/>
      <c r="J160" s="1486"/>
      <c r="K160" s="1486"/>
      <c r="L160" s="1486"/>
      <c r="M160" s="1486"/>
      <c r="N160" s="1486"/>
      <c r="O160" s="1486"/>
      <c r="P160" s="1486"/>
      <c r="Q160" s="1486"/>
      <c r="R160" s="1487"/>
      <c r="S160" s="1487"/>
      <c r="T160" s="1488"/>
    </row>
    <row r="161" spans="1:27" s="3" customFormat="1" ht="54.75" customHeight="1" x14ac:dyDescent="0.25">
      <c r="A161" s="1242" t="s">
        <v>18</v>
      </c>
      <c r="B161" s="1243" t="s">
        <v>45</v>
      </c>
      <c r="C161" s="956" t="s">
        <v>18</v>
      </c>
      <c r="D161" s="756" t="s">
        <v>88</v>
      </c>
      <c r="E161" s="370"/>
      <c r="F161" s="800"/>
      <c r="G161" s="808"/>
      <c r="H161" s="308"/>
      <c r="I161" s="394"/>
      <c r="J161" s="915"/>
      <c r="K161" s="916"/>
      <c r="L161" s="917"/>
      <c r="M161" s="918"/>
      <c r="N161" s="919"/>
      <c r="O161" s="916"/>
      <c r="P161" s="916"/>
      <c r="Q161" s="378"/>
      <c r="R161" s="278"/>
      <c r="S161" s="307"/>
      <c r="T161" s="308"/>
    </row>
    <row r="162" spans="1:27" s="3" customFormat="1" ht="56.25" customHeight="1" x14ac:dyDescent="0.25">
      <c r="A162" s="1231"/>
      <c r="B162" s="1233"/>
      <c r="C162" s="1289"/>
      <c r="D162" s="980" t="s">
        <v>255</v>
      </c>
      <c r="E162" s="311"/>
      <c r="F162" s="933" t="s">
        <v>81</v>
      </c>
      <c r="G162" s="790" t="s">
        <v>164</v>
      </c>
      <c r="H162" s="891" t="s">
        <v>26</v>
      </c>
      <c r="I162" s="462">
        <v>48</v>
      </c>
      <c r="J162" s="471">
        <v>10</v>
      </c>
      <c r="K162" s="462">
        <v>640</v>
      </c>
      <c r="L162" s="585"/>
      <c r="M162" s="789"/>
      <c r="N162" s="471">
        <v>640</v>
      </c>
      <c r="O162" s="462"/>
      <c r="P162" s="462"/>
      <c r="Q162" s="182" t="s">
        <v>256</v>
      </c>
      <c r="R162" s="36">
        <v>100</v>
      </c>
      <c r="S162" s="37"/>
      <c r="T162" s="790"/>
    </row>
    <row r="163" spans="1:27" s="3" customFormat="1" ht="57" customHeight="1" x14ac:dyDescent="0.25">
      <c r="A163" s="1231"/>
      <c r="B163" s="1233"/>
      <c r="C163" s="168"/>
      <c r="D163" s="909" t="s">
        <v>235</v>
      </c>
      <c r="E163" s="371"/>
      <c r="F163" s="801">
        <v>6</v>
      </c>
      <c r="G163" s="802" t="s">
        <v>164</v>
      </c>
      <c r="H163" s="304" t="s">
        <v>26</v>
      </c>
      <c r="I163" s="866"/>
      <c r="J163" s="867"/>
      <c r="K163" s="793">
        <v>13.2</v>
      </c>
      <c r="L163" s="794">
        <v>13.2</v>
      </c>
      <c r="M163" s="795"/>
      <c r="N163" s="796"/>
      <c r="O163" s="866"/>
      <c r="P163" s="399"/>
      <c r="Q163" s="664" t="s">
        <v>236</v>
      </c>
      <c r="R163" s="782">
        <v>22.5</v>
      </c>
      <c r="S163" s="280"/>
      <c r="T163" s="180"/>
    </row>
    <row r="164" spans="1:27" s="119" customFormat="1" ht="20.25" customHeight="1" x14ac:dyDescent="0.25">
      <c r="A164" s="931"/>
      <c r="B164" s="845"/>
      <c r="C164" s="846"/>
      <c r="D164" s="1501" t="s">
        <v>198</v>
      </c>
      <c r="E164" s="371"/>
      <c r="F164" s="185">
        <v>1</v>
      </c>
      <c r="G164" s="1677" t="s">
        <v>166</v>
      </c>
      <c r="H164" s="1681" t="s">
        <v>26</v>
      </c>
      <c r="I164" s="1682"/>
      <c r="J164" s="1684">
        <v>160</v>
      </c>
      <c r="K164" s="1682">
        <v>320</v>
      </c>
      <c r="L164" s="847"/>
      <c r="M164" s="1270"/>
      <c r="N164" s="1288">
        <v>320</v>
      </c>
      <c r="O164" s="1683"/>
      <c r="P164" s="1683"/>
      <c r="Q164" s="1264" t="s">
        <v>234</v>
      </c>
      <c r="R164" s="783">
        <v>2</v>
      </c>
      <c r="S164" s="746"/>
      <c r="T164" s="747"/>
    </row>
    <row r="165" spans="1:27" s="119" customFormat="1" ht="24" customHeight="1" x14ac:dyDescent="0.25">
      <c r="A165" s="931"/>
      <c r="B165" s="848"/>
      <c r="C165" s="846"/>
      <c r="D165" s="1501"/>
      <c r="E165" s="371"/>
      <c r="F165" s="883"/>
      <c r="G165" s="1678"/>
      <c r="H165" s="1681"/>
      <c r="I165" s="1682"/>
      <c r="J165" s="1684"/>
      <c r="K165" s="1682"/>
      <c r="L165" s="847"/>
      <c r="M165" s="1270"/>
      <c r="N165" s="1288"/>
      <c r="O165" s="1683"/>
      <c r="P165" s="1683"/>
      <c r="Q165" s="779"/>
      <c r="R165" s="783"/>
      <c r="S165" s="746"/>
      <c r="T165" s="749"/>
    </row>
    <row r="166" spans="1:27" s="3" customFormat="1" ht="40.5" customHeight="1" x14ac:dyDescent="0.25">
      <c r="A166" s="1231"/>
      <c r="B166" s="1233"/>
      <c r="C166" s="168"/>
      <c r="D166" s="1514" t="s">
        <v>201</v>
      </c>
      <c r="E166" s="1679"/>
      <c r="F166" s="877">
        <v>3</v>
      </c>
      <c r="G166" s="319" t="s">
        <v>131</v>
      </c>
      <c r="H166" s="304" t="s">
        <v>26</v>
      </c>
      <c r="I166" s="866"/>
      <c r="J166" s="867"/>
      <c r="K166" s="866">
        <v>6.3</v>
      </c>
      <c r="L166" s="868"/>
      <c r="M166" s="869"/>
      <c r="N166" s="867">
        <v>6.3</v>
      </c>
      <c r="O166" s="866"/>
      <c r="P166" s="750"/>
      <c r="Q166" s="780" t="s">
        <v>89</v>
      </c>
      <c r="R166" s="784">
        <v>1</v>
      </c>
      <c r="S166" s="751"/>
      <c r="T166" s="752"/>
    </row>
    <row r="167" spans="1:27" s="3" customFormat="1" ht="54" customHeight="1" x14ac:dyDescent="0.25">
      <c r="A167" s="1231"/>
      <c r="B167" s="1233"/>
      <c r="C167" s="168"/>
      <c r="D167" s="1515"/>
      <c r="E167" s="1680"/>
      <c r="F167" s="882" t="s">
        <v>81</v>
      </c>
      <c r="G167" s="810" t="s">
        <v>164</v>
      </c>
      <c r="H167" s="304" t="s">
        <v>26</v>
      </c>
      <c r="I167" s="753"/>
      <c r="J167" s="870"/>
      <c r="K167" s="866">
        <v>176.3</v>
      </c>
      <c r="L167" s="868"/>
      <c r="M167" s="869"/>
      <c r="N167" s="867">
        <v>176.3</v>
      </c>
      <c r="O167" s="753"/>
      <c r="P167" s="753"/>
      <c r="Q167" s="781" t="s">
        <v>200</v>
      </c>
      <c r="R167" s="784">
        <v>2</v>
      </c>
      <c r="S167" s="754"/>
      <c r="T167" s="755"/>
    </row>
    <row r="168" spans="1:27" s="3" customFormat="1" ht="18" customHeight="1" x14ac:dyDescent="0.25">
      <c r="A168" s="1350"/>
      <c r="B168" s="1352"/>
      <c r="C168" s="1370"/>
      <c r="D168" s="1518" t="s">
        <v>252</v>
      </c>
      <c r="E168" s="1364" t="s">
        <v>93</v>
      </c>
      <c r="F168" s="1342">
        <v>5</v>
      </c>
      <c r="G168" s="1665" t="s">
        <v>165</v>
      </c>
      <c r="H168" s="984" t="s">
        <v>26</v>
      </c>
      <c r="I168" s="127"/>
      <c r="J168" s="424">
        <v>6.6</v>
      </c>
      <c r="K168" s="464">
        <v>34.799999999999997</v>
      </c>
      <c r="L168" s="585"/>
      <c r="M168" s="789"/>
      <c r="N168" s="471">
        <v>34.799999999999997</v>
      </c>
      <c r="O168" s="60">
        <v>36.299999999999997</v>
      </c>
      <c r="P168" s="60">
        <v>39.200000000000003</v>
      </c>
      <c r="Q168" s="849" t="s">
        <v>85</v>
      </c>
      <c r="R168" s="844">
        <v>1</v>
      </c>
      <c r="S168" s="850"/>
      <c r="T168" s="89"/>
    </row>
    <row r="169" spans="1:27" s="3" customFormat="1" ht="18" customHeight="1" x14ac:dyDescent="0.25">
      <c r="A169" s="1284"/>
      <c r="B169" s="1285"/>
      <c r="C169" s="1321"/>
      <c r="D169" s="1671"/>
      <c r="E169" s="1365"/>
      <c r="F169" s="328"/>
      <c r="G169" s="1666"/>
      <c r="H169" s="1322" t="s">
        <v>86</v>
      </c>
      <c r="I169" s="399"/>
      <c r="J169" s="437"/>
      <c r="K169" s="464" t="s">
        <v>205</v>
      </c>
      <c r="L169" s="785"/>
      <c r="M169" s="748"/>
      <c r="N169" s="472"/>
      <c r="O169" s="34">
        <v>243.4</v>
      </c>
      <c r="P169" s="39">
        <v>259.5</v>
      </c>
      <c r="Q169" s="787" t="s">
        <v>94</v>
      </c>
      <c r="R169" s="253"/>
      <c r="S169" s="254">
        <v>50</v>
      </c>
      <c r="T169" s="293">
        <v>100</v>
      </c>
    </row>
    <row r="170" spans="1:27" s="3" customFormat="1" ht="15.75" customHeight="1" x14ac:dyDescent="0.25">
      <c r="A170" s="1231"/>
      <c r="B170" s="1233"/>
      <c r="C170" s="1289"/>
      <c r="D170" s="1505" t="s">
        <v>257</v>
      </c>
      <c r="E170" s="311" t="s">
        <v>93</v>
      </c>
      <c r="F170" s="843">
        <v>5</v>
      </c>
      <c r="G170" s="1658" t="s">
        <v>165</v>
      </c>
      <c r="H170" s="1010" t="s">
        <v>26</v>
      </c>
      <c r="I170" s="461"/>
      <c r="J170" s="470">
        <v>1.7</v>
      </c>
      <c r="K170" s="461">
        <v>13.5</v>
      </c>
      <c r="L170" s="934"/>
      <c r="M170" s="935"/>
      <c r="N170" s="470">
        <v>13.5</v>
      </c>
      <c r="O170" s="27">
        <v>11.4</v>
      </c>
      <c r="P170" s="27">
        <v>26.5</v>
      </c>
      <c r="Q170" s="1317" t="s">
        <v>85</v>
      </c>
      <c r="R170" s="1318">
        <v>1</v>
      </c>
      <c r="S170" s="1319"/>
      <c r="T170" s="1320"/>
      <c r="V170" s="852"/>
    </row>
    <row r="171" spans="1:27" s="3" customFormat="1" ht="30.75" customHeight="1" x14ac:dyDescent="0.25">
      <c r="A171" s="1231"/>
      <c r="B171" s="1233"/>
      <c r="C171" s="1289"/>
      <c r="D171" s="1505"/>
      <c r="E171" s="311"/>
      <c r="F171" s="853"/>
      <c r="G171" s="1658"/>
      <c r="H171" s="854" t="s">
        <v>86</v>
      </c>
      <c r="I171" s="855"/>
      <c r="J171" s="856"/>
      <c r="K171" s="855"/>
      <c r="L171" s="857"/>
      <c r="M171" s="858"/>
      <c r="N171" s="856"/>
      <c r="O171" s="60">
        <v>64.5</v>
      </c>
      <c r="P171" s="61">
        <v>150.1</v>
      </c>
      <c r="Q171" s="849" t="s">
        <v>242</v>
      </c>
      <c r="R171" s="844"/>
      <c r="S171" s="850">
        <v>30</v>
      </c>
      <c r="T171" s="859">
        <v>90</v>
      </c>
      <c r="V171" s="852"/>
    </row>
    <row r="172" spans="1:27" s="3" customFormat="1" ht="15.75" customHeight="1" x14ac:dyDescent="0.25">
      <c r="A172" s="1231"/>
      <c r="B172" s="1233"/>
      <c r="C172" s="1289"/>
      <c r="D172" s="1506"/>
      <c r="E172" s="297"/>
      <c r="F172" s="900"/>
      <c r="G172" s="134"/>
      <c r="H172" s="283"/>
      <c r="I172" s="901"/>
      <c r="J172" s="902"/>
      <c r="K172" s="901"/>
      <c r="L172" s="903"/>
      <c r="M172" s="904"/>
      <c r="N172" s="902"/>
      <c r="O172" s="142"/>
      <c r="P172" s="142"/>
      <c r="Q172" s="905" t="s">
        <v>243</v>
      </c>
      <c r="R172" s="906"/>
      <c r="S172" s="907"/>
      <c r="T172" s="908">
        <v>50</v>
      </c>
      <c r="V172" s="852"/>
    </row>
    <row r="173" spans="1:27" s="2" customFormat="1" ht="33" customHeight="1" x14ac:dyDescent="0.25">
      <c r="A173" s="1231"/>
      <c r="B173" s="1233"/>
      <c r="C173" s="50"/>
      <c r="D173" s="1504" t="s">
        <v>278</v>
      </c>
      <c r="E173" s="1508" t="s">
        <v>193</v>
      </c>
      <c r="F173" s="1667">
        <v>5</v>
      </c>
      <c r="G173" s="1665" t="s">
        <v>253</v>
      </c>
      <c r="H173" s="17" t="s">
        <v>26</v>
      </c>
      <c r="I173" s="60"/>
      <c r="J173" s="412"/>
      <c r="K173" s="460"/>
      <c r="L173" s="797"/>
      <c r="M173" s="797"/>
      <c r="N173" s="798"/>
      <c r="O173" s="384">
        <v>50</v>
      </c>
      <c r="P173" s="355"/>
      <c r="Q173" s="268" t="s">
        <v>85</v>
      </c>
      <c r="R173" s="269"/>
      <c r="S173" s="264">
        <v>1</v>
      </c>
      <c r="T173" s="1261"/>
      <c r="X173" s="3"/>
    </row>
    <row r="174" spans="1:27" s="2" customFormat="1" ht="33" customHeight="1" x14ac:dyDescent="0.25">
      <c r="A174" s="1231"/>
      <c r="B174" s="1233"/>
      <c r="C174" s="50"/>
      <c r="D174" s="1505"/>
      <c r="E174" s="1592"/>
      <c r="F174" s="1494"/>
      <c r="G174" s="1666"/>
      <c r="H174" s="28"/>
      <c r="I174" s="142"/>
      <c r="J174" s="414"/>
      <c r="K174" s="461"/>
      <c r="L174" s="934"/>
      <c r="M174" s="934"/>
      <c r="N174" s="935"/>
      <c r="O174" s="96"/>
      <c r="P174" s="96"/>
      <c r="Q174" s="1227"/>
      <c r="R174" s="1258"/>
      <c r="S174" s="228"/>
      <c r="T174" s="993"/>
    </row>
    <row r="175" spans="1:27" s="1" customFormat="1" ht="51.75" customHeight="1" x14ac:dyDescent="0.2">
      <c r="A175" s="104"/>
      <c r="B175" s="1233"/>
      <c r="C175" s="1263"/>
      <c r="D175" s="878" t="s">
        <v>249</v>
      </c>
      <c r="E175" s="881"/>
      <c r="F175" s="877">
        <v>6</v>
      </c>
      <c r="G175" s="319" t="s">
        <v>164</v>
      </c>
      <c r="H175" s="33" t="s">
        <v>26</v>
      </c>
      <c r="I175" s="51"/>
      <c r="J175" s="429"/>
      <c r="K175" s="51">
        <v>105</v>
      </c>
      <c r="L175" s="500">
        <v>105</v>
      </c>
      <c r="M175" s="500"/>
      <c r="N175" s="511"/>
      <c r="O175" s="35">
        <f>+L175</f>
        <v>105</v>
      </c>
      <c r="P175" s="35">
        <f>+O175</f>
        <v>105</v>
      </c>
      <c r="Q175" s="87" t="s">
        <v>248</v>
      </c>
      <c r="R175" s="255">
        <v>8</v>
      </c>
      <c r="S175" s="331">
        <v>8</v>
      </c>
      <c r="T175" s="261">
        <v>8</v>
      </c>
      <c r="U175" s="317"/>
      <c r="V175" s="178"/>
      <c r="X175" s="178"/>
      <c r="AA175" s="178"/>
    </row>
    <row r="176" spans="1:27" s="3" customFormat="1" ht="20.25" customHeight="1" x14ac:dyDescent="0.25">
      <c r="A176" s="1231"/>
      <c r="B176" s="1233"/>
      <c r="C176" s="168"/>
      <c r="D176" s="1501" t="s">
        <v>90</v>
      </c>
      <c r="E176" s="371"/>
      <c r="F176" s="1008"/>
      <c r="G176" s="312"/>
      <c r="H176" s="169" t="s">
        <v>26</v>
      </c>
      <c r="I176" s="127">
        <v>69.099999999999994</v>
      </c>
      <c r="J176" s="424">
        <v>53.1</v>
      </c>
      <c r="K176" s="127"/>
      <c r="L176" s="531"/>
      <c r="M176" s="102"/>
      <c r="N176" s="424"/>
      <c r="O176" s="127"/>
      <c r="P176" s="127"/>
      <c r="Q176" s="175"/>
      <c r="R176" s="171"/>
      <c r="S176" s="979"/>
      <c r="T176" s="172"/>
    </row>
    <row r="177" spans="1:27" s="3" customFormat="1" ht="21.75" customHeight="1" x14ac:dyDescent="0.25">
      <c r="A177" s="1231"/>
      <c r="B177" s="1233"/>
      <c r="C177" s="168"/>
      <c r="D177" s="1515"/>
      <c r="E177" s="371"/>
      <c r="F177" s="1008"/>
      <c r="G177" s="978"/>
      <c r="H177" s="985"/>
      <c r="I177" s="59"/>
      <c r="J177" s="425"/>
      <c r="K177" s="59"/>
      <c r="L177" s="505"/>
      <c r="M177" s="466"/>
      <c r="N177" s="425"/>
      <c r="O177" s="59"/>
      <c r="P177" s="59"/>
      <c r="Q177" s="179"/>
      <c r="R177" s="263"/>
      <c r="S177" s="281"/>
      <c r="T177" s="266"/>
    </row>
    <row r="178" spans="1:27" s="1" customFormat="1" ht="27.75" customHeight="1" x14ac:dyDescent="0.2">
      <c r="A178" s="1231"/>
      <c r="B178" s="1233"/>
      <c r="C178" s="168"/>
      <c r="D178" s="1518" t="s">
        <v>182</v>
      </c>
      <c r="E178" s="894"/>
      <c r="F178" s="1008"/>
      <c r="G178" s="312"/>
      <c r="H178" s="20" t="s">
        <v>26</v>
      </c>
      <c r="I178" s="57">
        <v>41.2</v>
      </c>
      <c r="J178" s="410">
        <v>41.2</v>
      </c>
      <c r="K178" s="127"/>
      <c r="L178" s="531"/>
      <c r="M178" s="102"/>
      <c r="N178" s="424"/>
      <c r="O178" s="127"/>
      <c r="P178" s="127"/>
      <c r="Q178" s="138"/>
      <c r="R178" s="211"/>
      <c r="S178" s="1260"/>
      <c r="T178" s="1262"/>
      <c r="V178" s="178"/>
      <c r="AA178" s="178"/>
    </row>
    <row r="179" spans="1:27" s="1" customFormat="1" ht="27.75" customHeight="1" x14ac:dyDescent="0.2">
      <c r="A179" s="1231"/>
      <c r="B179" s="1233"/>
      <c r="C179" s="168"/>
      <c r="D179" s="1671"/>
      <c r="E179" s="894"/>
      <c r="F179" s="1008"/>
      <c r="G179" s="312"/>
      <c r="H179" s="265"/>
      <c r="I179" s="397"/>
      <c r="J179" s="419"/>
      <c r="K179" s="59"/>
      <c r="L179" s="505"/>
      <c r="M179" s="466"/>
      <c r="N179" s="425"/>
      <c r="O179" s="59"/>
      <c r="P179" s="59"/>
      <c r="Q179" s="179"/>
      <c r="R179" s="54"/>
      <c r="S179" s="55"/>
      <c r="T179" s="56"/>
      <c r="V179" s="178"/>
    </row>
    <row r="180" spans="1:27" s="3" customFormat="1" ht="54" customHeight="1" x14ac:dyDescent="0.25">
      <c r="A180" s="1231"/>
      <c r="B180" s="1233"/>
      <c r="C180" s="168"/>
      <c r="D180" s="1265" t="s">
        <v>91</v>
      </c>
      <c r="E180" s="371"/>
      <c r="F180" s="1008"/>
      <c r="G180" s="312"/>
      <c r="H180" s="266" t="s">
        <v>26</v>
      </c>
      <c r="I180" s="398">
        <v>700</v>
      </c>
      <c r="J180" s="451">
        <v>575.6</v>
      </c>
      <c r="K180" s="345"/>
      <c r="L180" s="551"/>
      <c r="M180" s="549"/>
      <c r="N180" s="468"/>
      <c r="O180" s="345"/>
      <c r="P180" s="345"/>
      <c r="Q180" s="302"/>
      <c r="R180" s="297"/>
      <c r="S180" s="310"/>
      <c r="T180" s="266"/>
    </row>
    <row r="181" spans="1:27" s="3" customFormat="1" ht="45.75" customHeight="1" x14ac:dyDescent="0.25">
      <c r="A181" s="1231"/>
      <c r="B181" s="1233"/>
      <c r="C181" s="168"/>
      <c r="D181" s="1249" t="s">
        <v>92</v>
      </c>
      <c r="E181" s="371"/>
      <c r="F181" s="1008"/>
      <c r="G181" s="312"/>
      <c r="H181" s="169" t="s">
        <v>26</v>
      </c>
      <c r="I181" s="174">
        <v>4.5999999999999996</v>
      </c>
      <c r="J181" s="450">
        <v>4.5999999999999996</v>
      </c>
      <c r="K181" s="174"/>
      <c r="L181" s="539"/>
      <c r="M181" s="357"/>
      <c r="N181" s="450"/>
      <c r="O181" s="174"/>
      <c r="P181" s="174"/>
      <c r="Q181" s="175"/>
      <c r="R181" s="183"/>
      <c r="S181" s="979"/>
      <c r="T181" s="172"/>
    </row>
    <row r="182" spans="1:27" s="2" customFormat="1" ht="16.5" customHeight="1" thickBot="1" x14ac:dyDescent="0.3">
      <c r="A182" s="1232"/>
      <c r="B182" s="1234"/>
      <c r="C182" s="1290"/>
      <c r="D182" s="1668" t="s">
        <v>40</v>
      </c>
      <c r="E182" s="1669"/>
      <c r="F182" s="1669"/>
      <c r="G182" s="1669"/>
      <c r="H182" s="1670"/>
      <c r="I182" s="871">
        <f t="shared" ref="I182:P182" si="36">SUM(I162:I181)</f>
        <v>862.9</v>
      </c>
      <c r="J182" s="873">
        <f t="shared" si="36"/>
        <v>852.80000000000007</v>
      </c>
      <c r="K182" s="875">
        <f>SUM(K162:K181)</f>
        <v>1309.0999999999999</v>
      </c>
      <c r="L182" s="874">
        <f t="shared" si="36"/>
        <v>118.2</v>
      </c>
      <c r="M182" s="876">
        <f t="shared" si="36"/>
        <v>0</v>
      </c>
      <c r="N182" s="874">
        <f t="shared" si="36"/>
        <v>1190.8999999999999</v>
      </c>
      <c r="O182" s="871">
        <f t="shared" si="36"/>
        <v>510.59999999999997</v>
      </c>
      <c r="P182" s="872">
        <f t="shared" si="36"/>
        <v>580.29999999999995</v>
      </c>
      <c r="Q182" s="1685"/>
      <c r="R182" s="1686"/>
      <c r="S182" s="1686"/>
      <c r="T182" s="1687"/>
    </row>
    <row r="183" spans="1:27" s="2" customFormat="1" ht="16.5" customHeight="1" thickBot="1" x14ac:dyDescent="0.3">
      <c r="A183" s="7" t="s">
        <v>18</v>
      </c>
      <c r="B183" s="190" t="s">
        <v>45</v>
      </c>
      <c r="C183" s="1484" t="s">
        <v>52</v>
      </c>
      <c r="D183" s="1448"/>
      <c r="E183" s="1448"/>
      <c r="F183" s="1448"/>
      <c r="G183" s="1448"/>
      <c r="H183" s="1485"/>
      <c r="I183" s="191">
        <f t="shared" ref="I183:P183" si="37">I182</f>
        <v>862.9</v>
      </c>
      <c r="J183" s="433">
        <f t="shared" si="37"/>
        <v>852.80000000000007</v>
      </c>
      <c r="K183" s="191">
        <f t="shared" si="37"/>
        <v>1309.0999999999999</v>
      </c>
      <c r="L183" s="552">
        <f t="shared" si="37"/>
        <v>118.2</v>
      </c>
      <c r="M183" s="550">
        <f t="shared" si="37"/>
        <v>0</v>
      </c>
      <c r="N183" s="433">
        <f t="shared" si="37"/>
        <v>1190.8999999999999</v>
      </c>
      <c r="O183" s="191">
        <f t="shared" si="37"/>
        <v>510.59999999999997</v>
      </c>
      <c r="P183" s="191">
        <f t="shared" si="37"/>
        <v>580.29999999999995</v>
      </c>
      <c r="Q183" s="1449"/>
      <c r="R183" s="1450"/>
      <c r="S183" s="1450"/>
      <c r="T183" s="1451"/>
    </row>
    <row r="184" spans="1:27" s="1" customFormat="1" ht="16.5" customHeight="1" thickBot="1" x14ac:dyDescent="0.25">
      <c r="A184" s="7" t="s">
        <v>18</v>
      </c>
      <c r="B184" s="190" t="s">
        <v>47</v>
      </c>
      <c r="C184" s="1470" t="s">
        <v>95</v>
      </c>
      <c r="D184" s="1471"/>
      <c r="E184" s="1471"/>
      <c r="F184" s="1471"/>
      <c r="G184" s="1471"/>
      <c r="H184" s="1471"/>
      <c r="I184" s="1471"/>
      <c r="J184" s="1471"/>
      <c r="K184" s="1471"/>
      <c r="L184" s="1471"/>
      <c r="M184" s="1471"/>
      <c r="N184" s="1471"/>
      <c r="O184" s="1471"/>
      <c r="P184" s="1471"/>
      <c r="Q184" s="1471"/>
      <c r="R184" s="1471"/>
      <c r="S184" s="1471"/>
      <c r="T184" s="1472"/>
    </row>
    <row r="185" spans="1:27" s="1" customFormat="1" ht="16.5" customHeight="1" x14ac:dyDescent="0.2">
      <c r="A185" s="1242" t="s">
        <v>18</v>
      </c>
      <c r="B185" s="1243" t="s">
        <v>47</v>
      </c>
      <c r="C185" s="1244" t="s">
        <v>18</v>
      </c>
      <c r="D185" s="192" t="s">
        <v>96</v>
      </c>
      <c r="E185" s="895"/>
      <c r="F185" s="193"/>
      <c r="G185" s="205"/>
      <c r="H185" s="194"/>
      <c r="I185" s="122"/>
      <c r="J185" s="423"/>
      <c r="K185" s="122"/>
      <c r="L185" s="553"/>
      <c r="M185" s="553"/>
      <c r="N185" s="356"/>
      <c r="O185" s="123"/>
      <c r="P185" s="123"/>
      <c r="Q185" s="195"/>
      <c r="R185" s="65"/>
      <c r="S185" s="1274"/>
      <c r="T185" s="1247"/>
      <c r="W185" s="178"/>
    </row>
    <row r="186" spans="1:27" s="1" customFormat="1" ht="21.75" customHeight="1" x14ac:dyDescent="0.2">
      <c r="A186" s="1231"/>
      <c r="B186" s="1233"/>
      <c r="C186" s="986"/>
      <c r="D186" s="1398" t="s">
        <v>233</v>
      </c>
      <c r="E186" s="1473"/>
      <c r="F186" s="193">
        <v>1</v>
      </c>
      <c r="G186" s="199" t="s">
        <v>166</v>
      </c>
      <c r="H186" s="169" t="s">
        <v>26</v>
      </c>
      <c r="I186" s="181"/>
      <c r="J186" s="453"/>
      <c r="K186" s="186">
        <f>L186+N186</f>
        <v>350</v>
      </c>
      <c r="L186" s="617"/>
      <c r="M186" s="617"/>
      <c r="N186" s="623">
        <v>350</v>
      </c>
      <c r="O186" s="196">
        <v>350</v>
      </c>
      <c r="P186" s="196">
        <v>350</v>
      </c>
      <c r="Q186" s="975" t="s">
        <v>232</v>
      </c>
      <c r="R186" s="197">
        <v>20</v>
      </c>
      <c r="S186" s="198">
        <v>20</v>
      </c>
      <c r="T186" s="199">
        <v>20</v>
      </c>
    </row>
    <row r="187" spans="1:27" s="1" customFormat="1" ht="21.75" customHeight="1" x14ac:dyDescent="0.2">
      <c r="A187" s="1231"/>
      <c r="B187" s="1233"/>
      <c r="C187" s="986"/>
      <c r="D187" s="1399"/>
      <c r="E187" s="1473"/>
      <c r="F187" s="200"/>
      <c r="G187" s="805"/>
      <c r="H187" s="17" t="s">
        <v>43</v>
      </c>
      <c r="I187" s="34"/>
      <c r="J187" s="418"/>
      <c r="K187" s="186">
        <v>350</v>
      </c>
      <c r="L187" s="617"/>
      <c r="M187" s="617"/>
      <c r="N187" s="623">
        <v>350</v>
      </c>
      <c r="O187" s="196">
        <v>350</v>
      </c>
      <c r="P187" s="196">
        <v>350</v>
      </c>
      <c r="Q187" s="976"/>
      <c r="R187" s="203"/>
      <c r="S187" s="204"/>
      <c r="T187" s="205"/>
    </row>
    <row r="188" spans="1:27" s="1" customFormat="1" ht="15" customHeight="1" x14ac:dyDescent="0.2">
      <c r="A188" s="1284"/>
      <c r="B188" s="1285"/>
      <c r="C188" s="322"/>
      <c r="D188" s="1563"/>
      <c r="E188" s="1324"/>
      <c r="F188" s="862"/>
      <c r="G188" s="861"/>
      <c r="H188" s="52" t="s">
        <v>30</v>
      </c>
      <c r="I188" s="406">
        <f>SUM(I186:I187)</f>
        <v>0</v>
      </c>
      <c r="J188" s="415">
        <f>SUM(J186:J187)</f>
        <v>0</v>
      </c>
      <c r="K188" s="406">
        <f>SUM(K186:K187)</f>
        <v>700</v>
      </c>
      <c r="L188" s="503">
        <f t="shared" ref="L188:N188" si="38">SUM(L186:L187)</f>
        <v>0</v>
      </c>
      <c r="M188" s="503">
        <f t="shared" si="38"/>
        <v>0</v>
      </c>
      <c r="N188" s="512">
        <f t="shared" si="38"/>
        <v>700</v>
      </c>
      <c r="O188" s="41">
        <f>SUM(O186:O187)</f>
        <v>700</v>
      </c>
      <c r="P188" s="41">
        <f>SUM(P186:P187)</f>
        <v>700</v>
      </c>
      <c r="Q188" s="977"/>
      <c r="R188" s="863"/>
      <c r="S188" s="864"/>
      <c r="T188" s="865"/>
    </row>
    <row r="189" spans="1:27" s="1" customFormat="1" ht="21.75" customHeight="1" x14ac:dyDescent="0.2">
      <c r="A189" s="1231"/>
      <c r="B189" s="1233"/>
      <c r="C189" s="986"/>
      <c r="D189" s="1475" t="s">
        <v>279</v>
      </c>
      <c r="E189" s="1423" t="s">
        <v>197</v>
      </c>
      <c r="F189" s="148">
        <v>5</v>
      </c>
      <c r="G189" s="1658" t="s">
        <v>165</v>
      </c>
      <c r="H189" s="984" t="s">
        <v>26</v>
      </c>
      <c r="I189" s="740">
        <v>236.8</v>
      </c>
      <c r="J189" s="451">
        <v>15.5</v>
      </c>
      <c r="K189" s="398">
        <v>369.3</v>
      </c>
      <c r="L189" s="622"/>
      <c r="M189" s="622"/>
      <c r="N189" s="660">
        <v>369.3</v>
      </c>
      <c r="O189" s="1323">
        <v>334.5</v>
      </c>
      <c r="P189" s="1323">
        <v>113.9</v>
      </c>
      <c r="Q189" s="1226" t="s">
        <v>97</v>
      </c>
      <c r="R189" s="282">
        <v>50</v>
      </c>
      <c r="S189" s="324">
        <v>90</v>
      </c>
      <c r="T189" s="686">
        <v>100</v>
      </c>
      <c r="Z189" s="178"/>
    </row>
    <row r="190" spans="1:27" s="1" customFormat="1" ht="21.75" customHeight="1" x14ac:dyDescent="0.2">
      <c r="A190" s="1231"/>
      <c r="B190" s="1233"/>
      <c r="C190" s="986"/>
      <c r="D190" s="1475"/>
      <c r="E190" s="1423"/>
      <c r="F190" s="200"/>
      <c r="G190" s="1658"/>
      <c r="H190" s="169" t="s">
        <v>86</v>
      </c>
      <c r="I190" s="34">
        <v>1341.7</v>
      </c>
      <c r="J190" s="418">
        <v>87.5</v>
      </c>
      <c r="K190" s="34">
        <v>1664.1</v>
      </c>
      <c r="L190" s="496"/>
      <c r="M190" s="496"/>
      <c r="N190" s="492">
        <v>1664.1</v>
      </c>
      <c r="O190" s="39">
        <v>1481.4</v>
      </c>
      <c r="P190" s="39">
        <v>535.70000000000005</v>
      </c>
      <c r="Q190" s="1226"/>
      <c r="R190" s="282"/>
      <c r="S190" s="324"/>
      <c r="T190" s="686"/>
    </row>
    <row r="191" spans="1:27" s="1" customFormat="1" ht="15" customHeight="1" x14ac:dyDescent="0.2">
      <c r="A191" s="1284"/>
      <c r="B191" s="1285"/>
      <c r="C191" s="322"/>
      <c r="D191" s="1476"/>
      <c r="E191" s="1477"/>
      <c r="F191" s="862"/>
      <c r="G191" s="861"/>
      <c r="H191" s="52" t="s">
        <v>30</v>
      </c>
      <c r="I191" s="406">
        <f>SUM(I189:I190)</f>
        <v>1578.5</v>
      </c>
      <c r="J191" s="415">
        <f>SUM(J189:J190)</f>
        <v>103</v>
      </c>
      <c r="K191" s="406">
        <f>SUM(K189:K190)</f>
        <v>2033.3999999999999</v>
      </c>
      <c r="L191" s="503">
        <f t="shared" ref="L191:N191" si="39">SUM(L189:L190)</f>
        <v>0</v>
      </c>
      <c r="M191" s="503">
        <f t="shared" si="39"/>
        <v>0</v>
      </c>
      <c r="N191" s="512">
        <f t="shared" si="39"/>
        <v>2033.3999999999999</v>
      </c>
      <c r="O191" s="41">
        <f>SUM(O189:O190)</f>
        <v>1815.9</v>
      </c>
      <c r="P191" s="41">
        <f>SUM(P189:P190)</f>
        <v>649.6</v>
      </c>
      <c r="Q191" s="977"/>
      <c r="R191" s="863"/>
      <c r="S191" s="864"/>
      <c r="T191" s="865"/>
    </row>
    <row r="192" spans="1:27" s="1" customFormat="1" ht="18" customHeight="1" x14ac:dyDescent="0.2">
      <c r="A192" s="566" t="s">
        <v>18</v>
      </c>
      <c r="B192" s="922" t="s">
        <v>47</v>
      </c>
      <c r="C192" s="923" t="s">
        <v>41</v>
      </c>
      <c r="D192" s="1419" t="s">
        <v>98</v>
      </c>
      <c r="E192" s="1422" t="s">
        <v>190</v>
      </c>
      <c r="F192" s="1292" t="s">
        <v>23</v>
      </c>
      <c r="G192" s="1665" t="s">
        <v>167</v>
      </c>
      <c r="H192" s="17"/>
      <c r="I192" s="217"/>
      <c r="J192" s="924"/>
      <c r="K192" s="174"/>
      <c r="L192" s="539"/>
      <c r="M192" s="539"/>
      <c r="N192" s="357"/>
      <c r="O192" s="170"/>
      <c r="P192" s="170"/>
      <c r="Q192" s="1275"/>
      <c r="R192" s="1257"/>
      <c r="S192" s="1259"/>
      <c r="T192" s="1261"/>
      <c r="V192" s="178"/>
    </row>
    <row r="193" spans="1:24" s="1" customFormat="1" ht="18" customHeight="1" x14ac:dyDescent="0.2">
      <c r="A193" s="1231"/>
      <c r="B193" s="1233"/>
      <c r="C193" s="210"/>
      <c r="D193" s="1420"/>
      <c r="E193" s="1423"/>
      <c r="F193" s="1241"/>
      <c r="G193" s="1658"/>
      <c r="H193" s="17"/>
      <c r="I193" s="226"/>
      <c r="J193" s="413"/>
      <c r="K193" s="226"/>
      <c r="L193" s="501"/>
      <c r="M193" s="501"/>
      <c r="N193" s="85"/>
      <c r="O193" s="86"/>
      <c r="P193" s="86"/>
      <c r="Q193" s="1287"/>
      <c r="R193" s="1258"/>
      <c r="S193" s="1260"/>
      <c r="T193" s="1262"/>
    </row>
    <row r="194" spans="1:24" s="1" customFormat="1" ht="18" customHeight="1" x14ac:dyDescent="0.2">
      <c r="A194" s="1231"/>
      <c r="B194" s="1233"/>
      <c r="C194" s="210"/>
      <c r="D194" s="1421"/>
      <c r="E194" s="1423"/>
      <c r="F194" s="1241"/>
      <c r="G194" s="205"/>
      <c r="H194" s="17"/>
      <c r="I194" s="452"/>
      <c r="J194" s="454"/>
      <c r="K194" s="226"/>
      <c r="L194" s="501"/>
      <c r="M194" s="501"/>
      <c r="N194" s="85"/>
      <c r="O194" s="86"/>
      <c r="P194" s="86"/>
      <c r="Q194" s="1287"/>
      <c r="R194" s="1258"/>
      <c r="S194" s="1260"/>
      <c r="T194" s="1262"/>
    </row>
    <row r="195" spans="1:24" s="1" customFormat="1" ht="22.5" customHeight="1" x14ac:dyDescent="0.2">
      <c r="A195" s="1231"/>
      <c r="B195" s="1233"/>
      <c r="C195" s="210"/>
      <c r="D195" s="1395" t="s">
        <v>99</v>
      </c>
      <c r="E195" s="1423"/>
      <c r="F195" s="1241"/>
      <c r="G195" s="205"/>
      <c r="H195" s="33" t="s">
        <v>57</v>
      </c>
      <c r="I195" s="435">
        <v>265</v>
      </c>
      <c r="J195" s="463">
        <v>265</v>
      </c>
      <c r="K195" s="887">
        <v>400</v>
      </c>
      <c r="L195" s="888">
        <v>400</v>
      </c>
      <c r="M195" s="888"/>
      <c r="N195" s="889"/>
      <c r="O195" s="890">
        <v>350</v>
      </c>
      <c r="P195" s="890">
        <v>290</v>
      </c>
      <c r="Q195" s="358" t="s">
        <v>100</v>
      </c>
      <c r="R195" s="214">
        <v>40</v>
      </c>
      <c r="S195" s="215">
        <v>35</v>
      </c>
      <c r="T195" s="216">
        <v>29</v>
      </c>
    </row>
    <row r="196" spans="1:24" s="1" customFormat="1" ht="22.5" customHeight="1" x14ac:dyDescent="0.2">
      <c r="A196" s="1231"/>
      <c r="B196" s="1233"/>
      <c r="C196" s="375"/>
      <c r="D196" s="1415"/>
      <c r="E196" s="1266"/>
      <c r="F196" s="1241"/>
      <c r="G196" s="205"/>
      <c r="H196" s="28" t="s">
        <v>140</v>
      </c>
      <c r="I196" s="345">
        <v>160</v>
      </c>
      <c r="J196" s="468">
        <v>285.89999999999998</v>
      </c>
      <c r="K196" s="925"/>
      <c r="L196" s="926"/>
      <c r="M196" s="926"/>
      <c r="N196" s="927"/>
      <c r="O196" s="928"/>
      <c r="P196" s="928"/>
      <c r="Q196" s="382"/>
      <c r="R196" s="361"/>
      <c r="S196" s="379"/>
      <c r="T196" s="467"/>
    </row>
    <row r="197" spans="1:24" s="1" customFormat="1" ht="35.25" customHeight="1" x14ac:dyDescent="0.2">
      <c r="A197" s="1231"/>
      <c r="B197" s="1233"/>
      <c r="C197" s="210"/>
      <c r="D197" s="1396" t="s">
        <v>101</v>
      </c>
      <c r="E197" s="1266"/>
      <c r="F197" s="1241"/>
      <c r="G197" s="205"/>
      <c r="H197" s="28" t="s">
        <v>57</v>
      </c>
      <c r="I197" s="398">
        <v>274.89999999999998</v>
      </c>
      <c r="J197" s="451">
        <v>274.89999999999998</v>
      </c>
      <c r="K197" s="920">
        <v>380</v>
      </c>
      <c r="L197" s="1080">
        <v>320</v>
      </c>
      <c r="M197" s="1080"/>
      <c r="N197" s="1081">
        <v>60</v>
      </c>
      <c r="O197" s="921">
        <v>380</v>
      </c>
      <c r="P197" s="921">
        <v>400</v>
      </c>
      <c r="Q197" s="1416" t="s">
        <v>175</v>
      </c>
      <c r="R197" s="212">
        <v>130</v>
      </c>
      <c r="S197" s="459">
        <v>130</v>
      </c>
      <c r="T197" s="213">
        <v>140</v>
      </c>
      <c r="W197" s="1" t="s">
        <v>205</v>
      </c>
      <c r="X197" s="1" t="s">
        <v>205</v>
      </c>
    </row>
    <row r="198" spans="1:24" s="1" customFormat="1" ht="35.25" customHeight="1" x14ac:dyDescent="0.2">
      <c r="A198" s="1231"/>
      <c r="B198" s="1233"/>
      <c r="C198" s="210"/>
      <c r="D198" s="1415"/>
      <c r="E198" s="896"/>
      <c r="F198" s="1241"/>
      <c r="G198" s="205"/>
      <c r="H198" s="17" t="s">
        <v>140</v>
      </c>
      <c r="I198" s="460">
        <v>262.60000000000002</v>
      </c>
      <c r="J198" s="469">
        <v>136.69999999999999</v>
      </c>
      <c r="K198" s="593"/>
      <c r="L198" s="594"/>
      <c r="M198" s="594"/>
      <c r="N198" s="595"/>
      <c r="O198" s="596"/>
      <c r="P198" s="596"/>
      <c r="Q198" s="1417"/>
      <c r="R198" s="54"/>
      <c r="S198" s="272"/>
      <c r="T198" s="56"/>
    </row>
    <row r="199" spans="1:24" s="1" customFormat="1" ht="27.75" customHeight="1" x14ac:dyDescent="0.2">
      <c r="A199" s="1231"/>
      <c r="B199" s="1233"/>
      <c r="C199" s="210"/>
      <c r="D199" s="1395" t="s">
        <v>102</v>
      </c>
      <c r="E199" s="896"/>
      <c r="F199" s="1241"/>
      <c r="G199" s="205"/>
      <c r="H199" s="33" t="s">
        <v>57</v>
      </c>
      <c r="I199" s="464">
        <v>12</v>
      </c>
      <c r="J199" s="472">
        <v>12</v>
      </c>
      <c r="K199" s="597">
        <v>16</v>
      </c>
      <c r="L199" s="598">
        <v>16</v>
      </c>
      <c r="M199" s="598"/>
      <c r="N199" s="599"/>
      <c r="O199" s="600">
        <v>16</v>
      </c>
      <c r="P199" s="600">
        <v>12</v>
      </c>
      <c r="Q199" s="1416" t="s">
        <v>176</v>
      </c>
      <c r="R199" s="211">
        <v>50</v>
      </c>
      <c r="S199" s="459">
        <v>50</v>
      </c>
      <c r="T199" s="213">
        <v>40</v>
      </c>
    </row>
    <row r="200" spans="1:24" s="1" customFormat="1" ht="27.75" customHeight="1" x14ac:dyDescent="0.2">
      <c r="A200" s="1231"/>
      <c r="B200" s="1233"/>
      <c r="C200" s="210"/>
      <c r="D200" s="1415"/>
      <c r="E200" s="896"/>
      <c r="F200" s="1241"/>
      <c r="G200" s="205"/>
      <c r="H200" s="20" t="s">
        <v>140</v>
      </c>
      <c r="I200" s="461">
        <v>20</v>
      </c>
      <c r="J200" s="472">
        <v>20</v>
      </c>
      <c r="K200" s="593"/>
      <c r="L200" s="594"/>
      <c r="M200" s="594"/>
      <c r="N200" s="595"/>
      <c r="O200" s="596"/>
      <c r="P200" s="596"/>
      <c r="Q200" s="1416"/>
      <c r="R200" s="1258"/>
      <c r="S200" s="273"/>
      <c r="T200" s="1262"/>
      <c r="W200" s="178"/>
    </row>
    <row r="201" spans="1:24" s="1" customFormat="1" ht="18.75" customHeight="1" x14ac:dyDescent="0.2">
      <c r="A201" s="1231"/>
      <c r="B201" s="1233"/>
      <c r="C201" s="210"/>
      <c r="D201" s="1395" t="s">
        <v>103</v>
      </c>
      <c r="E201" s="896"/>
      <c r="F201" s="1241"/>
      <c r="G201" s="205"/>
      <c r="H201" s="33" t="s">
        <v>57</v>
      </c>
      <c r="I201" s="464">
        <v>195</v>
      </c>
      <c r="J201" s="470">
        <v>195</v>
      </c>
      <c r="K201" s="597">
        <v>190</v>
      </c>
      <c r="L201" s="598">
        <v>190</v>
      </c>
      <c r="M201" s="598"/>
      <c r="N201" s="599"/>
      <c r="O201" s="600">
        <v>180</v>
      </c>
      <c r="P201" s="600">
        <v>180</v>
      </c>
      <c r="Q201" s="1391" t="s">
        <v>104</v>
      </c>
      <c r="R201" s="215">
        <v>86</v>
      </c>
      <c r="S201" s="458">
        <v>87</v>
      </c>
      <c r="T201" s="216">
        <v>88</v>
      </c>
      <c r="X201" s="178"/>
    </row>
    <row r="202" spans="1:24" s="1" customFormat="1" ht="18.75" customHeight="1" x14ac:dyDescent="0.2">
      <c r="A202" s="1231"/>
      <c r="B202" s="1233"/>
      <c r="C202" s="210"/>
      <c r="D202" s="1415"/>
      <c r="E202" s="896"/>
      <c r="F202" s="1241"/>
      <c r="G202" s="205"/>
      <c r="H202" s="28" t="s">
        <v>140</v>
      </c>
      <c r="I202" s="345">
        <v>16</v>
      </c>
      <c r="J202" s="471">
        <v>16</v>
      </c>
      <c r="K202" s="601"/>
      <c r="L202" s="602"/>
      <c r="M202" s="602"/>
      <c r="N202" s="603"/>
      <c r="O202" s="604"/>
      <c r="P202" s="604"/>
      <c r="Q202" s="1417"/>
      <c r="R202" s="361"/>
      <c r="S202" s="379"/>
      <c r="T202" s="467"/>
      <c r="X202" s="178"/>
    </row>
    <row r="203" spans="1:24" s="1" customFormat="1" ht="44.25" customHeight="1" x14ac:dyDescent="0.2">
      <c r="A203" s="1231"/>
      <c r="B203" s="1233"/>
      <c r="C203" s="210"/>
      <c r="D203" s="1254" t="s">
        <v>105</v>
      </c>
      <c r="E203" s="896"/>
      <c r="F203" s="1241"/>
      <c r="G203" s="205"/>
      <c r="H203" s="28" t="s">
        <v>43</v>
      </c>
      <c r="I203" s="397">
        <v>5.6</v>
      </c>
      <c r="J203" s="429">
        <v>6.6</v>
      </c>
      <c r="K203" s="609">
        <v>6.6</v>
      </c>
      <c r="L203" s="610">
        <v>6.6</v>
      </c>
      <c r="M203" s="610"/>
      <c r="N203" s="611"/>
      <c r="O203" s="612">
        <v>6.6</v>
      </c>
      <c r="P203" s="612">
        <v>6.6</v>
      </c>
      <c r="Q203" s="100"/>
      <c r="R203" s="1258"/>
      <c r="S203" s="1260"/>
      <c r="T203" s="1262"/>
    </row>
    <row r="204" spans="1:24" s="1" customFormat="1" ht="22.5" customHeight="1" x14ac:dyDescent="0.2">
      <c r="A204" s="1231"/>
      <c r="B204" s="1233"/>
      <c r="C204" s="210"/>
      <c r="D204" s="1395" t="s">
        <v>106</v>
      </c>
      <c r="E204" s="896"/>
      <c r="F204" s="1241"/>
      <c r="G204" s="205"/>
      <c r="H204" s="20" t="s">
        <v>57</v>
      </c>
      <c r="I204" s="392">
        <v>120</v>
      </c>
      <c r="J204" s="455">
        <v>120</v>
      </c>
      <c r="K204" s="593">
        <v>130</v>
      </c>
      <c r="L204" s="594">
        <v>130</v>
      </c>
      <c r="M204" s="594"/>
      <c r="N204" s="595"/>
      <c r="O204" s="596">
        <v>120</v>
      </c>
      <c r="P204" s="596">
        <v>120</v>
      </c>
      <c r="Q204" s="1391" t="s">
        <v>107</v>
      </c>
      <c r="R204" s="214">
        <v>100</v>
      </c>
      <c r="S204" s="215">
        <v>100</v>
      </c>
      <c r="T204" s="216">
        <v>100</v>
      </c>
      <c r="V204" s="178"/>
      <c r="W204" s="619"/>
    </row>
    <row r="205" spans="1:24" s="1" customFormat="1" ht="22.5" customHeight="1" x14ac:dyDescent="0.2">
      <c r="A205" s="104"/>
      <c r="B205" s="1233"/>
      <c r="C205" s="210"/>
      <c r="D205" s="1396"/>
      <c r="E205" s="896"/>
      <c r="F205" s="1241"/>
      <c r="G205" s="205"/>
      <c r="H205" s="17" t="s">
        <v>140</v>
      </c>
      <c r="I205" s="462">
        <v>30</v>
      </c>
      <c r="J205" s="471">
        <v>30</v>
      </c>
      <c r="K205" s="605"/>
      <c r="L205" s="606"/>
      <c r="M205" s="606"/>
      <c r="N205" s="607"/>
      <c r="O205" s="608"/>
      <c r="P205" s="608"/>
      <c r="Q205" s="1416"/>
      <c r="R205" s="211"/>
      <c r="S205" s="212"/>
      <c r="T205" s="213"/>
      <c r="V205" s="619"/>
      <c r="W205" s="619"/>
    </row>
    <row r="206" spans="1:24" s="1" customFormat="1" ht="13.5" customHeight="1" thickBot="1" x14ac:dyDescent="0.25">
      <c r="A206" s="219" t="s">
        <v>205</v>
      </c>
      <c r="B206" s="1234"/>
      <c r="C206" s="306"/>
      <c r="D206" s="1418"/>
      <c r="E206" s="897"/>
      <c r="F206" s="994"/>
      <c r="G206" s="811"/>
      <c r="H206" s="66" t="s">
        <v>30</v>
      </c>
      <c r="I206" s="220">
        <f>SUM(I192:I205)</f>
        <v>1361.1</v>
      </c>
      <c r="J206" s="420">
        <f>SUM(J192:J205)</f>
        <v>1362.1</v>
      </c>
      <c r="K206" s="63">
        <f>SUM(K192:K204)</f>
        <v>1122.5999999999999</v>
      </c>
      <c r="L206" s="507">
        <f t="shared" ref="L206:P206" si="40">SUM(L192:L204)</f>
        <v>1062.5999999999999</v>
      </c>
      <c r="M206" s="507">
        <f t="shared" si="40"/>
        <v>0</v>
      </c>
      <c r="N206" s="220">
        <f t="shared" si="40"/>
        <v>60</v>
      </c>
      <c r="O206" s="64">
        <f t="shared" ref="O206" si="41">SUM(O192:O204)</f>
        <v>1052.5999999999999</v>
      </c>
      <c r="P206" s="64">
        <f t="shared" si="40"/>
        <v>1008.6</v>
      </c>
      <c r="Q206" s="1392"/>
      <c r="R206" s="77"/>
      <c r="S206" s="988"/>
      <c r="T206" s="396"/>
      <c r="V206" s="178"/>
    </row>
    <row r="207" spans="1:24" s="1" customFormat="1" ht="52.5" customHeight="1" x14ac:dyDescent="0.2">
      <c r="A207" s="1242" t="s">
        <v>18</v>
      </c>
      <c r="B207" s="1243" t="s">
        <v>47</v>
      </c>
      <c r="C207" s="1673" t="s">
        <v>45</v>
      </c>
      <c r="D207" s="192" t="s">
        <v>108</v>
      </c>
      <c r="E207" s="898"/>
      <c r="F207" s="1252"/>
      <c r="G207" s="318"/>
      <c r="H207" s="221"/>
      <c r="I207" s="222"/>
      <c r="J207" s="456"/>
      <c r="K207" s="394"/>
      <c r="L207" s="548"/>
      <c r="M207" s="548"/>
      <c r="N207" s="530"/>
      <c r="O207" s="166"/>
      <c r="P207" s="166"/>
      <c r="Q207" s="223"/>
      <c r="R207" s="224"/>
      <c r="S207" s="14"/>
      <c r="T207" s="225"/>
    </row>
    <row r="208" spans="1:24" s="1" customFormat="1" ht="23.25" customHeight="1" x14ac:dyDescent="0.2">
      <c r="A208" s="104"/>
      <c r="B208" s="1233"/>
      <c r="C208" s="1674"/>
      <c r="D208" s="1534" t="s">
        <v>109</v>
      </c>
      <c r="E208" s="1266"/>
      <c r="F208" s="184" t="s">
        <v>110</v>
      </c>
      <c r="G208" s="809" t="s">
        <v>166</v>
      </c>
      <c r="H208" s="17" t="s">
        <v>43</v>
      </c>
      <c r="I208" s="226">
        <v>400</v>
      </c>
      <c r="J208" s="413">
        <v>400</v>
      </c>
      <c r="K208" s="57"/>
      <c r="L208" s="502"/>
      <c r="M208" s="502"/>
      <c r="N208" s="98"/>
      <c r="O208" s="62"/>
      <c r="P208" s="62"/>
      <c r="Q208" s="100"/>
      <c r="R208" s="227"/>
      <c r="S208" s="228"/>
      <c r="T208" s="993"/>
    </row>
    <row r="209" spans="1:30" s="1" customFormat="1" ht="16.5" customHeight="1" thickBot="1" x14ac:dyDescent="0.25">
      <c r="A209" s="219"/>
      <c r="B209" s="1234"/>
      <c r="C209" s="1675"/>
      <c r="D209" s="1535"/>
      <c r="E209" s="897"/>
      <c r="F209" s="229"/>
      <c r="G209" s="812"/>
      <c r="H209" s="66" t="s">
        <v>30</v>
      </c>
      <c r="I209" s="63">
        <f>SUM(I208:I208)</f>
        <v>400</v>
      </c>
      <c r="J209" s="420">
        <f>SUM(J208:J208)</f>
        <v>400</v>
      </c>
      <c r="K209" s="63">
        <f>SUM(K208)</f>
        <v>0</v>
      </c>
      <c r="L209" s="507">
        <f t="shared" ref="L209:N209" si="42">SUM(L208)</f>
        <v>0</v>
      </c>
      <c r="M209" s="507">
        <f t="shared" si="42"/>
        <v>0</v>
      </c>
      <c r="N209" s="220">
        <f t="shared" si="42"/>
        <v>0</v>
      </c>
      <c r="O209" s="64">
        <f>SUM(O208)</f>
        <v>0</v>
      </c>
      <c r="P209" s="64">
        <f>SUM(P208)</f>
        <v>0</v>
      </c>
      <c r="Q209" s="68"/>
      <c r="R209" s="77"/>
      <c r="S209" s="988"/>
      <c r="T209" s="396"/>
    </row>
    <row r="210" spans="1:30" s="2" customFormat="1" ht="16.5" customHeight="1" thickBot="1" x14ac:dyDescent="0.3">
      <c r="A210" s="7" t="s">
        <v>18</v>
      </c>
      <c r="B210" s="8" t="s">
        <v>47</v>
      </c>
      <c r="C210" s="1448" t="s">
        <v>52</v>
      </c>
      <c r="D210" s="1448"/>
      <c r="E210" s="1448"/>
      <c r="F210" s="1448"/>
      <c r="G210" s="1448"/>
      <c r="H210" s="1448"/>
      <c r="I210" s="230">
        <f>I209+I206+I191+I188</f>
        <v>3339.6</v>
      </c>
      <c r="J210" s="759">
        <f t="shared" ref="J210:P210" si="43">J209+J206+J191+J188</f>
        <v>1865.1</v>
      </c>
      <c r="K210" s="230">
        <f t="shared" si="43"/>
        <v>3856</v>
      </c>
      <c r="L210" s="761">
        <f t="shared" si="43"/>
        <v>1062.5999999999999</v>
      </c>
      <c r="M210" s="352">
        <f t="shared" si="43"/>
        <v>0</v>
      </c>
      <c r="N210" s="759">
        <f t="shared" si="43"/>
        <v>2793.3999999999996</v>
      </c>
      <c r="O210" s="230">
        <f t="shared" si="43"/>
        <v>3568.5</v>
      </c>
      <c r="P210" s="230">
        <f t="shared" si="43"/>
        <v>2358.1999999999998</v>
      </c>
      <c r="Q210" s="1449"/>
      <c r="R210" s="1450"/>
      <c r="S210" s="1450"/>
      <c r="T210" s="1451"/>
    </row>
    <row r="211" spans="1:30" s="1" customFormat="1" ht="16.5" customHeight="1" thickBot="1" x14ac:dyDescent="0.25">
      <c r="A211" s="1232" t="s">
        <v>18</v>
      </c>
      <c r="B211" s="231"/>
      <c r="C211" s="1452" t="s">
        <v>111</v>
      </c>
      <c r="D211" s="1452"/>
      <c r="E211" s="1452"/>
      <c r="F211" s="1452"/>
      <c r="G211" s="1452"/>
      <c r="H211" s="1452"/>
      <c r="I211" s="232">
        <f t="shared" ref="I211:P211" si="44">I210+I183+I159+I57</f>
        <v>32250.1</v>
      </c>
      <c r="J211" s="457">
        <f t="shared" si="44"/>
        <v>30596.400000000001</v>
      </c>
      <c r="K211" s="232">
        <f t="shared" si="44"/>
        <v>33879.5</v>
      </c>
      <c r="L211" s="762">
        <f t="shared" si="44"/>
        <v>29780.600000000002</v>
      </c>
      <c r="M211" s="353">
        <f t="shared" si="44"/>
        <v>3649.1000000000004</v>
      </c>
      <c r="N211" s="457">
        <f t="shared" si="44"/>
        <v>4098.8999999999996</v>
      </c>
      <c r="O211" s="232">
        <f t="shared" si="44"/>
        <v>32809.100000000006</v>
      </c>
      <c r="P211" s="232">
        <f t="shared" si="44"/>
        <v>31824.400000000001</v>
      </c>
      <c r="Q211" s="1453"/>
      <c r="R211" s="1454"/>
      <c r="S211" s="1454"/>
      <c r="T211" s="1455"/>
    </row>
    <row r="212" spans="1:30" s="2" customFormat="1" ht="16.5" customHeight="1" thickBot="1" x14ac:dyDescent="0.3">
      <c r="A212" s="233" t="s">
        <v>112</v>
      </c>
      <c r="B212" s="1438" t="s">
        <v>113</v>
      </c>
      <c r="C212" s="1439"/>
      <c r="D212" s="1439"/>
      <c r="E212" s="1439"/>
      <c r="F212" s="1439"/>
      <c r="G212" s="1439"/>
      <c r="H212" s="1439"/>
      <c r="I212" s="234">
        <f>I211</f>
        <v>32250.1</v>
      </c>
      <c r="J212" s="760">
        <f t="shared" ref="J212:P212" si="45">J211</f>
        <v>30596.400000000001</v>
      </c>
      <c r="K212" s="234">
        <f t="shared" si="45"/>
        <v>33879.5</v>
      </c>
      <c r="L212" s="763">
        <f t="shared" si="45"/>
        <v>29780.600000000002</v>
      </c>
      <c r="M212" s="354">
        <f t="shared" si="45"/>
        <v>3649.1000000000004</v>
      </c>
      <c r="N212" s="760">
        <f t="shared" si="45"/>
        <v>4098.8999999999996</v>
      </c>
      <c r="O212" s="234">
        <f t="shared" si="45"/>
        <v>32809.100000000006</v>
      </c>
      <c r="P212" s="234">
        <f t="shared" si="45"/>
        <v>31824.400000000001</v>
      </c>
      <c r="Q212" s="1440"/>
      <c r="R212" s="1441"/>
      <c r="S212" s="1441"/>
      <c r="T212" s="1442"/>
      <c r="U212" s="132"/>
    </row>
    <row r="213" spans="1:30" s="1" customFormat="1" ht="18" customHeight="1" x14ac:dyDescent="0.2">
      <c r="A213" s="1676" t="s">
        <v>241</v>
      </c>
      <c r="B213" s="1676"/>
      <c r="C213" s="1676"/>
      <c r="D213" s="1676"/>
      <c r="E213" s="1676"/>
      <c r="F213" s="1676"/>
      <c r="G213" s="1676"/>
      <c r="H213" s="1676"/>
      <c r="I213" s="1676"/>
      <c r="J213" s="1676"/>
      <c r="K213" s="1676"/>
      <c r="L213" s="1676"/>
      <c r="M213" s="1676"/>
      <c r="N213" s="1676"/>
      <c r="O213" s="1676"/>
      <c r="P213" s="1676"/>
      <c r="Q213" s="1676"/>
      <c r="R213" s="1676"/>
      <c r="S213" s="1676"/>
      <c r="T213" s="1676"/>
      <c r="U213" s="1676"/>
      <c r="V213" s="1676"/>
      <c r="W213" s="1676"/>
      <c r="X213" s="1676"/>
      <c r="Y213" s="1676"/>
      <c r="Z213" s="1676"/>
      <c r="AA213" s="1676"/>
      <c r="AB213" s="1676"/>
      <c r="AC213" s="1676"/>
      <c r="AD213" s="1676"/>
    </row>
    <row r="214" spans="1:30" s="1" customFormat="1" ht="20.25" customHeight="1" x14ac:dyDescent="0.2">
      <c r="A214" s="1676" t="s">
        <v>280</v>
      </c>
      <c r="B214" s="1676"/>
      <c r="C214" s="1676"/>
      <c r="D214" s="1676"/>
      <c r="E214" s="1676"/>
      <c r="F214" s="1676"/>
      <c r="G214" s="1676"/>
      <c r="H214" s="1676"/>
      <c r="I214" s="1676"/>
      <c r="J214" s="1676"/>
      <c r="K214" s="1676"/>
      <c r="L214" s="1676"/>
      <c r="M214" s="1676"/>
      <c r="N214" s="1676"/>
      <c r="O214" s="1676"/>
      <c r="P214" s="1676"/>
      <c r="Q214" s="1676"/>
      <c r="R214" s="1676"/>
      <c r="S214" s="1676"/>
      <c r="T214" s="1676"/>
      <c r="U214" s="1676"/>
      <c r="V214" s="1676"/>
      <c r="W214" s="1676"/>
      <c r="X214" s="1676"/>
      <c r="Y214" s="1676"/>
      <c r="Z214" s="1676"/>
      <c r="AA214" s="1676"/>
      <c r="AB214" s="1676"/>
      <c r="AC214" s="1676"/>
      <c r="AD214" s="1676"/>
    </row>
    <row r="215" spans="1:30" s="178" customFormat="1" ht="24.75" customHeight="1" thickBot="1" x14ac:dyDescent="0.25">
      <c r="A215" s="932"/>
      <c r="B215" s="973"/>
      <c r="C215" s="1443" t="s">
        <v>114</v>
      </c>
      <c r="D215" s="1443"/>
      <c r="E215" s="1443"/>
      <c r="F215" s="1443"/>
      <c r="G215" s="1443"/>
      <c r="H215" s="1443"/>
      <c r="I215" s="1443"/>
      <c r="J215" s="1443"/>
      <c r="K215" s="1443"/>
      <c r="L215" s="1443"/>
      <c r="M215" s="1443"/>
      <c r="N215" s="1443"/>
      <c r="O215" s="1443"/>
      <c r="P215" s="1443"/>
      <c r="Q215" s="235"/>
      <c r="R215" s="973"/>
      <c r="S215" s="973"/>
      <c r="T215" s="973"/>
    </row>
    <row r="216" spans="1:30" s="111" customFormat="1" ht="66.75" customHeight="1" thickBot="1" x14ac:dyDescent="0.3">
      <c r="A216" s="244"/>
      <c r="B216" s="1267"/>
      <c r="C216" s="1444" t="s">
        <v>115</v>
      </c>
      <c r="D216" s="1445"/>
      <c r="E216" s="1445"/>
      <c r="F216" s="1445"/>
      <c r="G216" s="1445"/>
      <c r="H216" s="1446"/>
      <c r="I216" s="484" t="s">
        <v>214</v>
      </c>
      <c r="J216" s="771" t="s">
        <v>215</v>
      </c>
      <c r="K216" s="1661" t="s">
        <v>116</v>
      </c>
      <c r="L216" s="1662"/>
      <c r="M216" s="1662"/>
      <c r="N216" s="1663"/>
      <c r="O216" s="484" t="s">
        <v>117</v>
      </c>
      <c r="P216" s="770" t="s">
        <v>213</v>
      </c>
      <c r="Q216" s="1267"/>
      <c r="R216" s="1447"/>
      <c r="S216" s="1447"/>
      <c r="T216" s="1447"/>
      <c r="Z216" s="119"/>
    </row>
    <row r="217" spans="1:30" s="2" customFormat="1" ht="15.75" customHeight="1" thickBot="1" x14ac:dyDescent="0.3">
      <c r="A217" s="287"/>
      <c r="B217" s="236"/>
      <c r="C217" s="1463" t="s">
        <v>118</v>
      </c>
      <c r="D217" s="1464"/>
      <c r="E217" s="1464"/>
      <c r="F217" s="1464"/>
      <c r="G217" s="1464"/>
      <c r="H217" s="1465"/>
      <c r="I217" s="237">
        <f>SUM(I218:I222)</f>
        <v>17061.3</v>
      </c>
      <c r="J217" s="485">
        <f>SUM(J218:J222)</f>
        <v>15372.2</v>
      </c>
      <c r="K217" s="237">
        <f>SUM(K218:K222)</f>
        <v>18239.099999999999</v>
      </c>
      <c r="L217" s="767">
        <f t="shared" ref="L217:N217" si="46">SUM(L218:L222)</f>
        <v>14490.199999999999</v>
      </c>
      <c r="M217" s="764">
        <f t="shared" si="46"/>
        <v>3649.1000000000004</v>
      </c>
      <c r="N217" s="772">
        <f t="shared" si="46"/>
        <v>3748.8999999999996</v>
      </c>
      <c r="O217" s="237">
        <f>SUM(O218:O222)</f>
        <v>17504.399999999998</v>
      </c>
      <c r="P217" s="238">
        <f>SUM(P218:P222)</f>
        <v>16553.2</v>
      </c>
      <c r="Q217" s="1269"/>
      <c r="R217" s="1427"/>
      <c r="S217" s="1427"/>
      <c r="T217" s="1427"/>
    </row>
    <row r="218" spans="1:30" s="2" customFormat="1" ht="15.75" customHeight="1" x14ac:dyDescent="0.25">
      <c r="A218" s="287"/>
      <c r="B218" s="239"/>
      <c r="C218" s="1466" t="s">
        <v>119</v>
      </c>
      <c r="D218" s="1467"/>
      <c r="E218" s="1467"/>
      <c r="F218" s="1467"/>
      <c r="G218" s="1664"/>
      <c r="H218" s="1468"/>
      <c r="I218" s="387">
        <f>SUMIF(H14:H208,H125,I14:I208)</f>
        <v>9781.2000000000007</v>
      </c>
      <c r="J218" s="486">
        <f>SUMIF(H14:H208,H125,J14:J208)</f>
        <v>9501.4000000000015</v>
      </c>
      <c r="K218" s="554">
        <f>SUMIF(H14:H208,H18,K14:K208)</f>
        <v>10524.799999999997</v>
      </c>
      <c r="L218" s="768">
        <f>SUMIF(H14:H208,H18,L14:L208)</f>
        <v>8509.4</v>
      </c>
      <c r="M218" s="765">
        <f>SUMIF(H14:H208,H18,M14:M208)</f>
        <v>2162.2999999999997</v>
      </c>
      <c r="N218" s="773">
        <f>SUMIF(H14:H208,H18,N14:N208)</f>
        <v>2015.3999999999999</v>
      </c>
      <c r="O218" s="765">
        <f>SUMIF(H12:H208,"sb",O12:O208)</f>
        <v>9546.2999999999975</v>
      </c>
      <c r="P218" s="240">
        <f>SUMIF(H12:H208,"sb",P12:P208)</f>
        <v>9399.9000000000015</v>
      </c>
      <c r="Q218" s="1270"/>
      <c r="R218" s="1469"/>
      <c r="S218" s="1469"/>
      <c r="T218" s="1469"/>
      <c r="V218" s="3"/>
    </row>
    <row r="219" spans="1:30" s="2" customFormat="1" ht="15.75" customHeight="1" x14ac:dyDescent="0.25">
      <c r="A219" s="287"/>
      <c r="B219" s="239"/>
      <c r="C219" s="1457" t="s">
        <v>120</v>
      </c>
      <c r="D219" s="1458"/>
      <c r="E219" s="1458"/>
      <c r="F219" s="1458"/>
      <c r="G219" s="1660"/>
      <c r="H219" s="1459"/>
      <c r="I219" s="388">
        <f>SUMIF(H14:H208,"sb(sp)",I14:I208)</f>
        <v>1447.6</v>
      </c>
      <c r="J219" s="487">
        <f>SUMIF(H14:H208,"sb(sp)",J14:J208)</f>
        <v>1486.9</v>
      </c>
      <c r="K219" s="241">
        <f>SUMIF(H14:H208,H76,K14:K208)</f>
        <v>1752.6</v>
      </c>
      <c r="L219" s="555">
        <f>SUMIF(H14:H208,H76,L14:L208)</f>
        <v>1683.2</v>
      </c>
      <c r="M219" s="388">
        <f>SUMIF(H14:H208,H76,M14:M208)</f>
        <v>104.3</v>
      </c>
      <c r="N219" s="774">
        <f>SUMIF(H14:H208,H76,N14:N208)</f>
        <v>69.400000000000006</v>
      </c>
      <c r="O219" s="388">
        <f>SUMIF(H12:H208,"sb(sp)",O12:O208)</f>
        <v>1686.2</v>
      </c>
      <c r="P219" s="242">
        <f>SUMIF(H12:H208,"sb(sp)",P12:P208)</f>
        <v>1642.2</v>
      </c>
      <c r="Q219" s="1270"/>
      <c r="R219" s="1434"/>
      <c r="S219" s="1434"/>
      <c r="T219" s="1434"/>
      <c r="V219" s="3"/>
      <c r="W219" s="3"/>
    </row>
    <row r="220" spans="1:30" s="2" customFormat="1" ht="15.75" customHeight="1" x14ac:dyDescent="0.25">
      <c r="A220" s="287"/>
      <c r="B220" s="239"/>
      <c r="C220" s="1457" t="s">
        <v>168</v>
      </c>
      <c r="D220" s="1458"/>
      <c r="E220" s="1458"/>
      <c r="F220" s="1458"/>
      <c r="G220" s="1660"/>
      <c r="H220" s="1459"/>
      <c r="I220" s="388">
        <f>SUMIF(H12:H208,"sb(spl)",I12:I208)</f>
        <v>554.5</v>
      </c>
      <c r="J220" s="487">
        <f>SUMIF(H12:H208,"sb(spl)",J12:J208)</f>
        <v>554.5</v>
      </c>
      <c r="K220" s="241">
        <f>SUMIF(H12:H208,"sp(spl)",K12:K208)</f>
        <v>0</v>
      </c>
      <c r="L220" s="555"/>
      <c r="M220" s="388"/>
      <c r="N220" s="774"/>
      <c r="O220" s="388">
        <f>SUMIF(H12:H208,"sp(spl)",O12:O208)</f>
        <v>0</v>
      </c>
      <c r="P220" s="242">
        <f>SUMIF(K12:K208,"sp(spl)",P12:P208)</f>
        <v>0</v>
      </c>
      <c r="Q220" s="1268"/>
      <c r="R220" s="1268"/>
      <c r="S220" s="1268"/>
      <c r="T220" s="1268"/>
      <c r="V220" s="1456"/>
      <c r="W220" s="1456"/>
    </row>
    <row r="221" spans="1:30" s="2" customFormat="1" ht="15.75" customHeight="1" x14ac:dyDescent="0.25">
      <c r="A221" s="287"/>
      <c r="B221" s="239"/>
      <c r="C221" s="1457" t="s">
        <v>121</v>
      </c>
      <c r="D221" s="1458"/>
      <c r="E221" s="1458"/>
      <c r="F221" s="1458"/>
      <c r="G221" s="1660"/>
      <c r="H221" s="1459"/>
      <c r="I221" s="388">
        <f>SUMIF(H14:H208,H105,I14:I208)</f>
        <v>3936.2999999999997</v>
      </c>
      <c r="J221" s="487">
        <f>SUMIF(H14:H208,H114,J14:J208)</f>
        <v>3644.0999999999995</v>
      </c>
      <c r="K221" s="241">
        <f>SUMIF(H14:H208,H14,K14:K208)</f>
        <v>4071.6999999999994</v>
      </c>
      <c r="L221" s="555">
        <f>SUMIF(H14:H208,H14,L14:L208)</f>
        <v>4071.6999999999994</v>
      </c>
      <c r="M221" s="388">
        <f>SUMIF(H14:H208,H14,M14:M208)</f>
        <v>1293.0000000000002</v>
      </c>
      <c r="N221" s="774">
        <f>SUMIF(H14:H208,H14,N14:N208)</f>
        <v>0</v>
      </c>
      <c r="O221" s="388">
        <f>SUMIF(H12:H208,"sb(vb)",O12:O208)</f>
        <v>4276.1999999999989</v>
      </c>
      <c r="P221" s="242">
        <f>SUMIF(H12:H208,"sb(vb)",P12:P208)</f>
        <v>4365.6999999999989</v>
      </c>
      <c r="Q221" s="1268"/>
      <c r="R221" s="1434"/>
      <c r="S221" s="1434"/>
      <c r="T221" s="1434"/>
      <c r="U221" s="3"/>
      <c r="V221" s="1456"/>
      <c r="W221" s="1456"/>
    </row>
    <row r="222" spans="1:30" s="2" customFormat="1" ht="15.75" customHeight="1" thickBot="1" x14ac:dyDescent="0.3">
      <c r="A222" s="287"/>
      <c r="B222" s="239"/>
      <c r="C222" s="1460" t="s">
        <v>265</v>
      </c>
      <c r="D222" s="1461"/>
      <c r="E222" s="1461"/>
      <c r="F222" s="1461"/>
      <c r="G222" s="1672"/>
      <c r="H222" s="1462"/>
      <c r="I222" s="389">
        <f>SUMIF(H12:H208,"es",I12:I208)</f>
        <v>1341.7</v>
      </c>
      <c r="J222" s="488">
        <f>SUMIF(H12:H208,"es",J12:J208)</f>
        <v>185.3</v>
      </c>
      <c r="K222" s="952">
        <f>SUMIF(H12:H208,"es",K12:K208)</f>
        <v>1890</v>
      </c>
      <c r="L222" s="953">
        <f>SUMIF(H12:H208,"es",L12:L208)</f>
        <v>225.90000000000003</v>
      </c>
      <c r="M222" s="955">
        <f>SUMIF(H12:H208,"es",M12:M208)</f>
        <v>89.5</v>
      </c>
      <c r="N222" s="954">
        <f>SUMIF(H12:H208,"es",N12:N208)</f>
        <v>1664.1</v>
      </c>
      <c r="O222" s="389">
        <f>SUMIF(H12:H208,"es",O12:O208)</f>
        <v>1995.7000000000003</v>
      </c>
      <c r="P222" s="243">
        <f>SUMIF(H12:H208,"es",P12:P208)</f>
        <v>1145.4000000000001</v>
      </c>
      <c r="Q222" s="1268"/>
      <c r="R222" s="1268"/>
      <c r="S222" s="1268"/>
      <c r="T222" s="1268"/>
      <c r="V222" s="1456"/>
      <c r="W222" s="1456"/>
    </row>
    <row r="223" spans="1:30" s="2" customFormat="1" ht="15.75" customHeight="1" thickBot="1" x14ac:dyDescent="0.3">
      <c r="A223" s="287"/>
      <c r="B223" s="236"/>
      <c r="C223" s="1428" t="s">
        <v>122</v>
      </c>
      <c r="D223" s="1429"/>
      <c r="E223" s="1429"/>
      <c r="F223" s="1429"/>
      <c r="G223" s="1429"/>
      <c r="H223" s="1430"/>
      <c r="I223" s="237">
        <f t="shared" ref="I223:P223" si="47">SUM(I224:I225)</f>
        <v>15188.8</v>
      </c>
      <c r="J223" s="485">
        <f t="shared" si="47"/>
        <v>15224.199999999999</v>
      </c>
      <c r="K223" s="237">
        <f t="shared" si="47"/>
        <v>15640.400000000001</v>
      </c>
      <c r="L223" s="767">
        <f t="shared" si="47"/>
        <v>15290.400000000001</v>
      </c>
      <c r="M223" s="764">
        <f t="shared" si="47"/>
        <v>0</v>
      </c>
      <c r="N223" s="772">
        <f t="shared" si="47"/>
        <v>350</v>
      </c>
      <c r="O223" s="237">
        <f t="shared" si="47"/>
        <v>15304.7</v>
      </c>
      <c r="P223" s="238">
        <f t="shared" si="47"/>
        <v>15271.2</v>
      </c>
      <c r="Q223" s="615"/>
      <c r="R223" s="1427"/>
      <c r="S223" s="1427"/>
      <c r="T223" s="1427"/>
      <c r="W223" s="3"/>
    </row>
    <row r="224" spans="1:30" s="2" customFormat="1" ht="15.75" customHeight="1" x14ac:dyDescent="0.25">
      <c r="A224" s="287"/>
      <c r="B224" s="239"/>
      <c r="C224" s="1431" t="s">
        <v>123</v>
      </c>
      <c r="D224" s="1432"/>
      <c r="E224" s="1432"/>
      <c r="F224" s="1432"/>
      <c r="G224" s="1432"/>
      <c r="H224" s="1433"/>
      <c r="I224" s="241">
        <f>SUMIF(H14:H208,H139,I14:I208)</f>
        <v>15187.3</v>
      </c>
      <c r="J224" s="487">
        <f>SUMIF(H14:H208,"lrvb",J14:J208)</f>
        <v>15222.699999999999</v>
      </c>
      <c r="K224" s="241">
        <f>SUMIF(H14:H208,H147,K14:K208)</f>
        <v>15637.900000000001</v>
      </c>
      <c r="L224" s="555">
        <f>SUMIF(H14:H208,H147,L14:L208)</f>
        <v>15287.900000000001</v>
      </c>
      <c r="M224" s="388">
        <f>SUMIF(H14:H208,H147,M14:M208)</f>
        <v>0</v>
      </c>
      <c r="N224" s="774">
        <f>SUMIF(H14:H208,H147,N14:N208)</f>
        <v>350</v>
      </c>
      <c r="O224" s="241">
        <f>SUMIF(H12:H208,"lrvb",O12:O208)</f>
        <v>15302.2</v>
      </c>
      <c r="P224" s="242">
        <f>SUMIF(H12:H208,"lrvb",P12:P208)</f>
        <v>15268.2</v>
      </c>
      <c r="Q224" s="244"/>
      <c r="R224" s="1434"/>
      <c r="S224" s="1434"/>
      <c r="T224" s="1434"/>
    </row>
    <row r="225" spans="1:20" s="2" customFormat="1" ht="15.75" customHeight="1" thickBot="1" x14ac:dyDescent="0.3">
      <c r="A225" s="287"/>
      <c r="B225" s="239"/>
      <c r="C225" s="1435" t="s">
        <v>124</v>
      </c>
      <c r="D225" s="1436"/>
      <c r="E225" s="1436"/>
      <c r="F225" s="1436"/>
      <c r="G225" s="1436"/>
      <c r="H225" s="1437"/>
      <c r="I225" s="245">
        <f>SUMIF(H14:H208,"kt",I14:I208)</f>
        <v>1.5</v>
      </c>
      <c r="J225" s="488">
        <f>SUMIF(H14:H208,"kt",J14:J208)</f>
        <v>1.5</v>
      </c>
      <c r="K225" s="400">
        <f>SUMIF(H14:H206,H72,K14:K206)</f>
        <v>2.5</v>
      </c>
      <c r="L225" s="556">
        <f>SUMIF(H14:H206,H72,L14:L206)</f>
        <v>2.5</v>
      </c>
      <c r="M225" s="389">
        <f>SUMIF(H14:H206,H72,M14:M206)</f>
        <v>0</v>
      </c>
      <c r="N225" s="775">
        <f>SUMIF(H14:H206,H72,N14:N206)</f>
        <v>0</v>
      </c>
      <c r="O225" s="400">
        <f>SUMIF(H12:H208,"kt",O12:O208)</f>
        <v>2.5</v>
      </c>
      <c r="P225" s="243">
        <f>SUMIF(H12:H206,"kt",P12:P206)</f>
        <v>3</v>
      </c>
      <c r="Q225" s="244"/>
      <c r="R225" s="1434"/>
      <c r="S225" s="1434"/>
      <c r="T225" s="1434"/>
    </row>
    <row r="226" spans="1:20" s="2" customFormat="1" ht="15.75" customHeight="1" thickBot="1" x14ac:dyDescent="0.3">
      <c r="A226" s="287"/>
      <c r="B226" s="236"/>
      <c r="C226" s="1424" t="s">
        <v>125</v>
      </c>
      <c r="D226" s="1425"/>
      <c r="E226" s="1425"/>
      <c r="F226" s="1425"/>
      <c r="G226" s="1425"/>
      <c r="H226" s="1426"/>
      <c r="I226" s="246">
        <f>I223+I217</f>
        <v>32250.1</v>
      </c>
      <c r="J226" s="489">
        <f>J223+J217</f>
        <v>30596.400000000001</v>
      </c>
      <c r="K226" s="246">
        <f>K217+K223</f>
        <v>33879.5</v>
      </c>
      <c r="L226" s="769">
        <f t="shared" ref="L226:N226" si="48">L217+L223</f>
        <v>29780.6</v>
      </c>
      <c r="M226" s="766">
        <f t="shared" si="48"/>
        <v>3649.1000000000004</v>
      </c>
      <c r="N226" s="776">
        <f t="shared" si="48"/>
        <v>4098.8999999999996</v>
      </c>
      <c r="O226" s="246">
        <f>O217+O223</f>
        <v>32809.1</v>
      </c>
      <c r="P226" s="247">
        <f>P217+P223</f>
        <v>31824.400000000001</v>
      </c>
      <c r="Q226" s="592"/>
      <c r="R226" s="1427"/>
      <c r="S226" s="1427"/>
      <c r="T226" s="1427"/>
    </row>
    <row r="227" spans="1:20" s="1" customFormat="1" ht="16.5" customHeight="1" x14ac:dyDescent="0.2">
      <c r="A227" s="251"/>
      <c r="B227" s="248"/>
      <c r="C227" s="249"/>
      <c r="D227" s="250"/>
      <c r="E227" s="248"/>
      <c r="F227" s="799"/>
      <c r="G227" s="813"/>
      <c r="H227" s="251"/>
      <c r="I227" s="343"/>
      <c r="J227" s="343"/>
      <c r="K227" s="343"/>
      <c r="L227" s="343"/>
      <c r="M227" s="343"/>
      <c r="N227" s="343"/>
      <c r="O227" s="343"/>
      <c r="P227" s="343"/>
      <c r="Q227" s="252"/>
      <c r="R227" s="251"/>
      <c r="S227" s="251"/>
      <c r="T227" s="251"/>
    </row>
    <row r="228" spans="1:20" x14ac:dyDescent="0.25">
      <c r="I228" s="613"/>
      <c r="K228" s="719"/>
      <c r="L228" s="720"/>
      <c r="O228" s="719"/>
    </row>
    <row r="229" spans="1:20" x14ac:dyDescent="0.25">
      <c r="I229" s="390"/>
    </row>
    <row r="230" spans="1:20" x14ac:dyDescent="0.25">
      <c r="I230" s="390"/>
      <c r="J230" s="390"/>
    </row>
    <row r="232" spans="1:20" x14ac:dyDescent="0.25">
      <c r="G232" s="815"/>
      <c r="K232" s="720"/>
      <c r="M232" s="720"/>
    </row>
    <row r="235" spans="1:20" x14ac:dyDescent="0.25">
      <c r="K235" s="720"/>
      <c r="L235" s="720"/>
      <c r="M235" s="720"/>
      <c r="N235" s="720"/>
      <c r="O235" s="720"/>
      <c r="P235" s="720"/>
    </row>
  </sheetData>
  <mergeCells count="250">
    <mergeCell ref="Q134:Q135"/>
    <mergeCell ref="D134:D135"/>
    <mergeCell ref="G12:G13"/>
    <mergeCell ref="G31:G32"/>
    <mergeCell ref="G5:G7"/>
    <mergeCell ref="C57:H57"/>
    <mergeCell ref="D93:D98"/>
    <mergeCell ref="D99:D102"/>
    <mergeCell ref="D111:D117"/>
    <mergeCell ref="D122:D123"/>
    <mergeCell ref="Q57:T57"/>
    <mergeCell ref="R31:R32"/>
    <mergeCell ref="S31:S32"/>
    <mergeCell ref="T31:T32"/>
    <mergeCell ref="A8:T8"/>
    <mergeCell ref="G35:G36"/>
    <mergeCell ref="D14:D18"/>
    <mergeCell ref="A35:A36"/>
    <mergeCell ref="A37:A38"/>
    <mergeCell ref="Q73:Q74"/>
    <mergeCell ref="C49:C50"/>
    <mergeCell ref="D33:D34"/>
    <mergeCell ref="Q33:Q34"/>
    <mergeCell ref="B35:B36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J5:J7"/>
    <mergeCell ref="K5:N5"/>
    <mergeCell ref="L6:M6"/>
    <mergeCell ref="K6:K7"/>
    <mergeCell ref="N6:N7"/>
    <mergeCell ref="O5:O7"/>
    <mergeCell ref="F5:F7"/>
    <mergeCell ref="H5:H7"/>
    <mergeCell ref="I5:I7"/>
    <mergeCell ref="P5:P7"/>
    <mergeCell ref="Q5:T5"/>
    <mergeCell ref="Q6:Q7"/>
    <mergeCell ref="R6:T6"/>
    <mergeCell ref="D35:D36"/>
    <mergeCell ref="D31:D32"/>
    <mergeCell ref="Q31:Q32"/>
    <mergeCell ref="A49:A50"/>
    <mergeCell ref="B49:B50"/>
    <mergeCell ref="B37:B38"/>
    <mergeCell ref="E37:E47"/>
    <mergeCell ref="E33:E34"/>
    <mergeCell ref="E35:E36"/>
    <mergeCell ref="Q37:Q38"/>
    <mergeCell ref="F49:F50"/>
    <mergeCell ref="D37:D47"/>
    <mergeCell ref="D48:H48"/>
    <mergeCell ref="G37:G38"/>
    <mergeCell ref="A9:T9"/>
    <mergeCell ref="B10:T10"/>
    <mergeCell ref="C11:T11"/>
    <mergeCell ref="Q20:Q21"/>
    <mergeCell ref="D22:D30"/>
    <mergeCell ref="E22:E30"/>
    <mergeCell ref="D12:D13"/>
    <mergeCell ref="Q29:Q30"/>
    <mergeCell ref="S53:S54"/>
    <mergeCell ref="T53:T54"/>
    <mergeCell ref="D49:D50"/>
    <mergeCell ref="E49:E50"/>
    <mergeCell ref="Q39:Q41"/>
    <mergeCell ref="R39:R41"/>
    <mergeCell ref="S39:S41"/>
    <mergeCell ref="T39:T41"/>
    <mergeCell ref="Q42:Q44"/>
    <mergeCell ref="R42:R44"/>
    <mergeCell ref="S42:S44"/>
    <mergeCell ref="T42:T44"/>
    <mergeCell ref="G53:G54"/>
    <mergeCell ref="D51:D52"/>
    <mergeCell ref="G51:G52"/>
    <mergeCell ref="Q51:Q52"/>
    <mergeCell ref="R51:R52"/>
    <mergeCell ref="S51:S52"/>
    <mergeCell ref="T51:T52"/>
    <mergeCell ref="F37:F47"/>
    <mergeCell ref="R55:R56"/>
    <mergeCell ref="S55:S56"/>
    <mergeCell ref="T55:T56"/>
    <mergeCell ref="Q76:Q77"/>
    <mergeCell ref="C58:T58"/>
    <mergeCell ref="D60:D61"/>
    <mergeCell ref="Q69:Q70"/>
    <mergeCell ref="G59:G60"/>
    <mergeCell ref="D73:D74"/>
    <mergeCell ref="E59:E74"/>
    <mergeCell ref="Q120:Q121"/>
    <mergeCell ref="Q104:Q105"/>
    <mergeCell ref="Q106:Q107"/>
    <mergeCell ref="Q109:Q110"/>
    <mergeCell ref="D119:H119"/>
    <mergeCell ref="Q112:Q115"/>
    <mergeCell ref="Q116:Q117"/>
    <mergeCell ref="Q100:Q102"/>
    <mergeCell ref="Q84:Q85"/>
    <mergeCell ref="Q96:Q98"/>
    <mergeCell ref="D88:D89"/>
    <mergeCell ref="Q88:Q89"/>
    <mergeCell ref="Q90:Q91"/>
    <mergeCell ref="D90:D92"/>
    <mergeCell ref="D103:D104"/>
    <mergeCell ref="A53:A54"/>
    <mergeCell ref="B53:B54"/>
    <mergeCell ref="C53:C54"/>
    <mergeCell ref="D53:D54"/>
    <mergeCell ref="Q53:Q54"/>
    <mergeCell ref="A55:A56"/>
    <mergeCell ref="B55:B56"/>
    <mergeCell ref="C55:C56"/>
    <mergeCell ref="D55:D56"/>
    <mergeCell ref="Q55:Q56"/>
    <mergeCell ref="G134:G135"/>
    <mergeCell ref="A138:A140"/>
    <mergeCell ref="B138:B140"/>
    <mergeCell ref="D138:D140"/>
    <mergeCell ref="A143:A147"/>
    <mergeCell ref="B143:B147"/>
    <mergeCell ref="D143:D148"/>
    <mergeCell ref="A120:A121"/>
    <mergeCell ref="B120:B121"/>
    <mergeCell ref="C120:C121"/>
    <mergeCell ref="D120:D121"/>
    <mergeCell ref="E120:E121"/>
    <mergeCell ref="F120:F121"/>
    <mergeCell ref="D132:D133"/>
    <mergeCell ref="D141:D142"/>
    <mergeCell ref="E141:E142"/>
    <mergeCell ref="E134:E136"/>
    <mergeCell ref="A151:A153"/>
    <mergeCell ref="B151:B153"/>
    <mergeCell ref="C151:C153"/>
    <mergeCell ref="E151:E153"/>
    <mergeCell ref="F151:F153"/>
    <mergeCell ref="Q152:Q153"/>
    <mergeCell ref="G143:G144"/>
    <mergeCell ref="G149:G150"/>
    <mergeCell ref="F149:F150"/>
    <mergeCell ref="D149:D150"/>
    <mergeCell ref="D164:D165"/>
    <mergeCell ref="J164:J165"/>
    <mergeCell ref="O164:O165"/>
    <mergeCell ref="Q197:Q198"/>
    <mergeCell ref="D168:D169"/>
    <mergeCell ref="Q182:T182"/>
    <mergeCell ref="D170:D172"/>
    <mergeCell ref="Q147:Q148"/>
    <mergeCell ref="C160:T160"/>
    <mergeCell ref="R152:R153"/>
    <mergeCell ref="S152:S153"/>
    <mergeCell ref="T152:T153"/>
    <mergeCell ref="G173:G174"/>
    <mergeCell ref="G189:G190"/>
    <mergeCell ref="G192:G193"/>
    <mergeCell ref="D151:D153"/>
    <mergeCell ref="C159:H159"/>
    <mergeCell ref="C184:T184"/>
    <mergeCell ref="D189:D191"/>
    <mergeCell ref="D166:D167"/>
    <mergeCell ref="D186:D188"/>
    <mergeCell ref="C207:C209"/>
    <mergeCell ref="D208:D209"/>
    <mergeCell ref="Q212:T212"/>
    <mergeCell ref="C210:H210"/>
    <mergeCell ref="Q210:T210"/>
    <mergeCell ref="A213:AD213"/>
    <mergeCell ref="A214:AD214"/>
    <mergeCell ref="Q138:Q140"/>
    <mergeCell ref="A154:A155"/>
    <mergeCell ref="B154:B155"/>
    <mergeCell ref="G151:G153"/>
    <mergeCell ref="G164:G165"/>
    <mergeCell ref="E166:E167"/>
    <mergeCell ref="D197:D198"/>
    <mergeCell ref="Q159:T159"/>
    <mergeCell ref="C154:C155"/>
    <mergeCell ref="D154:D155"/>
    <mergeCell ref="E154:E155"/>
    <mergeCell ref="F154:F155"/>
    <mergeCell ref="G154:G155"/>
    <mergeCell ref="H164:H165"/>
    <mergeCell ref="I164:I165"/>
    <mergeCell ref="K164:K165"/>
    <mergeCell ref="P164:P165"/>
    <mergeCell ref="C211:H211"/>
    <mergeCell ref="Q211:T211"/>
    <mergeCell ref="B212:H212"/>
    <mergeCell ref="C225:H225"/>
    <mergeCell ref="R225:T225"/>
    <mergeCell ref="C226:H226"/>
    <mergeCell ref="R226:T226"/>
    <mergeCell ref="C223:H223"/>
    <mergeCell ref="R223:T223"/>
    <mergeCell ref="C224:H224"/>
    <mergeCell ref="R224:T224"/>
    <mergeCell ref="C215:P215"/>
    <mergeCell ref="C222:H222"/>
    <mergeCell ref="Q199:Q200"/>
    <mergeCell ref="D204:D206"/>
    <mergeCell ref="Q204:Q206"/>
    <mergeCell ref="E173:E174"/>
    <mergeCell ref="F173:F174"/>
    <mergeCell ref="D201:D202"/>
    <mergeCell ref="Q201:Q202"/>
    <mergeCell ref="C183:H183"/>
    <mergeCell ref="Q183:T183"/>
    <mergeCell ref="D182:H182"/>
    <mergeCell ref="E192:E195"/>
    <mergeCell ref="D192:D194"/>
    <mergeCell ref="D195:D196"/>
    <mergeCell ref="D176:D177"/>
    <mergeCell ref="D178:D179"/>
    <mergeCell ref="E186:E187"/>
    <mergeCell ref="E189:E191"/>
    <mergeCell ref="D173:D174"/>
    <mergeCell ref="A156:A158"/>
    <mergeCell ref="B156:B158"/>
    <mergeCell ref="C156:C158"/>
    <mergeCell ref="D156:D158"/>
    <mergeCell ref="E156:E158"/>
    <mergeCell ref="F156:F158"/>
    <mergeCell ref="G156:G158"/>
    <mergeCell ref="V220:V222"/>
    <mergeCell ref="W220:W222"/>
    <mergeCell ref="R218:T218"/>
    <mergeCell ref="R219:T219"/>
    <mergeCell ref="C221:H221"/>
    <mergeCell ref="R221:T221"/>
    <mergeCell ref="R216:T216"/>
    <mergeCell ref="R217:T217"/>
    <mergeCell ref="K216:N216"/>
    <mergeCell ref="C220:H220"/>
    <mergeCell ref="C218:H218"/>
    <mergeCell ref="C219:H219"/>
    <mergeCell ref="C216:H216"/>
    <mergeCell ref="C217:H217"/>
    <mergeCell ref="G168:G169"/>
    <mergeCell ref="G170:G171"/>
    <mergeCell ref="D199:D200"/>
  </mergeCells>
  <printOptions horizontalCentered="1"/>
  <pageMargins left="0" right="0" top="0.39370078740157483" bottom="0.39370078740157483" header="0.39370078740157483" footer="0.39370078740157483"/>
  <pageSetup paperSize="9" scale="81" fitToHeight="0" orientation="landscape" r:id="rId1"/>
  <rowBreaks count="10" manualBreakCount="10">
    <brk id="21" max="19" man="1"/>
    <brk id="32" max="19" man="1"/>
    <brk id="54" max="19" man="1"/>
    <brk id="74" max="19" man="1"/>
    <brk id="87" max="19" man="1"/>
    <brk id="108" max="19" man="1"/>
    <brk id="136" max="19" man="1"/>
    <brk id="153" max="19" man="1"/>
    <brk id="169" max="19" man="1"/>
    <brk id="188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12 programa</vt:lpstr>
      <vt:lpstr>Aiškinamoji lentelė</vt:lpstr>
      <vt:lpstr>'12 programa'!Print_Area</vt:lpstr>
      <vt:lpstr>'Aiškinamoji lentelė'!Print_Area</vt:lpstr>
      <vt:lpstr>'12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2016-12-27T07:12:22Z</cp:lastPrinted>
  <dcterms:created xsi:type="dcterms:W3CDTF">2015-11-25T08:56:30Z</dcterms:created>
  <dcterms:modified xsi:type="dcterms:W3CDTF">2016-12-27T07:12:35Z</dcterms:modified>
</cp:coreProperties>
</file>