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17-2019 SVP\2016-12-22 SPRENDIMAS T2-290\"/>
    </mc:Choice>
  </mc:AlternateContent>
  <bookViews>
    <workbookView xWindow="0" yWindow="0" windowWidth="20490" windowHeight="7755"/>
  </bookViews>
  <sheets>
    <sheet name="13 programa" sheetId="5" r:id="rId1"/>
    <sheet name="Aiškinamoji lentelė" sheetId="1" state="hidden" r:id="rId2"/>
    <sheet name="Aiskinamasis" sheetId="3" state="hidden" r:id="rId3"/>
    <sheet name="Lyginamasis variantas" sheetId="4" state="hidden" r:id="rId4"/>
  </sheets>
  <definedNames>
    <definedName name="_xlnm.Print_Area" localSheetId="0">'13 programa'!$A$1:$N$84</definedName>
    <definedName name="_xlnm.Print_Area" localSheetId="1">'Aiškinamoji lentelė'!$A$1:$T$115</definedName>
    <definedName name="_xlnm.Print_Area" localSheetId="3">'Lyginamasis variantas'!$A$1:$M$95</definedName>
    <definedName name="_xlnm.Print_Titles" localSheetId="0">'13 programa'!$6:$8</definedName>
    <definedName name="_xlnm.Print_Titles" localSheetId="1">'Aiškinamoji lentelė'!$6:$8</definedName>
    <definedName name="_xlnm.Print_Titles" localSheetId="3">'Lyginamasis variantas'!$6:$8</definedName>
  </definedNames>
  <calcPr calcId="162913"/>
</workbook>
</file>

<file path=xl/calcChain.xml><?xml version="1.0" encoding="utf-8"?>
<calcChain xmlns="http://schemas.openxmlformats.org/spreadsheetml/2006/main">
  <c r="J60" i="5" l="1"/>
  <c r="I60" i="5"/>
  <c r="H60" i="5"/>
  <c r="L57" i="1"/>
  <c r="M57" i="1"/>
  <c r="L59" i="1"/>
  <c r="M59" i="1"/>
  <c r="L63" i="1"/>
  <c r="M63" i="1"/>
  <c r="L66" i="1"/>
  <c r="M66" i="1"/>
  <c r="L69" i="1"/>
  <c r="M69" i="1"/>
  <c r="L72" i="1"/>
  <c r="M72" i="1"/>
  <c r="P69" i="1"/>
  <c r="O69" i="1"/>
  <c r="N69" i="1"/>
  <c r="K69" i="1"/>
  <c r="J69" i="1"/>
  <c r="I69" i="1"/>
  <c r="H69" i="5" l="1"/>
  <c r="J83" i="5" l="1"/>
  <c r="I83" i="5"/>
  <c r="H83" i="5"/>
  <c r="J82" i="5"/>
  <c r="I82" i="5"/>
  <c r="H82" i="5"/>
  <c r="J80" i="5"/>
  <c r="I80" i="5"/>
  <c r="H80" i="5"/>
  <c r="J79" i="5"/>
  <c r="I79" i="5"/>
  <c r="H79" i="5"/>
  <c r="J78" i="5"/>
  <c r="I78" i="5"/>
  <c r="H78" i="5"/>
  <c r="J77" i="5"/>
  <c r="I77" i="5"/>
  <c r="H77" i="5"/>
  <c r="J76" i="5"/>
  <c r="I76" i="5"/>
  <c r="H76" i="5"/>
  <c r="I65" i="5"/>
  <c r="J63" i="5"/>
  <c r="I63" i="5"/>
  <c r="H63" i="5"/>
  <c r="J57" i="5"/>
  <c r="I57" i="5"/>
  <c r="H57" i="5"/>
  <c r="H70" i="5" s="1"/>
  <c r="J54" i="5"/>
  <c r="I54" i="5"/>
  <c r="H54" i="5"/>
  <c r="J50" i="5"/>
  <c r="I50" i="5"/>
  <c r="H50" i="5"/>
  <c r="J48" i="5"/>
  <c r="I48" i="5"/>
  <c r="H48" i="5"/>
  <c r="J42" i="5"/>
  <c r="I42" i="5"/>
  <c r="H42" i="5"/>
  <c r="J40" i="5"/>
  <c r="I40" i="5"/>
  <c r="H40" i="5"/>
  <c r="I38" i="5"/>
  <c r="H38" i="5"/>
  <c r="J36" i="5"/>
  <c r="I36" i="5"/>
  <c r="H36" i="5"/>
  <c r="J34" i="5"/>
  <c r="I34" i="5"/>
  <c r="H34" i="5"/>
  <c r="J28" i="5"/>
  <c r="I28" i="5"/>
  <c r="H28" i="5"/>
  <c r="J22" i="5"/>
  <c r="I22" i="5"/>
  <c r="H22" i="5"/>
  <c r="J19" i="5"/>
  <c r="I19" i="5"/>
  <c r="H19" i="5"/>
  <c r="J70" i="5" l="1"/>
  <c r="I70" i="5"/>
  <c r="J29" i="5"/>
  <c r="H29" i="5"/>
  <c r="I29" i="5"/>
  <c r="H43" i="5"/>
  <c r="I43" i="5"/>
  <c r="J43" i="5"/>
  <c r="H81" i="5"/>
  <c r="I81" i="5"/>
  <c r="J81" i="5"/>
  <c r="J75" i="5"/>
  <c r="I75" i="5"/>
  <c r="H75" i="5"/>
  <c r="N78" i="1"/>
  <c r="I71" i="5" l="1"/>
  <c r="I72" i="5" s="1"/>
  <c r="I84" i="5"/>
  <c r="J84" i="5"/>
  <c r="H84" i="5"/>
  <c r="H71" i="5"/>
  <c r="H72" i="5" s="1"/>
  <c r="J71" i="5"/>
  <c r="J72" i="5" s="1"/>
  <c r="L104" i="1"/>
  <c r="M104" i="1"/>
  <c r="K78" i="1"/>
  <c r="N76" i="1" l="1"/>
  <c r="K76" i="1"/>
  <c r="P104" i="1" l="1"/>
  <c r="N66" i="1" l="1"/>
  <c r="K66" i="1"/>
  <c r="L29" i="1" l="1"/>
  <c r="M29" i="1"/>
  <c r="N29" i="1"/>
  <c r="O29" i="1"/>
  <c r="P29" i="1"/>
  <c r="K29" i="1"/>
  <c r="O104" i="1" l="1"/>
  <c r="N104" i="1"/>
  <c r="K104" i="1"/>
  <c r="J104" i="1"/>
  <c r="J113" i="1"/>
  <c r="J114" i="1"/>
  <c r="I114" i="1"/>
  <c r="I113" i="1"/>
  <c r="I112" i="1"/>
  <c r="I110" i="1"/>
  <c r="I109" i="1"/>
  <c r="I107" i="1"/>
  <c r="I106" i="1"/>
  <c r="I105" i="1"/>
  <c r="I104" i="1"/>
  <c r="P110" i="1"/>
  <c r="O110" i="1"/>
  <c r="N110" i="1"/>
  <c r="M110" i="1"/>
  <c r="L110" i="1"/>
  <c r="K110" i="1"/>
  <c r="J110" i="1"/>
  <c r="P22" i="1"/>
  <c r="P19" i="1"/>
  <c r="N114" i="1"/>
  <c r="K113" i="1"/>
  <c r="N112" i="1"/>
  <c r="N109" i="1"/>
  <c r="N107" i="1"/>
  <c r="N105" i="1"/>
  <c r="I111" i="1" l="1"/>
  <c r="N103" i="1"/>
  <c r="P66" i="1"/>
  <c r="O66" i="1"/>
  <c r="J66" i="1"/>
  <c r="I66" i="1"/>
  <c r="K63" i="1" l="1"/>
  <c r="N63" i="1"/>
  <c r="O63" i="1"/>
  <c r="P63" i="1"/>
  <c r="J63" i="1"/>
  <c r="K57" i="1"/>
  <c r="N57" i="1"/>
  <c r="O57" i="1"/>
  <c r="P57" i="1"/>
  <c r="J57" i="1"/>
  <c r="N111" i="1" l="1"/>
  <c r="M112" i="1"/>
  <c r="L112" i="1"/>
  <c r="M109" i="1"/>
  <c r="L109" i="1"/>
  <c r="M107" i="1"/>
  <c r="L107" i="1"/>
  <c r="M105" i="1"/>
  <c r="L105" i="1"/>
  <c r="K38" i="1"/>
  <c r="L38" i="1"/>
  <c r="M38" i="1"/>
  <c r="N38" i="1"/>
  <c r="O38" i="1"/>
  <c r="P38" i="1"/>
  <c r="P46" i="1"/>
  <c r="O46" i="1"/>
  <c r="N46" i="1"/>
  <c r="M46" i="1"/>
  <c r="L46" i="1"/>
  <c r="K46" i="1"/>
  <c r="J46" i="1"/>
  <c r="I46" i="1"/>
  <c r="J44" i="1"/>
  <c r="K44" i="1"/>
  <c r="L44" i="1"/>
  <c r="M44" i="1"/>
  <c r="N44" i="1"/>
  <c r="O44" i="1"/>
  <c r="P44" i="1"/>
  <c r="I44" i="1"/>
  <c r="K42" i="1"/>
  <c r="L42" i="1"/>
  <c r="O42" i="1"/>
  <c r="L103" i="1" l="1"/>
  <c r="M103" i="1"/>
  <c r="N115" i="1"/>
  <c r="J51" i="1"/>
  <c r="O114" i="1" l="1"/>
  <c r="O113" i="1"/>
  <c r="O112" i="1"/>
  <c r="O109" i="1"/>
  <c r="O108" i="1"/>
  <c r="O107" i="1"/>
  <c r="O106" i="1"/>
  <c r="O105" i="1"/>
  <c r="O103" i="1" l="1"/>
  <c r="N72" i="1"/>
  <c r="N59" i="1"/>
  <c r="N96" i="1" s="1"/>
  <c r="L51" i="1"/>
  <c r="M51" i="1"/>
  <c r="N51" i="1"/>
  <c r="L40" i="1"/>
  <c r="M40" i="1"/>
  <c r="N40" i="1"/>
  <c r="L32" i="1"/>
  <c r="M32" i="1"/>
  <c r="N32" i="1"/>
  <c r="L22" i="1"/>
  <c r="M22" i="1"/>
  <c r="N22" i="1"/>
  <c r="L19" i="1"/>
  <c r="M19" i="1"/>
  <c r="N19" i="1"/>
  <c r="O74" i="1"/>
  <c r="O72" i="1"/>
  <c r="O59" i="1"/>
  <c r="O51" i="1"/>
  <c r="O40" i="1"/>
  <c r="O32" i="1"/>
  <c r="O22" i="1"/>
  <c r="O19" i="1"/>
  <c r="I108" i="1"/>
  <c r="I103" i="1" s="1"/>
  <c r="I51" i="1"/>
  <c r="I38" i="1"/>
  <c r="O52" i="1" l="1"/>
  <c r="M96" i="1"/>
  <c r="O96" i="1"/>
  <c r="L96" i="1"/>
  <c r="N52" i="1"/>
  <c r="M52" i="1"/>
  <c r="L52" i="1"/>
  <c r="N33" i="1"/>
  <c r="L33" i="1"/>
  <c r="M33" i="1"/>
  <c r="O33" i="1"/>
  <c r="O111" i="1"/>
  <c r="I95" i="1"/>
  <c r="I93" i="1"/>
  <c r="I81" i="1"/>
  <c r="I91" i="1"/>
  <c r="I89" i="1"/>
  <c r="I63" i="1"/>
  <c r="I86" i="1"/>
  <c r="I72" i="1"/>
  <c r="I83" i="1"/>
  <c r="I59" i="1"/>
  <c r="I57" i="1"/>
  <c r="I42" i="1"/>
  <c r="I40" i="1"/>
  <c r="I52" i="1" s="1"/>
  <c r="I32" i="1"/>
  <c r="I29" i="1"/>
  <c r="I22" i="1"/>
  <c r="I19" i="1"/>
  <c r="I96" i="1" l="1"/>
  <c r="N97" i="1"/>
  <c r="N98" i="1" s="1"/>
  <c r="O97" i="1"/>
  <c r="O98" i="1" s="1"/>
  <c r="M97" i="1"/>
  <c r="M98" i="1" s="1"/>
  <c r="L97" i="1"/>
  <c r="L98" i="1" s="1"/>
  <c r="O115" i="1"/>
  <c r="I33" i="1"/>
  <c r="L114" i="1" s="1"/>
  <c r="L111" i="1" s="1"/>
  <c r="L115" i="1" s="1"/>
  <c r="J42" i="1"/>
  <c r="I67" i="4"/>
  <c r="J67" i="4" s="1"/>
  <c r="J68" i="4" s="1"/>
  <c r="I46" i="4"/>
  <c r="I97" i="1" l="1"/>
  <c r="I98" i="1" s="1"/>
  <c r="I115" i="1"/>
  <c r="J45" i="4"/>
  <c r="J46" i="4" s="1"/>
  <c r="I40" i="4"/>
  <c r="J40" i="4" s="1"/>
  <c r="I85" i="4" l="1"/>
  <c r="H85" i="4"/>
  <c r="J77" i="4"/>
  <c r="J78" i="4" s="1"/>
  <c r="I78" i="4"/>
  <c r="H78" i="4"/>
  <c r="J95" i="1"/>
  <c r="I44" i="4" l="1"/>
  <c r="H44" i="4"/>
  <c r="J43" i="4"/>
  <c r="J44" i="4" l="1"/>
  <c r="J85" i="4"/>
  <c r="J19" i="4"/>
  <c r="J22" i="4"/>
  <c r="J28" i="4"/>
  <c r="J31" i="4"/>
  <c r="J32" i="4" l="1"/>
  <c r="H76" i="4" l="1"/>
  <c r="H74" i="4"/>
  <c r="H71" i="4"/>
  <c r="H68" i="4"/>
  <c r="H66" i="4"/>
  <c r="H63" i="4"/>
  <c r="H61" i="4"/>
  <c r="H58" i="4"/>
  <c r="H55" i="4"/>
  <c r="H53" i="4"/>
  <c r="H51" i="4"/>
  <c r="H39" i="4"/>
  <c r="H47" i="4" s="1"/>
  <c r="H37" i="4"/>
  <c r="H31" i="4"/>
  <c r="H28" i="4"/>
  <c r="H22" i="4"/>
  <c r="H19" i="4"/>
  <c r="I94" i="4"/>
  <c r="H94" i="4"/>
  <c r="I93" i="4"/>
  <c r="H93" i="4"/>
  <c r="J92" i="4"/>
  <c r="I92" i="4"/>
  <c r="H92" i="4"/>
  <c r="I90" i="4"/>
  <c r="H90" i="4"/>
  <c r="I89" i="4"/>
  <c r="H89" i="4"/>
  <c r="J88" i="4"/>
  <c r="I88" i="4"/>
  <c r="H88" i="4"/>
  <c r="I87" i="4"/>
  <c r="H87" i="4"/>
  <c r="J86" i="4"/>
  <c r="I86" i="4"/>
  <c r="H86" i="4"/>
  <c r="H84" i="4" s="1"/>
  <c r="I76" i="4"/>
  <c r="I74" i="4"/>
  <c r="J71" i="4"/>
  <c r="J79" i="4" s="1"/>
  <c r="I71" i="4"/>
  <c r="I68" i="4"/>
  <c r="I66" i="4"/>
  <c r="I63" i="4"/>
  <c r="I61" i="4"/>
  <c r="J58" i="4"/>
  <c r="I58" i="4"/>
  <c r="I55" i="4"/>
  <c r="I53" i="4"/>
  <c r="J53" i="4"/>
  <c r="J51" i="4"/>
  <c r="I51" i="4"/>
  <c r="J39" i="4"/>
  <c r="J47" i="4" s="1"/>
  <c r="I39" i="4"/>
  <c r="I37" i="4"/>
  <c r="J37" i="4"/>
  <c r="I31" i="4"/>
  <c r="J93" i="4"/>
  <c r="I28" i="4"/>
  <c r="J89" i="4"/>
  <c r="I22" i="4"/>
  <c r="I19" i="4"/>
  <c r="I47" i="4" l="1"/>
  <c r="H32" i="4"/>
  <c r="I32" i="4"/>
  <c r="I79" i="4"/>
  <c r="I80" i="4" s="1"/>
  <c r="I81" i="4" s="1"/>
  <c r="H79" i="4"/>
  <c r="I91" i="4"/>
  <c r="H80" i="4"/>
  <c r="H81" i="4" s="1"/>
  <c r="I84" i="4"/>
  <c r="H91" i="4"/>
  <c r="J87" i="4"/>
  <c r="J94" i="4"/>
  <c r="J91" i="4" s="1"/>
  <c r="J90" i="4"/>
  <c r="I95" i="4" l="1"/>
  <c r="J80" i="4"/>
  <c r="J81" i="4" s="1"/>
  <c r="H95" i="4"/>
  <c r="J84" i="4"/>
  <c r="J95" i="4" s="1"/>
  <c r="J32" i="1" l="1"/>
  <c r="P108" i="1" l="1"/>
  <c r="K108" i="1"/>
  <c r="J108" i="1"/>
  <c r="P106" i="1"/>
  <c r="K106" i="1"/>
  <c r="J106" i="1"/>
  <c r="J29" i="1"/>
  <c r="J19" i="1"/>
  <c r="P113" i="1" l="1"/>
  <c r="J59" i="1" l="1"/>
  <c r="O69" i="3" l="1"/>
  <c r="O71" i="3" s="1"/>
  <c r="L69" i="3"/>
  <c r="L71" i="3" s="1"/>
  <c r="Q106" i="3"/>
  <c r="P106" i="3"/>
  <c r="Q105" i="3"/>
  <c r="P105" i="3"/>
  <c r="L105" i="3"/>
  <c r="K105" i="3"/>
  <c r="J105" i="3"/>
  <c r="Q104" i="3"/>
  <c r="P104" i="3"/>
  <c r="L104" i="3"/>
  <c r="K104" i="3"/>
  <c r="J104" i="3"/>
  <c r="Q102" i="3"/>
  <c r="P102" i="3"/>
  <c r="L102" i="3"/>
  <c r="Q101" i="3"/>
  <c r="J101" i="3"/>
  <c r="Q100" i="3"/>
  <c r="P100" i="3"/>
  <c r="K100" i="3"/>
  <c r="J100" i="3"/>
  <c r="Q99" i="3"/>
  <c r="P99" i="3"/>
  <c r="L99" i="3"/>
  <c r="K99" i="3"/>
  <c r="J99" i="3"/>
  <c r="Q98" i="3"/>
  <c r="P98" i="3"/>
  <c r="L98" i="3"/>
  <c r="K98" i="3"/>
  <c r="J98" i="3"/>
  <c r="Q97" i="3"/>
  <c r="P97" i="3"/>
  <c r="K97" i="3"/>
  <c r="J97" i="3"/>
  <c r="N88" i="3"/>
  <c r="M88" i="3"/>
  <c r="Q87" i="3"/>
  <c r="O87" i="3"/>
  <c r="L87" i="3"/>
  <c r="K86" i="3"/>
  <c r="K102" i="3" s="1"/>
  <c r="J86" i="3"/>
  <c r="J102" i="3" s="1"/>
  <c r="K85" i="3"/>
  <c r="J85" i="3"/>
  <c r="O83" i="3"/>
  <c r="L83" i="3"/>
  <c r="K83" i="3"/>
  <c r="J83" i="3"/>
  <c r="O80" i="3"/>
  <c r="L80" i="3"/>
  <c r="K80" i="3"/>
  <c r="J80" i="3"/>
  <c r="Q77" i="3"/>
  <c r="P77" i="3"/>
  <c r="L77" i="3"/>
  <c r="O76" i="3"/>
  <c r="O77" i="3" s="1"/>
  <c r="L74" i="3"/>
  <c r="O72" i="3"/>
  <c r="O74" i="3" s="1"/>
  <c r="P101" i="3"/>
  <c r="L68" i="3"/>
  <c r="K68" i="3"/>
  <c r="J68" i="3"/>
  <c r="O66" i="3"/>
  <c r="O68" i="3" s="1"/>
  <c r="P65" i="3"/>
  <c r="L65" i="3"/>
  <c r="K65" i="3"/>
  <c r="J65" i="3"/>
  <c r="O63" i="3"/>
  <c r="O65" i="3" s="1"/>
  <c r="Q62" i="3"/>
  <c r="P62" i="3"/>
  <c r="O62" i="3"/>
  <c r="L62" i="3" s="1"/>
  <c r="K62" i="3"/>
  <c r="J62" i="3"/>
  <c r="P58" i="3"/>
  <c r="L58" i="3"/>
  <c r="K58" i="3"/>
  <c r="J58" i="3"/>
  <c r="O57" i="3"/>
  <c r="O58" i="3" s="1"/>
  <c r="Q56" i="3"/>
  <c r="P56" i="3"/>
  <c r="K56" i="3"/>
  <c r="J56" i="3"/>
  <c r="Q53" i="3"/>
  <c r="P53" i="3"/>
  <c r="O53" i="3"/>
  <c r="L53" i="3"/>
  <c r="K53" i="3"/>
  <c r="J53" i="3"/>
  <c r="Q48" i="3"/>
  <c r="P48" i="3"/>
  <c r="P49" i="3" s="1"/>
  <c r="O48" i="3"/>
  <c r="N48" i="3"/>
  <c r="M48" i="3"/>
  <c r="L48" i="3"/>
  <c r="Q44" i="3"/>
  <c r="P44" i="3"/>
  <c r="O44" i="3"/>
  <c r="N44" i="3"/>
  <c r="K44" i="3"/>
  <c r="J44" i="3"/>
  <c r="M43" i="3"/>
  <c r="M44" i="3" s="1"/>
  <c r="L43" i="3"/>
  <c r="L44" i="3" s="1"/>
  <c r="Q42" i="3"/>
  <c r="P42" i="3"/>
  <c r="O42" i="3"/>
  <c r="N42" i="3"/>
  <c r="M42" i="3"/>
  <c r="J42" i="3"/>
  <c r="J49" i="3" s="1"/>
  <c r="L37" i="3"/>
  <c r="L101" i="3" s="1"/>
  <c r="K37" i="3"/>
  <c r="K101" i="3" s="1"/>
  <c r="K34" i="3"/>
  <c r="J34" i="3"/>
  <c r="Q31" i="3"/>
  <c r="P31" i="3"/>
  <c r="O31" i="3"/>
  <c r="N31" i="3"/>
  <c r="L31" i="3"/>
  <c r="K31" i="3"/>
  <c r="J31" i="3"/>
  <c r="M29" i="3"/>
  <c r="M31" i="3" s="1"/>
  <c r="Q27" i="3"/>
  <c r="P27" i="3"/>
  <c r="O27" i="3"/>
  <c r="O35" i="3" s="1"/>
  <c r="N27" i="3"/>
  <c r="M27" i="3"/>
  <c r="K27" i="3"/>
  <c r="J27" i="3"/>
  <c r="L24" i="3"/>
  <c r="Q22" i="3"/>
  <c r="P22" i="3"/>
  <c r="N22" i="3"/>
  <c r="M22" i="3"/>
  <c r="L22" i="3" s="1"/>
  <c r="K22" i="3"/>
  <c r="J22" i="3"/>
  <c r="Q19" i="3"/>
  <c r="P19" i="3"/>
  <c r="M19" i="3"/>
  <c r="L19" i="3" s="1"/>
  <c r="K19" i="3"/>
  <c r="J19" i="3"/>
  <c r="L13" i="3"/>
  <c r="L97" i="3" s="1"/>
  <c r="Q103" i="3" l="1"/>
  <c r="Q107" i="3" s="1"/>
  <c r="K42" i="3"/>
  <c r="L88" i="3"/>
  <c r="L106" i="3"/>
  <c r="L103" i="3" s="1"/>
  <c r="L100" i="3"/>
  <c r="L96" i="3" s="1"/>
  <c r="O49" i="3"/>
  <c r="P103" i="3"/>
  <c r="N35" i="3"/>
  <c r="J35" i="3"/>
  <c r="Q88" i="3"/>
  <c r="P35" i="3"/>
  <c r="K35" i="3"/>
  <c r="K49" i="3"/>
  <c r="Q49" i="3"/>
  <c r="J87" i="3"/>
  <c r="J88" i="3" s="1"/>
  <c r="Q96" i="3"/>
  <c r="Q35" i="3"/>
  <c r="L27" i="3"/>
  <c r="L35" i="3" s="1"/>
  <c r="L42" i="3"/>
  <c r="L49" i="3" s="1"/>
  <c r="N49" i="3"/>
  <c r="K87" i="3"/>
  <c r="K88" i="3" s="1"/>
  <c r="K89" i="3" s="1"/>
  <c r="K90" i="3" s="1"/>
  <c r="M49" i="3"/>
  <c r="O88" i="3"/>
  <c r="O89" i="3" s="1"/>
  <c r="O90" i="3" s="1"/>
  <c r="K96" i="3"/>
  <c r="J96" i="3"/>
  <c r="P96" i="3"/>
  <c r="M35" i="3"/>
  <c r="J106" i="3"/>
  <c r="J103" i="3" s="1"/>
  <c r="P88" i="3"/>
  <c r="K106" i="3"/>
  <c r="K103" i="3" s="1"/>
  <c r="N89" i="3" l="1"/>
  <c r="N90" i="3" s="1"/>
  <c r="J89" i="3"/>
  <c r="J90" i="3" s="1"/>
  <c r="M89" i="3"/>
  <c r="M90" i="3" s="1"/>
  <c r="P107" i="3"/>
  <c r="L107" i="3"/>
  <c r="P89" i="3"/>
  <c r="P90" i="3" s="1"/>
  <c r="Q89" i="3"/>
  <c r="Q90" i="3" s="1"/>
  <c r="Q109" i="3" s="1"/>
  <c r="L89" i="3"/>
  <c r="L90" i="3" s="1"/>
  <c r="K107" i="3"/>
  <c r="K109" i="3" s="1"/>
  <c r="J107" i="3"/>
  <c r="J109" i="3" s="1"/>
  <c r="P109" i="3" l="1"/>
  <c r="L109" i="3"/>
  <c r="J89" i="1"/>
  <c r="P114" i="1" l="1"/>
  <c r="K114" i="1"/>
  <c r="P112" i="1"/>
  <c r="K112" i="1"/>
  <c r="J112" i="1"/>
  <c r="P109" i="1"/>
  <c r="K109" i="1"/>
  <c r="J109" i="1"/>
  <c r="P107" i="1"/>
  <c r="K107" i="1"/>
  <c r="J107" i="1"/>
  <c r="P105" i="1"/>
  <c r="K105" i="1"/>
  <c r="J105" i="1"/>
  <c r="J93" i="1"/>
  <c r="J81" i="1"/>
  <c r="J91" i="1"/>
  <c r="J86" i="1"/>
  <c r="P72" i="1"/>
  <c r="P96" i="1" s="1"/>
  <c r="K72" i="1"/>
  <c r="J72" i="1"/>
  <c r="J83" i="1"/>
  <c r="P59" i="1"/>
  <c r="K59" i="1"/>
  <c r="P51" i="1"/>
  <c r="K51" i="1"/>
  <c r="P40" i="1"/>
  <c r="K40" i="1"/>
  <c r="J40" i="1"/>
  <c r="J38" i="1"/>
  <c r="P32" i="1"/>
  <c r="P33" i="1" s="1"/>
  <c r="K32" i="1"/>
  <c r="K22" i="1"/>
  <c r="J22" i="1"/>
  <c r="K19" i="1"/>
  <c r="J96" i="1" l="1"/>
  <c r="K96" i="1"/>
  <c r="J52" i="1"/>
  <c r="P52" i="1"/>
  <c r="P103" i="1"/>
  <c r="K52" i="1"/>
  <c r="J103" i="1"/>
  <c r="K103" i="1"/>
  <c r="K33" i="1"/>
  <c r="J111" i="1"/>
  <c r="P111" i="1"/>
  <c r="J33" i="1"/>
  <c r="M114" i="1" s="1"/>
  <c r="M111" i="1" s="1"/>
  <c r="M115" i="1" s="1"/>
  <c r="K111" i="1"/>
  <c r="P97" i="1" l="1"/>
  <c r="P98" i="1" s="1"/>
  <c r="K97" i="1"/>
  <c r="K98" i="1" s="1"/>
  <c r="J115" i="1"/>
  <c r="P115" i="1"/>
  <c r="K115" i="1"/>
  <c r="J97" i="1"/>
  <c r="J98" i="1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88" authorId="0" shapeId="0">
      <text>
        <r>
          <rPr>
            <sz val="9"/>
            <color indexed="81"/>
            <rFont val="Tahoma"/>
            <family val="2"/>
            <charset val="186"/>
          </rPr>
          <t xml:space="preserve">"Atnaujinti savivaldybės sveikatos priežiūros įstaigų medicinos technologijų bazę"
</t>
        </r>
      </text>
    </comment>
    <comment ref="E90" authorId="0" shapeId="0">
      <text>
        <r>
          <rPr>
            <sz val="9"/>
            <color indexed="81"/>
            <rFont val="Tahoma"/>
            <family val="2"/>
            <charset val="186"/>
          </rPr>
          <t xml:space="preserve">"Užtikrinti greitosios medicinos pagalbos operatyvumą ir kokybę"
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4.xml><?xml version="1.0" encoding="utf-8"?>
<comments xmlns="http://schemas.openxmlformats.org/spreadsheetml/2006/main">
  <authors>
    <author>Snieguole Kacerauskaite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186"/>
          </rPr>
          <t xml:space="preserve">Tiesiogiai stebimas trumpo gydymo kursas (anglų k. – directly observed treatment short course (sutr. DOTS) – Pasaulio sveikatos organizacijos patvirtinta strategija, kurią Pasaulio bankas įvardijo kaip vieną iš ekonomiškai efektyviausių tuberkuliozės kontrolės priemonių, leidžiančių pasiekti geriausių tuberkuliozės (toliau – TB) gydymo rezultatų 
</t>
        </r>
      </text>
    </comment>
  </commentList>
</comments>
</file>

<file path=xl/sharedStrings.xml><?xml version="1.0" encoding="utf-8"?>
<sst xmlns="http://schemas.openxmlformats.org/spreadsheetml/2006/main" count="1269" uniqueCount="256">
  <si>
    <t xml:space="preserve"> 2016–2018 M. KLAIPĖDOS MIESTO SAVIVALDYBĖS</t>
  </si>
  <si>
    <t>SVEIKATOS APSAUGOS PROGRAMOS (NR. 13)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</si>
  <si>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</si>
  <si>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</si>
  <si>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</si>
  <si>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</si>
  <si>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</si>
  <si>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</si>
  <si>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</si>
  <si>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</si>
  <si>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</si>
  <si>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2016-ųjų metų asignavimų planas</t>
  </si>
  <si>
    <t>2017-ųjų metų lėšų projektas</t>
  </si>
  <si>
    <t>2018-ųjų metų lėšų projektas</t>
  </si>
  <si>
    <t>Produkto kriterijus</t>
  </si>
  <si>
    <t>2016 m.</t>
  </si>
  <si>
    <t>2017 m.</t>
  </si>
  <si>
    <t>2018 m.</t>
  </si>
  <si>
    <t>Strateginis tikslas 03. Užtikrinti gyventojams aukštą švietimo, kultūros, socialinių, sporto ir sveikatos apsaugos paslaugų kokybę ir prieinamumą</t>
  </si>
  <si>
    <t>13 Sveikatos apsaugos programa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</si>
  <si>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</si>
  <si>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</si>
  <si>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</si>
  <si>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</si>
  <si>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 xml:space="preserve"> 1.2.2.5</t>
  </si>
  <si>
    <t>07</t>
  </si>
  <si>
    <t>3</t>
  </si>
  <si>
    <t>SB</t>
  </si>
  <si>
    <t>Visuomenės sveikatos rėmimo specialiosios programos įgyvendinimas, proc.</t>
  </si>
  <si>
    <t>Užkrečiamųjų ligų prevencija</t>
  </si>
  <si>
    <t xml:space="preserve"> 1.2.2.4</t>
  </si>
  <si>
    <t>SB(AA)</t>
  </si>
  <si>
    <t>Vaikų sveikatos gerinimas</t>
  </si>
  <si>
    <t>Saugios bendruomenės organizavimas ir užtikrinimas</t>
  </si>
  <si>
    <t>1.2.2.3</t>
  </si>
  <si>
    <t>Sveikos gyvensenos (subalansuotos mitybos, fizinio aktyvumo) formavimas</t>
  </si>
  <si>
    <t>Visuomenės informavimas sveikatos klausimais</t>
  </si>
  <si>
    <t>Sveikatinimo projektų rėmimas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</si>
  <si>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</si>
  <si>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</si>
  <si>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</si>
  <si>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</si>
  <si>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</si>
  <si>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</si>
  <si>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</si>
  <si>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</si>
  <si>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Visuomenės sveikatos priežiūros paslaugų, teikiamų Klaipėdos miesto bendruomenei, padidėjimas, proc.</t>
  </si>
  <si>
    <t>Įsigyta kompiuterių, vnt.</t>
  </si>
  <si>
    <t>04</t>
  </si>
  <si>
    <t>Įsigyta kompiuterių / programinės įrangos, vnt.</t>
  </si>
  <si>
    <t>1/1</t>
  </si>
  <si>
    <t>Įrengta patalpų, proc.</t>
  </si>
  <si>
    <t>Suteikta konsultacijų, skaičius</t>
  </si>
  <si>
    <t>Iš viso uždaviniui:</t>
  </si>
  <si>
    <t>Užtikrinti asmens sveikatos priežiūros paslaugų teikimą</t>
  </si>
  <si>
    <t>BĮ Klaipėdos sutrikusio vystymosi kūdikių namų išlaikymas ir veiklos organizavimas</t>
  </si>
  <si>
    <t>55</t>
  </si>
  <si>
    <t>Vidutinis ankstyvosios reabilitacijos procedūrų, individualių programų skaičius 1 vaikui</t>
  </si>
  <si>
    <t>65</t>
  </si>
  <si>
    <t>66</t>
  </si>
  <si>
    <t>PSDF</t>
  </si>
  <si>
    <t>50</t>
  </si>
  <si>
    <t>Įsigytas automobilis, vnt.</t>
  </si>
  <si>
    <t>8</t>
  </si>
  <si>
    <t>Gerosios ir blogosios patirties analizės ir stebėsenos tarpinstitucinės sistemos, paremtos sveikatos priežiūros paslaugų organizavimo kokybės vertinimo kriterijais, taikymas sveikatos sektoriuje</t>
  </si>
  <si>
    <t xml:space="preserve">1.2.1.1, 1.2.1.4.     </t>
  </si>
  <si>
    <t xml:space="preserve">Atliktas tyrimas, vnt.
</t>
  </si>
  <si>
    <t>1</t>
  </si>
  <si>
    <t>Sukurta vertinimo sistema</t>
  </si>
  <si>
    <t>Sukurta analizės ir stebėsenos sistema</t>
  </si>
  <si>
    <t>5</t>
  </si>
  <si>
    <t>Modernizuoti sveikatos priežiūros įstaigų infrastruktūrą</t>
  </si>
  <si>
    <t xml:space="preserve">I  </t>
  </si>
  <si>
    <t>Įsigyta įranga, proc.</t>
  </si>
  <si>
    <t>Kt</t>
  </si>
  <si>
    <t xml:space="preserve">Atlikta rekonstrukcijos darbų, proc. </t>
  </si>
  <si>
    <t>Įsigyta medicinos įrangos, vnt.</t>
  </si>
  <si>
    <t>VšĮ Klaipėdos universitetinės ligoninės (Liepojos g. 41) I korpuso renovacija</t>
  </si>
  <si>
    <t>Rekonstrukcijos užbaigtumas, proc.</t>
  </si>
  <si>
    <r>
      <t xml:space="preserve">Pastato Taikos pr. 76 modernizavimas </t>
    </r>
    <r>
      <rPr>
        <sz val="10"/>
        <rFont val="Times New Roman"/>
        <family val="1"/>
        <charset val="186"/>
      </rPr>
      <t>(šilumos centro renovacija, pastato lauko sienų apšiltinimas, laiptinių remontas)</t>
    </r>
  </si>
  <si>
    <t>Atliktas energetinis auditas</t>
  </si>
  <si>
    <t>Parengtas techninis projektas</t>
  </si>
  <si>
    <t>Atlikta modernizacija, proc.</t>
  </si>
  <si>
    <t>05</t>
  </si>
  <si>
    <t xml:space="preserve">Viešosios įstaigos Klaipėdos medicininės slaugos ligoninės paliatyviosios pagalbos korpuso pritaikymas neįgaliųjų poreikiams ir įrangos įsigijimas </t>
  </si>
  <si>
    <t>Įrengtas liftas, vnt.</t>
  </si>
  <si>
    <t>Įsigyta įrangos,proc.</t>
  </si>
  <si>
    <t>06</t>
  </si>
  <si>
    <t xml:space="preserve">Parengtas techninis projektas, vnt.  </t>
  </si>
  <si>
    <t>Kompiuterinio tomografo įsigijimas VšĮ Klaipėdos vaikų ligoninėje</t>
  </si>
  <si>
    <t>Įsigytas kompiuterinis tomografas</t>
  </si>
  <si>
    <t>08</t>
  </si>
  <si>
    <t>VšĮ Klaipėdos greitosios medicinos pagalbos stoties sanitarinio transporto atnaujinimas</t>
  </si>
  <si>
    <t xml:space="preserve">Įsigytas greitosios pagalbos automobilis, vnt. </t>
  </si>
  <si>
    <t>09</t>
  </si>
  <si>
    <t>Pirminės sveikatos priežiūros paslaugų prieinamumo gerinimas VšĮ Jūrininkų sveikatos priežiūros centre, įrengiant liftą</t>
  </si>
  <si>
    <t>10</t>
  </si>
  <si>
    <t>Atliktas remontas, proc.</t>
  </si>
  <si>
    <t>11</t>
  </si>
  <si>
    <t>Pastato stogo Pievų Tako g. 38 remontas</t>
  </si>
  <si>
    <t>Suremontuotas stogas, proc.</t>
  </si>
  <si>
    <t>Keleivinio lifto įrengimas pastate Pievų Tako g. 38</t>
  </si>
  <si>
    <t>Įrengtas liftas</t>
  </si>
  <si>
    <t>Iš viso tikslui:</t>
  </si>
  <si>
    <t>13</t>
  </si>
  <si>
    <t xml:space="preserve">Iš viso  programai: </t>
  </si>
  <si>
    <t>Finansavimo šaltinių suvestinė</t>
  </si>
  <si>
    <t>Finansavimo šaltiniai</t>
  </si>
  <si>
    <t>2016 m. asignavimų planas</t>
  </si>
  <si>
    <t>2017 m. lėšų projektas</t>
  </si>
  <si>
    <t>2018 m. lėšų projektas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</si>
  <si>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</si>
  <si>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</si>
  <si>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</si>
  <si>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</si>
  <si>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</si>
  <si>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</si>
  <si>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</si>
  <si>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</si>
  <si>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</si>
  <si>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</si>
  <si>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Informacinių pranešimų skaičius</t>
  </si>
  <si>
    <t>Išlaikomas darbuotojo etatas projekto „Jaunimui palankių sveikatos priežiūros paslaugų teikimo modelio diegimas Klaipėdos miesto savivaldybėje“ tęstinumui užtikrinti</t>
  </si>
  <si>
    <t>12</t>
  </si>
  <si>
    <t>Suorganizuota konferencijų, skaičius</t>
  </si>
  <si>
    <t>Vaikų, gavusių ankstyvosios reabilitacijos paslaugas, skaičius</t>
  </si>
  <si>
    <t xml:space="preserve">Projekto „Jaunimui palankių sveikatos priežiūros paslaugų teikimo modelio diegimas Klaipėdos miesto savivaldybėje“ įgyvendinimas </t>
  </si>
  <si>
    <t>Apgyvendinta vaikų, skaičius</t>
  </si>
  <si>
    <t xml:space="preserve">Atokvėpio paslaugos teikimas šeimoms, auginančioms vaiką su negalia (BĮ Klaipėdos sutrikusio vystymosi kūdikių namuose) </t>
  </si>
  <si>
    <r>
      <t xml:space="preserve">Viešosios įstaigos Klaipėdos universitetinės ligoninės centrinio korpuso operacinės rekonstrukcija </t>
    </r>
    <r>
      <rPr>
        <sz val="10"/>
        <rFont val="Times New Roman"/>
        <family val="1"/>
        <charset val="186"/>
      </rPr>
      <t>Liepojos g. 41, Klaipėda</t>
    </r>
  </si>
  <si>
    <t>Administracinės paskirties pastato J. Karoso g. 12, Klaipėda, rekonstravimas į gydymo paskirties pastatą (techninio projekto parengimas)</t>
  </si>
  <si>
    <t xml:space="preserve">Psichikos sveikatos centro Narkomanų detoksikacijos skyriaus Galinio Pylimo g. 3, Klaipėdoje, remontas 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</si>
  <si>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</si>
  <si>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r>
      <t>Klaipėdos universitetinės ligoninės dezinfekcijos sterilizacijos proceso modernizavimas</t>
    </r>
    <r>
      <rPr>
        <sz val="10"/>
        <rFont val="Times New Roman"/>
        <family val="1"/>
        <charset val="186"/>
      </rPr>
      <t xml:space="preserve"> Liepojos g. 39</t>
    </r>
  </si>
  <si>
    <t>Aiškinamojo rašto priedas Nr.3</t>
  </si>
  <si>
    <t xml:space="preserve"> 2015–2018 M. KLAIPĖDOS MIESTO SAVIVALDYBĖS</t>
  </si>
  <si>
    <t xml:space="preserve"> TIKSLŲ, UŽDAVINIŲ, PRIEMONIŲ, PRIEMONIŲ IŠLAIDŲ IR PRODUKTO KRITERIJŲ DETALI SUVESTINĖ</t>
  </si>
  <si>
    <t>Eur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</si>
  <si>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</si>
  <si>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Vykdytojas (skyrius / asmuo)</t>
  </si>
  <si>
    <t>2015 m. patvirtintas asignavimų planas**</t>
  </si>
  <si>
    <t>2015 m. asignavimų plano pakeitimas***</t>
  </si>
  <si>
    <t>Lėšų poreikis biudžetiniams 2016-iesiems metams</t>
  </si>
  <si>
    <t>2017-ųjų metų lėšų poreikis</t>
  </si>
  <si>
    <t>2018-ųjų metų lėšų poreikis</t>
  </si>
  <si>
    <t>Iš viso</t>
  </si>
  <si>
    <t>Išlaidoms</t>
  </si>
  <si>
    <t>Turtui įsigyti ir finansiniams įsipareigojimams vykdyti</t>
  </si>
  <si>
    <t>Iš jų darbo užmokesčiui</t>
  </si>
  <si>
    <t>Sveikatos apsaugos skyrius</t>
  </si>
  <si>
    <t>SB(AAL)</t>
  </si>
  <si>
    <t>Visuomenės sveikatos priežiūros paslaugų, teikiamų Klaipėdos miesto bendruomenei, padidėjimas (proc.)</t>
  </si>
  <si>
    <t>Projekto „Jaunimui palankių sveikatos priežiūros paslaugų teikimo modelio diegimas Klaipėdos miesto savivaldybėje“ įgyvendinimas</t>
  </si>
  <si>
    <t>Patalpų įrengimas, proc.</t>
  </si>
  <si>
    <t>Suteiktų konsultacijų skaičius</t>
  </si>
  <si>
    <t>URBACT projekto „Sveikas senėjimas“  įgyvendinimas</t>
  </si>
  <si>
    <t>ES</t>
  </si>
  <si>
    <t>Apgyvendintų vaikų, skaičius</t>
  </si>
  <si>
    <t>Lovadienių skaičius</t>
  </si>
  <si>
    <t>20075</t>
  </si>
  <si>
    <t xml:space="preserve">Paskiepyta vaikų, proc.                          </t>
  </si>
  <si>
    <t>100</t>
  </si>
  <si>
    <t xml:space="preserve">Vietų atokvėpio paslaugai teikti skaičius </t>
  </si>
  <si>
    <t>Organizuota patirties sklaidos renginių, skaičius</t>
  </si>
  <si>
    <t>IED Projektų skyrius</t>
  </si>
  <si>
    <r>
      <t xml:space="preserve">Klaipėdos universitetinės ligoninės dezinfekcijos sterilizacijos proceso modernizavimas </t>
    </r>
    <r>
      <rPr>
        <sz val="10"/>
        <rFont val="Times New Roman"/>
        <family val="1"/>
        <charset val="186"/>
      </rPr>
      <t>Liepojos g. 39</t>
    </r>
  </si>
  <si>
    <t>Ūkio skyrius</t>
  </si>
  <si>
    <t>IED Statybos ir infrastrukt. plėtros skyrius</t>
  </si>
  <si>
    <t>Statybos ir infrastruktūros plėtros skyrius</t>
  </si>
  <si>
    <t>Paprastojo remonto darbų užbaigtumas, proc.</t>
  </si>
  <si>
    <t>PF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</si>
  <si>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</si>
  <si>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** pagal Klaipėdos miesto savivaldybės tarybos 2015 m. vasario 19 d. sprendimą Nr. T2-12</t>
  </si>
  <si>
    <t>** pagal Klaipėdos miesto savivaldybės tarybos 2015 m. spalio 29 d. sprendimą Nr. T2-265</t>
  </si>
  <si>
    <t>2015 m. plano pakeitimas***</t>
  </si>
  <si>
    <t>Lėšų poreikis 2016 m.</t>
  </si>
  <si>
    <t>2017 m. poreikis</t>
  </si>
  <si>
    <t>2018 m. poreikis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</si>
  <si>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</si>
  <si>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</si>
  <si>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LRVB</t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</si>
  <si>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</si>
  <si>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SB(SPL)</t>
  </si>
  <si>
    <r>
      <t xml:space="preserve">Pajamos už atsitiktines paslaugasir įmokos už apgyvendinimą įstaigoje likutis </t>
    </r>
    <r>
      <rPr>
        <b/>
        <sz val="10"/>
        <rFont val="Times New Roman"/>
        <family val="1"/>
        <charset val="186"/>
      </rPr>
      <t>SB(SPL)</t>
    </r>
  </si>
  <si>
    <t>Pirminės sveikatos priežiūros paslaugų organizavimo kokybės ir darbo sąlygų pagerinimo optimaliai panaudojant esamas patalpas galimybių  studijos parengimas</t>
  </si>
  <si>
    <t>Parengta galimybių studija, vnt.</t>
  </si>
  <si>
    <t>Galimybių studijų ir tyrimų parengimas:</t>
  </si>
  <si>
    <t>1.2.3.3</t>
  </si>
  <si>
    <t xml:space="preserve">1.2.3.3 </t>
  </si>
  <si>
    <t>1.2.3.2, 1.2.3.3</t>
  </si>
  <si>
    <t>1.2.3.2</t>
  </si>
  <si>
    <t xml:space="preserve">1.2.3.1  </t>
  </si>
  <si>
    <t>Lyginamasis variantas</t>
  </si>
  <si>
    <t>Siūlomas keisti 2016-ųjų m. asignavimų planas</t>
  </si>
  <si>
    <t>Skirtumas</t>
  </si>
  <si>
    <t xml:space="preserve"> </t>
  </si>
  <si>
    <t>Siūlomas keisti asignavimų planas</t>
  </si>
  <si>
    <t>Valstybės biudžeto lėšos LRVB</t>
  </si>
  <si>
    <t>PAAIŠKINIMAI</t>
  </si>
  <si>
    <t>1.3.3.3</t>
  </si>
  <si>
    <t>Įsigyta įrangos, proc.</t>
  </si>
  <si>
    <t>Viešųjų sveikatos įstaigų teritorijų tvarkymas</t>
  </si>
  <si>
    <t>6</t>
  </si>
  <si>
    <r>
      <t>Suremontuota kelio dangos, m</t>
    </r>
    <r>
      <rPr>
        <vertAlign val="superscript"/>
        <sz val="10"/>
        <color rgb="FFFF0000"/>
        <rFont val="Times New Roman"/>
        <family val="1"/>
        <charset val="186"/>
      </rPr>
      <t>2</t>
    </r>
  </si>
  <si>
    <t xml:space="preserve">Tiesiogiai stebimo trumpo gydymo kurso (DOTS) kabineto paslaugų organizavimas </t>
  </si>
  <si>
    <t>Lankytojų skaičius</t>
  </si>
  <si>
    <t>30</t>
  </si>
  <si>
    <t>Vykdant viešųjų pirkimų procedūras gautas vienas pasiūlymas už didesnę kainą nei buvo planuota, todėl reikalinga padidinti priemonės finansinę vertę</t>
  </si>
  <si>
    <t>Nauja priemonė įtraukta vadovaujantis LR Sveikatos apsaugos ministro 2016-02-12 įsakymu Nr.V- 237, kuriuo vadovaujantis, DOTS paslaugų teikimą turi organizuoti savivaldybės</t>
  </si>
  <si>
    <t>Sutaupytos lėšos, nes vykdant viešųjų pirkimų procedūras gautas pasiūlymas už mažesnę kainą nei buvo planuota</t>
  </si>
  <si>
    <t>Siūloma įtraukti naują priemonę, siekiant palaipsniui tvarkyti savivaldybei priklausančių sveikatos įstaigų teritorijas. 2016 m. planauojama suremontuoti kelio dangą VšĮ Klaipėdos universitetinės ligoninės  teritorijoje, jei liks lėšų - tvarkyti kelio dangas ir prie kitų sveikatos įstaigų.</t>
  </si>
  <si>
    <r>
      <t xml:space="preserve">Savivaldybės aplinkos apsaugos rėmimo specialiosios programos likučio lėšos </t>
    </r>
    <r>
      <rPr>
        <b/>
        <sz val="10"/>
        <rFont val="Times New Roman"/>
        <family val="1"/>
        <charset val="186"/>
      </rPr>
      <t>SB(AAL)</t>
    </r>
  </si>
  <si>
    <t>2019 m. lėšų projektas</t>
  </si>
  <si>
    <t>2019-ųjų metų lėšų projektas</t>
  </si>
  <si>
    <t>2019 m.</t>
  </si>
  <si>
    <t xml:space="preserve"> 2016–2019 M. KLAIPĖDOS MIESTO SAVIVALDYBĖS</t>
  </si>
  <si>
    <t>2016 m. patvirtintas asignavimų planas*</t>
  </si>
  <si>
    <t>Paskutinis 2016 m. asignavimų plano pakeitimas**</t>
  </si>
  <si>
    <t>75</t>
  </si>
  <si>
    <t xml:space="preserve">Neveiksnių asmenų būklės peržiūrėjimo užtikrinimas </t>
  </si>
  <si>
    <t>Komisijų posėdžių skaičius</t>
  </si>
  <si>
    <t>38</t>
  </si>
  <si>
    <t>60</t>
  </si>
  <si>
    <t>Klaipėdos miesto gyventojų sveikatos priežiūros paslaugų rėmimas</t>
  </si>
  <si>
    <t>Asmenų, kuriems iš dalies finasuotas dantų protezavimas, sk. per metus</t>
  </si>
  <si>
    <t>125</t>
  </si>
  <si>
    <t xml:space="preserve">Klaipėdos sutrikusio vystymosi kūdikių namų aplinkos sutvarkymas </t>
  </si>
  <si>
    <t xml:space="preserve">* pagal Klaipėdos miesto savivaldybės tarybos sprendimus: 2015 m. gruodžio 22 d. Nr. T2-333 ir 2016 m. vasario 12 d. Nr. T2-28
</t>
  </si>
  <si>
    <t>Statybos darbai, įranga, proc.</t>
  </si>
  <si>
    <t>Parengtas techninis projektas, vnt.</t>
  </si>
  <si>
    <t>Apšiltintos sienos, proc.</t>
  </si>
  <si>
    <t>Suremontuotos laiptinės, proc.</t>
  </si>
  <si>
    <t>Atlikta projekto korektūra, vnt.</t>
  </si>
  <si>
    <t xml:space="preserve">VšĮ Klaipėdos universitetinės ligoninės dalies pastato Liepojos g. 39 rekonstrukcija </t>
  </si>
  <si>
    <t>Projektų skyrius</t>
  </si>
  <si>
    <t>Projektų sk.</t>
  </si>
  <si>
    <r>
      <t xml:space="preserve">Pastato Taikos pr. 76 modernizavimas </t>
    </r>
    <r>
      <rPr>
        <sz val="10"/>
        <rFont val="Times New Roman"/>
        <family val="1"/>
        <charset val="186"/>
      </rPr>
      <t>(pastato lauko sienų apšiltinimas, laiptinių remontas)</t>
    </r>
  </si>
  <si>
    <t>Ikimokyklinio ugdymo įstaigose dirbančių dietistų skaičius</t>
  </si>
  <si>
    <t>Išlaikomas specialisto etatas</t>
  </si>
  <si>
    <t>Miesto tvarkymo skyrius</t>
  </si>
  <si>
    <r>
      <t>Administracinės paskirties pastato J. Karoso g. 12, Klaipėda, rekonstravimas į gydymo paskirties pastatą</t>
    </r>
    <r>
      <rPr>
        <sz val="10"/>
        <rFont val="Times New Roman"/>
        <family val="1"/>
        <charset val="186"/>
      </rPr>
      <t xml:space="preserve"> </t>
    </r>
  </si>
  <si>
    <r>
      <t>Įrengta 839 m</t>
    </r>
    <r>
      <rPr>
        <vertAlign val="superscript"/>
        <sz val="10"/>
        <rFont val="Times New Roman"/>
        <family val="1"/>
        <charset val="186"/>
      </rPr>
      <t xml:space="preserve">2 </t>
    </r>
    <r>
      <rPr>
        <sz val="10"/>
        <rFont val="Times New Roman"/>
        <family val="1"/>
        <charset val="186"/>
      </rPr>
      <t>klinikinė diagnostinė laboratorija ligoninės korpuso Nr. 4 C dalies 2 ir 3 aukštuose, proc.</t>
    </r>
  </si>
  <si>
    <t>Sutvarkyta teritorija, 1900 kv m, proc.</t>
  </si>
  <si>
    <t>Klaipėdos sutrikusio vystymosi kūdikių namų trumpalaikės socialinės globos „Atokvėpio“ paslaugos prieinamumo didinimas</t>
  </si>
  <si>
    <t>Socialinės infrastruktūros priežiūros skyrius</t>
  </si>
  <si>
    <t>Remontuojamų patalpų plotas, kv m</t>
  </si>
  <si>
    <t xml:space="preserve"> 2017–2019 M. KLAIPĖDOS MIESTO SAVIVALDYBĖS</t>
  </si>
  <si>
    <t>Klaipėdos sutrikusio vystymosi kūdikių namų infrastruktūros sutvarkymas:</t>
  </si>
  <si>
    <t xml:space="preserve"> - aplinkos sutvarkymas </t>
  </si>
  <si>
    <t>** pagal Klaipėdos miesto savivaldybės tarybos 2016 m. lapkričio 24 d. sprendimą Nr. T2-267</t>
  </si>
  <si>
    <t>Asmenų, kuriems iš dalies finasuotas dantų protezavimas, skaičius per metus</t>
  </si>
  <si>
    <r>
      <t xml:space="preserve">Viešosios įstaigos Klaipėdos universitetinės ligoninės centrinio korpuso operacinės rekonstravimas </t>
    </r>
    <r>
      <rPr>
        <sz val="10"/>
        <rFont val="Times New Roman"/>
        <family val="1"/>
        <charset val="186"/>
      </rPr>
      <t>Liepojos g. 41, Klaipėda</t>
    </r>
  </si>
  <si>
    <t xml:space="preserve">VšĮ Klaipėdos universitetinės ligoninės dalies pastato Liepojos g. 39 rekonstravimas </t>
  </si>
  <si>
    <t xml:space="preserve"> - trumpalaikės socialinės globos atokvėpio paslaugos prieinamumo didinimas</t>
  </si>
  <si>
    <t>Remontuojamų patalpų plotas, kv. m</t>
  </si>
  <si>
    <t>Klaipėdos miesto savivaldybės sveikatos apsaugos programos (Nr. 08) aprašymo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</si>
</sst>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u/>
      <sz val="10"/>
      <name val="Times New Roman"/>
      <family val="1"/>
    </font>
    <font>
      <sz val="10"/>
      <color theme="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Calibri"/>
      <family val="2"/>
      <charset val="186"/>
      <scheme val="minor"/>
    </font>
    <font>
      <b/>
      <sz val="10"/>
      <color rgb="FF7030A0"/>
      <name val="Times New Roman"/>
      <family val="1"/>
      <charset val="186"/>
    </font>
    <font>
      <sz val="10"/>
      <color rgb="FF7030A0"/>
      <name val="Times New Roman"/>
      <family val="1"/>
      <charset val="186"/>
    </font>
    <font>
      <sz val="10"/>
      <color rgb="FF7030A0"/>
      <name val="Times New Roman"/>
      <family val="1"/>
    </font>
    <font>
      <sz val="10"/>
      <color rgb="FF7030A0"/>
      <name val="Arial"/>
      <family val="2"/>
      <charset val="186"/>
    </font>
    <font>
      <sz val="11"/>
      <color rgb="FF7030A0"/>
      <name val="Calibri"/>
      <family val="2"/>
      <charset val="186"/>
      <scheme val="minor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2">
    <xf numFmtId="0" fontId="0" fillId="0" borderId="0" xfId="0"/>
    <xf numFmtId="0" fontId="2" fillId="0" borderId="0" xfId="0" applyFont="1"/>
    <xf numFmtId="49" fontId="5" fillId="4" borderId="2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center" textRotation="90" wrapText="1"/>
    </xf>
    <xf numFmtId="0" fontId="1" fillId="0" borderId="28" xfId="0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33" xfId="0" applyFont="1" applyBorder="1" applyAlignment="1">
      <alignment horizontal="center" vertical="top"/>
    </xf>
    <xf numFmtId="164" fontId="1" fillId="7" borderId="32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0" fontId="2" fillId="0" borderId="0" xfId="0" applyFont="1" applyBorder="1"/>
    <xf numFmtId="0" fontId="1" fillId="0" borderId="11" xfId="0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164" fontId="1" fillId="0" borderId="44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/>
    </xf>
    <xf numFmtId="164" fontId="1" fillId="7" borderId="35" xfId="0" applyNumberFormat="1" applyFont="1" applyFill="1" applyBorder="1" applyAlignment="1">
      <alignment horizontal="center" vertical="top"/>
    </xf>
    <xf numFmtId="164" fontId="1" fillId="7" borderId="50" xfId="0" applyNumberFormat="1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7" borderId="53" xfId="0" applyFont="1" applyFill="1" applyBorder="1" applyAlignment="1">
      <alignment horizontal="center" vertical="top"/>
    </xf>
    <xf numFmtId="164" fontId="1" fillId="7" borderId="33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164" fontId="1" fillId="7" borderId="56" xfId="0" applyNumberFormat="1" applyFont="1" applyFill="1" applyBorder="1" applyAlignment="1">
      <alignment horizontal="center" vertical="top"/>
    </xf>
    <xf numFmtId="164" fontId="1" fillId="7" borderId="57" xfId="0" applyNumberFormat="1" applyFont="1" applyFill="1" applyBorder="1" applyAlignment="1">
      <alignment horizontal="center" vertical="top" wrapText="1"/>
    </xf>
    <xf numFmtId="49" fontId="5" fillId="4" borderId="37" xfId="0" applyNumberFormat="1" applyFont="1" applyFill="1" applyBorder="1" applyAlignment="1">
      <alignment vertical="top"/>
    </xf>
    <xf numFmtId="49" fontId="5" fillId="5" borderId="16" xfId="0" applyNumberFormat="1" applyFont="1" applyFill="1" applyBorder="1" applyAlignment="1">
      <alignment vertical="top"/>
    </xf>
    <xf numFmtId="0" fontId="3" fillId="8" borderId="4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64" fontId="1" fillId="7" borderId="4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59" xfId="0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49" fontId="5" fillId="5" borderId="60" xfId="0" applyNumberFormat="1" applyFont="1" applyFill="1" applyBorder="1" applyAlignment="1">
      <alignment horizontal="center" vertical="top"/>
    </xf>
    <xf numFmtId="164" fontId="3" fillId="5" borderId="20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164" fontId="3" fillId="5" borderId="24" xfId="0" applyNumberFormat="1" applyFont="1" applyFill="1" applyBorder="1" applyAlignment="1">
      <alignment horizontal="center" vertical="top"/>
    </xf>
    <xf numFmtId="0" fontId="2" fillId="0" borderId="44" xfId="0" applyFont="1" applyBorder="1"/>
    <xf numFmtId="49" fontId="5" fillId="5" borderId="61" xfId="0" applyNumberFormat="1" applyFont="1" applyFill="1" applyBorder="1" applyAlignment="1">
      <alignment horizontal="center" vertical="top"/>
    </xf>
    <xf numFmtId="49" fontId="5" fillId="4" borderId="27" xfId="0" applyNumberFormat="1" applyFont="1" applyFill="1" applyBorder="1" applyAlignment="1">
      <alignment vertical="top"/>
    </xf>
    <xf numFmtId="49" fontId="5" fillId="5" borderId="4" xfId="0" applyNumberFormat="1" applyFont="1" applyFill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/>
    </xf>
    <xf numFmtId="0" fontId="1" fillId="0" borderId="57" xfId="0" applyFont="1" applyBorder="1" applyAlignment="1">
      <alignment horizontal="center" vertical="top" wrapText="1"/>
    </xf>
    <xf numFmtId="164" fontId="1" fillId="6" borderId="57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right" vertical="top" wrapText="1"/>
    </xf>
    <xf numFmtId="1" fontId="4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47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/>
    </xf>
    <xf numFmtId="164" fontId="1" fillId="6" borderId="1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vertical="top" wrapText="1"/>
    </xf>
    <xf numFmtId="49" fontId="4" fillId="0" borderId="54" xfId="0" applyNumberFormat="1" applyFont="1" applyFill="1" applyBorder="1" applyAlignment="1">
      <alignment vertical="top"/>
    </xf>
    <xf numFmtId="49" fontId="4" fillId="0" borderId="55" xfId="0" applyNumberFormat="1" applyFont="1" applyFill="1" applyBorder="1" applyAlignment="1">
      <alignment vertical="top"/>
    </xf>
    <xf numFmtId="49" fontId="4" fillId="0" borderId="55" xfId="0" applyNumberFormat="1" applyFont="1" applyFill="1" applyBorder="1" applyAlignment="1">
      <alignment horizontal="center" vertical="top"/>
    </xf>
    <xf numFmtId="165" fontId="4" fillId="6" borderId="42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40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/>
    </xf>
    <xf numFmtId="165" fontId="4" fillId="6" borderId="56" xfId="0" applyNumberFormat="1" applyFont="1" applyFill="1" applyBorder="1" applyAlignment="1">
      <alignment horizontal="center" vertical="top" wrapText="1"/>
    </xf>
    <xf numFmtId="164" fontId="1" fillId="6" borderId="57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/>
    <xf numFmtId="164" fontId="3" fillId="8" borderId="14" xfId="0" applyNumberFormat="1" applyFont="1" applyFill="1" applyBorder="1" applyAlignment="1">
      <alignment horizontal="center" vertical="top" wrapText="1"/>
    </xf>
    <xf numFmtId="164" fontId="3" fillId="8" borderId="38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/>
    <xf numFmtId="165" fontId="4" fillId="0" borderId="6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/>
    </xf>
    <xf numFmtId="165" fontId="4" fillId="0" borderId="33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165" fontId="4" fillId="7" borderId="28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65" fontId="4" fillId="7" borderId="49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left" vertical="top" wrapText="1"/>
    </xf>
    <xf numFmtId="164" fontId="3" fillId="8" borderId="12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37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3" fillId="0" borderId="57" xfId="0" applyNumberFormat="1" applyFont="1" applyFill="1" applyBorder="1" applyAlignment="1">
      <alignment horizontal="center" vertical="top"/>
    </xf>
    <xf numFmtId="165" fontId="4" fillId="7" borderId="6" xfId="0" applyNumberFormat="1" applyFont="1" applyFill="1" applyBorder="1" applyAlignment="1">
      <alignment horizontal="center" vertical="top" wrapText="1"/>
    </xf>
    <xf numFmtId="165" fontId="4" fillId="0" borderId="68" xfId="0" applyNumberFormat="1" applyFont="1" applyFill="1" applyBorder="1" applyAlignment="1">
      <alignment horizontal="center" vertical="top" wrapText="1"/>
    </xf>
    <xf numFmtId="164" fontId="1" fillId="0" borderId="29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4" fontId="1" fillId="0" borderId="57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/>
    </xf>
    <xf numFmtId="165" fontId="4" fillId="0" borderId="57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4" fillId="0" borderId="47" xfId="0" applyNumberFormat="1" applyFont="1" applyFill="1" applyBorder="1" applyAlignment="1">
      <alignment horizontal="center" vertical="top" wrapText="1"/>
    </xf>
    <xf numFmtId="49" fontId="5" fillId="4" borderId="24" xfId="0" applyNumberFormat="1" applyFont="1" applyFill="1" applyBorder="1" applyAlignment="1">
      <alignment horizontal="center" vertical="top" wrapText="1"/>
    </xf>
    <xf numFmtId="164" fontId="3" fillId="5" borderId="20" xfId="0" applyNumberFormat="1" applyFont="1" applyFill="1" applyBorder="1" applyAlignment="1">
      <alignment horizontal="center" vertical="top" wrapText="1"/>
    </xf>
    <xf numFmtId="164" fontId="3" fillId="4" borderId="20" xfId="0" applyNumberFormat="1" applyFont="1" applyFill="1" applyBorder="1" applyAlignment="1">
      <alignment horizontal="center" vertical="top"/>
    </xf>
    <xf numFmtId="49" fontId="5" fillId="3" borderId="24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3" fillId="3" borderId="8" xfId="0" applyNumberFormat="1" applyFont="1" applyFill="1" applyBorder="1" applyAlignment="1">
      <alignment horizontal="center" vertical="top" wrapText="1"/>
    </xf>
    <xf numFmtId="164" fontId="3" fillId="3" borderId="5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0" fontId="4" fillId="7" borderId="0" xfId="0" applyFont="1" applyFill="1" applyAlignment="1">
      <alignment vertical="top"/>
    </xf>
    <xf numFmtId="164" fontId="1" fillId="7" borderId="8" xfId="0" applyNumberFormat="1" applyFont="1" applyFill="1" applyBorder="1" applyAlignment="1">
      <alignment horizontal="center" vertical="top" wrapText="1"/>
    </xf>
    <xf numFmtId="165" fontId="1" fillId="7" borderId="0" xfId="0" applyNumberFormat="1" applyFont="1" applyFill="1" applyBorder="1" applyAlignment="1">
      <alignment vertical="top" wrapText="1"/>
    </xf>
    <xf numFmtId="165" fontId="3" fillId="7" borderId="0" xfId="0" applyNumberFormat="1" applyFont="1" applyFill="1" applyBorder="1" applyAlignment="1">
      <alignment horizontal="center" vertical="top" wrapText="1"/>
    </xf>
    <xf numFmtId="0" fontId="2" fillId="7" borderId="0" xfId="0" applyFont="1" applyFill="1"/>
    <xf numFmtId="0" fontId="4" fillId="6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vertical="top"/>
    </xf>
    <xf numFmtId="0" fontId="1" fillId="7" borderId="12" xfId="0" applyFont="1" applyFill="1" applyBorder="1" applyAlignment="1">
      <alignment horizontal="center" vertical="top"/>
    </xf>
    <xf numFmtId="0" fontId="4" fillId="7" borderId="42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49" fontId="5" fillId="4" borderId="30" xfId="0" applyNumberFormat="1" applyFont="1" applyFill="1" applyBorder="1" applyAlignment="1">
      <alignment vertical="top"/>
    </xf>
    <xf numFmtId="49" fontId="5" fillId="6" borderId="31" xfId="0" applyNumberFormat="1" applyFont="1" applyFill="1" applyBorder="1" applyAlignment="1">
      <alignment vertical="top"/>
    </xf>
    <xf numFmtId="49" fontId="5" fillId="6" borderId="40" xfId="0" applyNumberFormat="1" applyFont="1" applyFill="1" applyBorder="1" applyAlignment="1">
      <alignment vertical="top"/>
    </xf>
    <xf numFmtId="49" fontId="5" fillId="6" borderId="25" xfId="0" applyNumberFormat="1" applyFont="1" applyFill="1" applyBorder="1" applyAlignment="1">
      <alignment vertical="top"/>
    </xf>
    <xf numFmtId="0" fontId="11" fillId="0" borderId="0" xfId="0" applyFont="1"/>
    <xf numFmtId="49" fontId="3" fillId="4" borderId="23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/>
    </xf>
    <xf numFmtId="49" fontId="3" fillId="5" borderId="25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horizontal="center" vertical="top"/>
    </xf>
    <xf numFmtId="49" fontId="3" fillId="5" borderId="40" xfId="0" applyNumberFormat="1" applyFont="1" applyFill="1" applyBorder="1" applyAlignment="1">
      <alignment horizontal="center" vertical="top"/>
    </xf>
    <xf numFmtId="49" fontId="3" fillId="4" borderId="37" xfId="0" applyNumberFormat="1" applyFont="1" applyFill="1" applyBorder="1" applyAlignment="1">
      <alignment horizontal="center" vertical="top"/>
    </xf>
    <xf numFmtId="0" fontId="1" fillId="7" borderId="54" xfId="0" applyFont="1" applyFill="1" applyBorder="1" applyAlignment="1">
      <alignment horizontal="center" vertical="top" wrapText="1"/>
    </xf>
    <xf numFmtId="0" fontId="1" fillId="7" borderId="55" xfId="0" applyFont="1" applyFill="1" applyBorder="1" applyAlignment="1">
      <alignment horizontal="center" vertical="top" wrapText="1"/>
    </xf>
    <xf numFmtId="49" fontId="3" fillId="4" borderId="37" xfId="0" applyNumberFormat="1" applyFont="1" applyFill="1" applyBorder="1" applyAlignment="1">
      <alignment vertical="top"/>
    </xf>
    <xf numFmtId="49" fontId="3" fillId="5" borderId="16" xfId="0" applyNumberFormat="1" applyFont="1" applyFill="1" applyBorder="1" applyAlignment="1">
      <alignment vertical="top"/>
    </xf>
    <xf numFmtId="49" fontId="3" fillId="6" borderId="25" xfId="0" applyNumberFormat="1" applyFont="1" applyFill="1" applyBorder="1" applyAlignment="1">
      <alignment vertical="top"/>
    </xf>
    <xf numFmtId="49" fontId="3" fillId="4" borderId="20" xfId="0" applyNumberFormat="1" applyFont="1" applyFill="1" applyBorder="1" applyAlignment="1">
      <alignment horizontal="center" vertical="top"/>
    </xf>
    <xf numFmtId="49" fontId="3" fillId="5" borderId="60" xfId="0" applyNumberFormat="1" applyFont="1" applyFill="1" applyBorder="1" applyAlignment="1">
      <alignment horizontal="center" vertical="top"/>
    </xf>
    <xf numFmtId="49" fontId="3" fillId="5" borderId="61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vertical="top"/>
    </xf>
    <xf numFmtId="49" fontId="3" fillId="5" borderId="4" xfId="0" applyNumberFormat="1" applyFont="1" applyFill="1" applyBorder="1" applyAlignment="1">
      <alignment vertical="top"/>
    </xf>
    <xf numFmtId="49" fontId="3" fillId="6" borderId="40" xfId="0" applyNumberFormat="1" applyFont="1" applyFill="1" applyBorder="1" applyAlignment="1">
      <alignment vertical="top"/>
    </xf>
    <xf numFmtId="0" fontId="1" fillId="0" borderId="29" xfId="0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1" fontId="1" fillId="0" borderId="63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vertical="top"/>
    </xf>
    <xf numFmtId="49" fontId="3" fillId="5" borderId="10" xfId="0" applyNumberFormat="1" applyFont="1" applyFill="1" applyBorder="1" applyAlignment="1">
      <alignment vertical="top"/>
    </xf>
    <xf numFmtId="49" fontId="3" fillId="6" borderId="31" xfId="0" applyNumberFormat="1" applyFont="1" applyFill="1" applyBorder="1" applyAlignment="1">
      <alignment vertical="top"/>
    </xf>
    <xf numFmtId="0" fontId="1" fillId="0" borderId="56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64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Alignment="1">
      <alignment horizontal="right" vertical="top"/>
    </xf>
    <xf numFmtId="164" fontId="1" fillId="7" borderId="0" xfId="0" applyNumberFormat="1" applyFont="1" applyFill="1" applyAlignment="1">
      <alignment horizontal="center" vertical="top"/>
    </xf>
    <xf numFmtId="164" fontId="1" fillId="7" borderId="0" xfId="0" applyNumberFormat="1" applyFont="1" applyFill="1" applyAlignment="1">
      <alignment vertical="top"/>
    </xf>
    <xf numFmtId="0" fontId="14" fillId="0" borderId="0" xfId="0" applyFont="1"/>
    <xf numFmtId="49" fontId="5" fillId="4" borderId="30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top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0" xfId="0" applyFont="1"/>
    <xf numFmtId="3" fontId="7" fillId="0" borderId="2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Fill="1" applyBorder="1" applyAlignment="1">
      <alignment horizontal="center" vertical="center" textRotation="90" wrapText="1"/>
    </xf>
    <xf numFmtId="49" fontId="5" fillId="4" borderId="23" xfId="0" applyNumberFormat="1" applyFont="1" applyFill="1" applyBorder="1" applyAlignment="1">
      <alignment horizontal="center" vertical="top" wrapText="1"/>
    </xf>
    <xf numFmtId="49" fontId="5" fillId="5" borderId="25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/>
    </xf>
    <xf numFmtId="3" fontId="1" fillId="7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/>
    </xf>
    <xf numFmtId="3" fontId="1" fillId="0" borderId="55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3" fontId="1" fillId="7" borderId="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/>
    </xf>
    <xf numFmtId="3" fontId="1" fillId="0" borderId="33" xfId="0" applyNumberFormat="1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 wrapText="1"/>
    </xf>
    <xf numFmtId="3" fontId="1" fillId="7" borderId="53" xfId="0" applyNumberFormat="1" applyFont="1" applyFill="1" applyBorder="1" applyAlignment="1">
      <alignment horizontal="center" vertical="top"/>
    </xf>
    <xf numFmtId="3" fontId="1" fillId="7" borderId="55" xfId="0" applyNumberFormat="1" applyFont="1" applyFill="1" applyBorder="1" applyAlignment="1">
      <alignment horizontal="center" vertical="top"/>
    </xf>
    <xf numFmtId="3" fontId="3" fillId="8" borderId="45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3" fontId="3" fillId="8" borderId="14" xfId="0" applyNumberFormat="1" applyFont="1" applyFill="1" applyBorder="1" applyAlignment="1">
      <alignment horizontal="center" vertical="top"/>
    </xf>
    <xf numFmtId="3" fontId="3" fillId="8" borderId="67" xfId="0" applyNumberFormat="1" applyFont="1" applyFill="1" applyBorder="1" applyAlignment="1">
      <alignment horizontal="center" vertical="top"/>
    </xf>
    <xf numFmtId="3" fontId="3" fillId="8" borderId="66" xfId="0" applyNumberFormat="1" applyFont="1" applyFill="1" applyBorder="1" applyAlignment="1">
      <alignment horizontal="center" vertical="top"/>
    </xf>
    <xf numFmtId="3" fontId="3" fillId="8" borderId="39" xfId="0" applyNumberFormat="1" applyFont="1" applyFill="1" applyBorder="1" applyAlignment="1">
      <alignment horizontal="center" vertical="top"/>
    </xf>
    <xf numFmtId="3" fontId="3" fillId="8" borderId="38" xfId="0" applyNumberFormat="1" applyFont="1" applyFill="1" applyBorder="1" applyAlignment="1">
      <alignment horizontal="center" vertical="top"/>
    </xf>
    <xf numFmtId="49" fontId="5" fillId="4" borderId="27" xfId="0" applyNumberFormat="1" applyFont="1" applyFill="1" applyBorder="1" applyAlignment="1">
      <alignment horizontal="center" vertical="top"/>
    </xf>
    <xf numFmtId="49" fontId="5" fillId="5" borderId="40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3" fontId="1" fillId="7" borderId="42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 wrapText="1"/>
    </xf>
    <xf numFmtId="49" fontId="5" fillId="5" borderId="31" xfId="0" applyNumberFormat="1" applyFont="1" applyFill="1" applyBorder="1" applyAlignment="1">
      <alignment horizontal="center" vertical="top"/>
    </xf>
    <xf numFmtId="3" fontId="1" fillId="7" borderId="56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0" borderId="44" xfId="0" applyNumberFormat="1" applyFont="1" applyFill="1" applyBorder="1" applyAlignment="1">
      <alignment horizontal="center" vertical="top"/>
    </xf>
    <xf numFmtId="49" fontId="5" fillId="4" borderId="37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center" textRotation="90" wrapText="1"/>
    </xf>
    <xf numFmtId="49" fontId="4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3" fontId="1" fillId="7" borderId="43" xfId="0" applyNumberFormat="1" applyFont="1" applyFill="1" applyBorder="1" applyAlignment="1">
      <alignment horizontal="center" vertical="top"/>
    </xf>
    <xf numFmtId="3" fontId="1" fillId="7" borderId="52" xfId="0" applyNumberFormat="1" applyFont="1" applyFill="1" applyBorder="1" applyAlignment="1">
      <alignment horizontal="center" vertical="top"/>
    </xf>
    <xf numFmtId="3" fontId="1" fillId="7" borderId="35" xfId="0" applyNumberFormat="1" applyFont="1" applyFill="1" applyBorder="1" applyAlignment="1">
      <alignment horizontal="center" vertical="top"/>
    </xf>
    <xf numFmtId="3" fontId="1" fillId="7" borderId="51" xfId="0" applyNumberFormat="1" applyFont="1" applyFill="1" applyBorder="1" applyAlignment="1">
      <alignment horizontal="center" vertical="top"/>
    </xf>
    <xf numFmtId="3" fontId="3" fillId="7" borderId="52" xfId="0" applyNumberFormat="1" applyFont="1" applyFill="1" applyBorder="1" applyAlignment="1">
      <alignment horizontal="center" vertical="top"/>
    </xf>
    <xf numFmtId="3" fontId="1" fillId="7" borderId="50" xfId="0" applyNumberFormat="1" applyFont="1" applyFill="1" applyBorder="1" applyAlignment="1">
      <alignment horizontal="center" vertical="top" wrapText="1"/>
    </xf>
    <xf numFmtId="3" fontId="1" fillId="7" borderId="5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top" wrapText="1"/>
    </xf>
    <xf numFmtId="49" fontId="5" fillId="4" borderId="35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vertical="center" textRotation="90" wrapText="1"/>
    </xf>
    <xf numFmtId="49" fontId="4" fillId="0" borderId="51" xfId="0" applyNumberFormat="1" applyFont="1" applyBorder="1" applyAlignment="1">
      <alignment vertical="top" wrapText="1"/>
    </xf>
    <xf numFmtId="49" fontId="3" fillId="0" borderId="52" xfId="0" applyNumberFormat="1" applyFont="1" applyBorder="1" applyAlignment="1">
      <alignment vertical="top"/>
    </xf>
    <xf numFmtId="49" fontId="7" fillId="0" borderId="50" xfId="0" applyNumberFormat="1" applyFont="1" applyBorder="1" applyAlignment="1">
      <alignment vertical="top" wrapText="1"/>
    </xf>
    <xf numFmtId="0" fontId="1" fillId="7" borderId="56" xfId="0" applyFont="1" applyFill="1" applyBorder="1" applyAlignment="1">
      <alignment horizontal="center" vertical="top"/>
    </xf>
    <xf numFmtId="3" fontId="1" fillId="7" borderId="57" xfId="0" applyNumberFormat="1" applyFont="1" applyFill="1" applyBorder="1" applyAlignment="1">
      <alignment horizontal="center" vertical="top" wrapText="1"/>
    </xf>
    <xf numFmtId="3" fontId="1" fillId="7" borderId="5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3" fontId="1" fillId="7" borderId="44" xfId="0" applyNumberFormat="1" applyFont="1" applyFill="1" applyBorder="1" applyAlignment="1">
      <alignment horizontal="center" vertical="top"/>
    </xf>
    <xf numFmtId="3" fontId="1" fillId="7" borderId="72" xfId="0" applyNumberFormat="1" applyFont="1" applyFill="1" applyBorder="1" applyAlignment="1">
      <alignment horizontal="center" vertical="top"/>
    </xf>
    <xf numFmtId="3" fontId="1" fillId="7" borderId="68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49" fontId="5" fillId="5" borderId="16" xfId="0" applyNumberFormat="1" applyFont="1" applyFill="1" applyBorder="1" applyAlignment="1">
      <alignment horizontal="center" vertical="top"/>
    </xf>
    <xf numFmtId="49" fontId="5" fillId="6" borderId="25" xfId="0" applyNumberFormat="1" applyFont="1" applyFill="1" applyBorder="1" applyAlignment="1">
      <alignment horizontal="center" vertical="top"/>
    </xf>
    <xf numFmtId="0" fontId="1" fillId="7" borderId="1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center" textRotation="90" wrapText="1"/>
    </xf>
    <xf numFmtId="49" fontId="4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/>
    </xf>
    <xf numFmtId="49" fontId="7" fillId="0" borderId="18" xfId="0" applyNumberFormat="1" applyFont="1" applyBorder="1" applyAlignment="1">
      <alignment vertical="top" wrapText="1"/>
    </xf>
    <xf numFmtId="3" fontId="1" fillId="7" borderId="41" xfId="0" applyNumberFormat="1" applyFont="1" applyFill="1" applyBorder="1" applyAlignment="1">
      <alignment horizontal="center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0" borderId="63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/>
    </xf>
    <xf numFmtId="3" fontId="1" fillId="0" borderId="49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/>
    </xf>
    <xf numFmtId="3" fontId="1" fillId="0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3" fillId="8" borderId="73" xfId="0" applyNumberFormat="1" applyFont="1" applyFill="1" applyBorder="1" applyAlignment="1">
      <alignment horizontal="center" vertical="top"/>
    </xf>
    <xf numFmtId="3" fontId="3" fillId="8" borderId="53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horizontal="center" vertical="top"/>
    </xf>
    <xf numFmtId="3" fontId="3" fillId="8" borderId="54" xfId="0" applyNumberFormat="1" applyFont="1" applyFill="1" applyBorder="1" applyAlignment="1">
      <alignment horizontal="center" vertical="top"/>
    </xf>
    <xf numFmtId="3" fontId="3" fillId="8" borderId="74" xfId="0" applyNumberFormat="1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1" fillId="6" borderId="53" xfId="0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49" fontId="5" fillId="4" borderId="20" xfId="0" applyNumberFormat="1" applyFont="1" applyFill="1" applyBorder="1" applyAlignment="1">
      <alignment horizontal="center" vertical="top"/>
    </xf>
    <xf numFmtId="3" fontId="3" fillId="5" borderId="21" xfId="0" applyNumberFormat="1" applyFont="1" applyFill="1" applyBorder="1" applyAlignment="1">
      <alignment horizontal="center" vertical="top"/>
    </xf>
    <xf numFmtId="3" fontId="3" fillId="5" borderId="75" xfId="0" applyNumberFormat="1" applyFont="1" applyFill="1" applyBorder="1" applyAlignment="1">
      <alignment horizontal="center" vertical="top"/>
    </xf>
    <xf numFmtId="3" fontId="3" fillId="5" borderId="24" xfId="0" applyNumberFormat="1" applyFont="1" applyFill="1" applyBorder="1" applyAlignment="1">
      <alignment horizontal="center" vertical="top"/>
    </xf>
    <xf numFmtId="3" fontId="3" fillId="5" borderId="76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3" fontId="3" fillId="5" borderId="62" xfId="0" applyNumberFormat="1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49" fontId="5" fillId="6" borderId="40" xfId="0" applyNumberFormat="1" applyFont="1" applyFill="1" applyBorder="1" applyAlignment="1">
      <alignment horizontal="center" vertical="top"/>
    </xf>
    <xf numFmtId="3" fontId="1" fillId="7" borderId="27" xfId="0" applyNumberFormat="1" applyFont="1" applyFill="1" applyBorder="1" applyAlignment="1">
      <alignment horizontal="center" vertical="top"/>
    </xf>
    <xf numFmtId="3" fontId="1" fillId="7" borderId="77" xfId="0" applyNumberFormat="1" applyFont="1" applyFill="1" applyBorder="1" applyAlignment="1">
      <alignment horizontal="center" vertical="top"/>
    </xf>
    <xf numFmtId="3" fontId="1" fillId="0" borderId="77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6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horizontal="center" vertical="top"/>
    </xf>
    <xf numFmtId="3" fontId="1" fillId="7" borderId="30" xfId="0" applyNumberFormat="1" applyFont="1" applyFill="1" applyBorder="1" applyAlignment="1">
      <alignment horizontal="center" vertical="top"/>
    </xf>
    <xf numFmtId="3" fontId="1" fillId="7" borderId="48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3" fontId="1" fillId="7" borderId="11" xfId="0" applyNumberFormat="1" applyFont="1" applyFill="1" applyBorder="1" applyAlignment="1">
      <alignment horizontal="center" vertical="top"/>
    </xf>
    <xf numFmtId="3" fontId="1" fillId="6" borderId="44" xfId="0" applyNumberFormat="1" applyFont="1" applyFill="1" applyBorder="1" applyAlignment="1">
      <alignment horizontal="center" vertical="top"/>
    </xf>
    <xf numFmtId="0" fontId="4" fillId="6" borderId="56" xfId="0" applyFont="1" applyFill="1" applyBorder="1" applyAlignment="1">
      <alignment vertical="top" wrapText="1"/>
    </xf>
    <xf numFmtId="49" fontId="4" fillId="6" borderId="9" xfId="0" applyNumberFormat="1" applyFont="1" applyFill="1" applyBorder="1" applyAlignment="1">
      <alignment horizontal="center" vertical="center"/>
    </xf>
    <xf numFmtId="49" fontId="4" fillId="6" borderId="78" xfId="0" applyNumberFormat="1" applyFont="1" applyFill="1" applyBorder="1" applyAlignment="1">
      <alignment horizontal="center" vertical="center"/>
    </xf>
    <xf numFmtId="49" fontId="4" fillId="6" borderId="6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4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4" fillId="0" borderId="56" xfId="0" applyFont="1" applyFill="1" applyBorder="1" applyAlignment="1">
      <alignment vertical="top" wrapText="1"/>
    </xf>
    <xf numFmtId="49" fontId="4" fillId="0" borderId="64" xfId="0" applyNumberFormat="1" applyFont="1" applyFill="1" applyBorder="1" applyAlignment="1">
      <alignment horizontal="center" vertical="top"/>
    </xf>
    <xf numFmtId="3" fontId="1" fillId="7" borderId="78" xfId="0" applyNumberFormat="1" applyFont="1" applyFill="1" applyBorder="1" applyAlignment="1">
      <alignment horizontal="center" vertical="top"/>
    </xf>
    <xf numFmtId="3" fontId="1" fillId="0" borderId="78" xfId="0" applyNumberFormat="1" applyFont="1" applyFill="1" applyBorder="1" applyAlignment="1">
      <alignment horizontal="center" vertical="top"/>
    </xf>
    <xf numFmtId="3" fontId="1" fillId="6" borderId="57" xfId="0" applyNumberFormat="1" applyFont="1" applyFill="1" applyBorder="1" applyAlignment="1">
      <alignment horizontal="center" vertical="top"/>
    </xf>
    <xf numFmtId="49" fontId="4" fillId="0" borderId="65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vertical="top" wrapText="1"/>
    </xf>
    <xf numFmtId="1" fontId="4" fillId="0" borderId="9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3" fontId="1" fillId="7" borderId="2" xfId="0" applyNumberFormat="1" applyFont="1" applyFill="1" applyBorder="1" applyAlignment="1">
      <alignment horizontal="center" vertical="top"/>
    </xf>
    <xf numFmtId="3" fontId="1" fillId="7" borderId="46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/>
    </xf>
    <xf numFmtId="3" fontId="1" fillId="6" borderId="12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/>
    </xf>
    <xf numFmtId="3" fontId="1" fillId="7" borderId="42" xfId="0" applyNumberFormat="1" applyFont="1" applyFill="1" applyBorder="1" applyAlignment="1">
      <alignment horizontal="center" vertical="top" wrapText="1"/>
    </xf>
    <xf numFmtId="3" fontId="1" fillId="7" borderId="5" xfId="0" applyNumberFormat="1" applyFont="1" applyFill="1" applyBorder="1" applyAlignment="1">
      <alignment horizontal="center" vertical="top" wrapText="1"/>
    </xf>
    <xf numFmtId="3" fontId="1" fillId="6" borderId="27" xfId="0" applyNumberFormat="1" applyFont="1" applyFill="1" applyBorder="1" applyAlignment="1">
      <alignment horizontal="center" vertical="top" wrapText="1"/>
    </xf>
    <xf numFmtId="3" fontId="1" fillId="6" borderId="4" xfId="0" applyNumberFormat="1" applyFont="1" applyFill="1" applyBorder="1" applyAlignment="1">
      <alignment horizontal="center" vertical="top" wrapText="1"/>
    </xf>
    <xf numFmtId="3" fontId="1" fillId="6" borderId="5" xfId="0" applyNumberFormat="1" applyFont="1" applyFill="1" applyBorder="1" applyAlignment="1">
      <alignment horizontal="center" vertical="top" wrapText="1"/>
    </xf>
    <xf numFmtId="3" fontId="1" fillId="6" borderId="6" xfId="0" applyNumberFormat="1" applyFont="1" applyFill="1" applyBorder="1" applyAlignment="1">
      <alignment horizontal="center" vertical="top" wrapText="1"/>
    </xf>
    <xf numFmtId="3" fontId="1" fillId="6" borderId="47" xfId="0" applyNumberFormat="1" applyFont="1" applyFill="1" applyBorder="1" applyAlignment="1">
      <alignment horizontal="center" vertical="top" wrapText="1"/>
    </xf>
    <xf numFmtId="3" fontId="1" fillId="7" borderId="56" xfId="0" applyNumberFormat="1" applyFont="1" applyFill="1" applyBorder="1" applyAlignment="1">
      <alignment horizontal="center" vertical="top" wrapText="1"/>
    </xf>
    <xf numFmtId="3" fontId="1" fillId="7" borderId="13" xfId="0" applyNumberFormat="1" applyFont="1" applyFill="1" applyBorder="1" applyAlignment="1">
      <alignment horizontal="center" vertical="top" wrapText="1"/>
    </xf>
    <xf numFmtId="3" fontId="1" fillId="6" borderId="8" xfId="0" applyNumberFormat="1" applyFont="1" applyFill="1" applyBorder="1" applyAlignment="1">
      <alignment horizontal="center" vertical="top" wrapText="1"/>
    </xf>
    <xf numFmtId="3" fontId="1" fillId="6" borderId="9" xfId="0" applyNumberFormat="1" applyFont="1" applyFill="1" applyBorder="1" applyAlignment="1">
      <alignment horizontal="center" vertical="top" wrapText="1"/>
    </xf>
    <xf numFmtId="3" fontId="1" fillId="6" borderId="13" xfId="0" applyNumberFormat="1" applyFont="1" applyFill="1" applyBorder="1" applyAlignment="1">
      <alignment horizontal="center" vertical="top" wrapText="1"/>
    </xf>
    <xf numFmtId="3" fontId="1" fillId="6" borderId="57" xfId="0" applyNumberFormat="1" applyFont="1" applyFill="1" applyBorder="1" applyAlignment="1">
      <alignment horizontal="center" vertical="top" wrapText="1"/>
    </xf>
    <xf numFmtId="3" fontId="1" fillId="6" borderId="64" xfId="0" applyNumberFormat="1" applyFont="1" applyFill="1" applyBorder="1" applyAlignment="1">
      <alignment horizontal="center" vertical="top" wrapText="1"/>
    </xf>
    <xf numFmtId="3" fontId="3" fillId="8" borderId="45" xfId="0" applyNumberFormat="1" applyFont="1" applyFill="1" applyBorder="1" applyAlignment="1">
      <alignment horizontal="center" vertical="top" wrapText="1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14" xfId="0" applyNumberFormat="1" applyFont="1" applyFill="1" applyBorder="1" applyAlignment="1">
      <alignment horizontal="center" vertical="top" wrapText="1"/>
    </xf>
    <xf numFmtId="3" fontId="3" fillId="8" borderId="15" xfId="0" applyNumberFormat="1" applyFont="1" applyFill="1" applyBorder="1" applyAlignment="1">
      <alignment horizontal="center" vertical="top" wrapText="1"/>
    </xf>
    <xf numFmtId="3" fontId="3" fillId="8" borderId="38" xfId="0" applyNumberFormat="1" applyFont="1" applyFill="1" applyBorder="1" applyAlignment="1">
      <alignment horizontal="center" vertical="top" wrapText="1"/>
    </xf>
    <xf numFmtId="3" fontId="3" fillId="8" borderId="66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center" vertical="top"/>
    </xf>
    <xf numFmtId="3" fontId="1" fillId="0" borderId="70" xfId="0" applyNumberFormat="1" applyFont="1" applyFill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top"/>
    </xf>
    <xf numFmtId="3" fontId="1" fillId="0" borderId="71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/>
    </xf>
    <xf numFmtId="3" fontId="3" fillId="0" borderId="44" xfId="0" applyNumberFormat="1" applyFont="1" applyFill="1" applyBorder="1" applyAlignment="1">
      <alignment horizontal="center" vertical="top"/>
    </xf>
    <xf numFmtId="3" fontId="3" fillId="8" borderId="36" xfId="0" applyNumberFormat="1" applyFont="1" applyFill="1" applyBorder="1" applyAlignment="1">
      <alignment horizontal="center" vertical="top"/>
    </xf>
    <xf numFmtId="3" fontId="3" fillId="0" borderId="54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 wrapText="1"/>
    </xf>
    <xf numFmtId="165" fontId="4" fillId="0" borderId="65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/>
    </xf>
    <xf numFmtId="3" fontId="3" fillId="0" borderId="7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 wrapText="1"/>
    </xf>
    <xf numFmtId="3" fontId="3" fillId="8" borderId="67" xfId="0" applyNumberFormat="1" applyFont="1" applyFill="1" applyBorder="1" applyAlignment="1">
      <alignment horizontal="center" vertical="top" wrapText="1"/>
    </xf>
    <xf numFmtId="3" fontId="3" fillId="8" borderId="39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3" fontId="3" fillId="0" borderId="57" xfId="0" applyNumberFormat="1" applyFont="1" applyFill="1" applyBorder="1" applyAlignment="1">
      <alignment horizontal="center" vertical="top"/>
    </xf>
    <xf numFmtId="3" fontId="3" fillId="7" borderId="4" xfId="0" applyNumberFormat="1" applyFont="1" applyFill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165" fontId="4" fillId="7" borderId="68" xfId="0" applyNumberFormat="1" applyFont="1" applyFill="1" applyBorder="1" applyAlignment="1">
      <alignment horizontal="center" vertical="top" wrapText="1"/>
    </xf>
    <xf numFmtId="0" fontId="5" fillId="7" borderId="66" xfId="0" applyFont="1" applyFill="1" applyBorder="1" applyAlignment="1">
      <alignment horizontal="right" vertical="top" wrapText="1"/>
    </xf>
    <xf numFmtId="3" fontId="1" fillId="7" borderId="6" xfId="0" applyNumberFormat="1" applyFont="1" applyFill="1" applyBorder="1" applyAlignment="1">
      <alignment horizontal="center" vertical="top"/>
    </xf>
    <xf numFmtId="3" fontId="1" fillId="0" borderId="79" xfId="0" applyNumberFormat="1" applyFont="1" applyFill="1" applyBorder="1" applyAlignment="1">
      <alignment horizontal="center" vertical="top"/>
    </xf>
    <xf numFmtId="165" fontId="4" fillId="0" borderId="49" xfId="0" applyNumberFormat="1" applyFont="1" applyFill="1" applyBorder="1" applyAlignment="1">
      <alignment horizontal="center" vertical="top" wrapText="1"/>
    </xf>
    <xf numFmtId="3" fontId="1" fillId="0" borderId="69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/>
    </xf>
    <xf numFmtId="3" fontId="3" fillId="5" borderId="20" xfId="0" applyNumberFormat="1" applyFont="1" applyFill="1" applyBorder="1" applyAlignment="1">
      <alignment horizontal="center" vertical="top" wrapText="1"/>
    </xf>
    <xf numFmtId="3" fontId="3" fillId="5" borderId="75" xfId="0" applyNumberFormat="1" applyFont="1" applyFill="1" applyBorder="1" applyAlignment="1">
      <alignment horizontal="center" vertical="top" wrapText="1"/>
    </xf>
    <xf numFmtId="3" fontId="3" fillId="5" borderId="60" xfId="0" applyNumberFormat="1" applyFont="1" applyFill="1" applyBorder="1" applyAlignment="1">
      <alignment horizontal="center" vertical="top" wrapText="1"/>
    </xf>
    <xf numFmtId="3" fontId="3" fillId="5" borderId="21" xfId="0" applyNumberFormat="1" applyFont="1" applyFill="1" applyBorder="1" applyAlignment="1">
      <alignment horizontal="center" vertical="top" wrapText="1"/>
    </xf>
    <xf numFmtId="3" fontId="3" fillId="4" borderId="20" xfId="0" applyNumberFormat="1" applyFont="1" applyFill="1" applyBorder="1" applyAlignment="1">
      <alignment horizontal="center" vertical="top"/>
    </xf>
    <xf numFmtId="3" fontId="3" fillId="4" borderId="75" xfId="0" applyNumberFormat="1" applyFont="1" applyFill="1" applyBorder="1" applyAlignment="1">
      <alignment horizontal="center" vertical="top"/>
    </xf>
    <xf numFmtId="3" fontId="3" fillId="4" borderId="60" xfId="0" applyNumberFormat="1" applyFont="1" applyFill="1" applyBorder="1" applyAlignment="1">
      <alignment horizontal="center" vertical="top"/>
    </xf>
    <xf numFmtId="3" fontId="3" fillId="4" borderId="21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75" xfId="0" applyNumberFormat="1" applyFont="1" applyFill="1" applyBorder="1" applyAlignment="1">
      <alignment horizontal="center" vertical="top"/>
    </xf>
    <xf numFmtId="3" fontId="3" fillId="3" borderId="60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29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79" xfId="0" applyNumberFormat="1" applyFont="1" applyBorder="1" applyAlignment="1">
      <alignment vertical="top" wrapText="1"/>
    </xf>
    <xf numFmtId="3" fontId="1" fillId="0" borderId="63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3" fillId="3" borderId="56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3" fontId="3" fillId="3" borderId="69" xfId="0" applyNumberFormat="1" applyFont="1" applyFill="1" applyBorder="1" applyAlignment="1">
      <alignment vertical="top" wrapText="1"/>
    </xf>
    <xf numFmtId="3" fontId="3" fillId="3" borderId="64" xfId="0" applyNumberFormat="1" applyFont="1" applyFill="1" applyBorder="1" applyAlignment="1">
      <alignment vertical="top" wrapText="1"/>
    </xf>
    <xf numFmtId="3" fontId="3" fillId="3" borderId="57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69" xfId="0" applyNumberFormat="1" applyFont="1" applyBorder="1" applyAlignment="1">
      <alignment vertical="top" wrapText="1"/>
    </xf>
    <xf numFmtId="3" fontId="1" fillId="0" borderId="64" xfId="0" applyNumberFormat="1" applyFont="1" applyBorder="1" applyAlignment="1">
      <alignment vertical="top" wrapText="1"/>
    </xf>
    <xf numFmtId="3" fontId="1" fillId="0" borderId="57" xfId="0" applyNumberFormat="1" applyFont="1" applyBorder="1" applyAlignment="1">
      <alignment horizontal="center" vertical="top" wrapText="1"/>
    </xf>
    <xf numFmtId="3" fontId="1" fillId="7" borderId="8" xfId="0" applyNumberFormat="1" applyFont="1" applyFill="1" applyBorder="1" applyAlignment="1">
      <alignment horizontal="center" vertical="top" wrapText="1"/>
    </xf>
    <xf numFmtId="3" fontId="1" fillId="7" borderId="69" xfId="0" applyNumberFormat="1" applyFont="1" applyFill="1" applyBorder="1" applyAlignment="1">
      <alignment vertical="top" wrapText="1"/>
    </xf>
    <xf numFmtId="3" fontId="1" fillId="7" borderId="64" xfId="0" applyNumberFormat="1" applyFont="1" applyFill="1" applyBorder="1" applyAlignment="1">
      <alignment vertical="top" wrapText="1"/>
    </xf>
    <xf numFmtId="0" fontId="4" fillId="7" borderId="0" xfId="0" applyFont="1" applyFill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3" fontId="3" fillId="8" borderId="39" xfId="0" applyNumberFormat="1" applyFont="1" applyFill="1" applyBorder="1" applyAlignment="1">
      <alignment vertical="top" wrapText="1"/>
    </xf>
    <xf numFmtId="3" fontId="3" fillId="8" borderId="66" xfId="0" applyNumberFormat="1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top"/>
    </xf>
    <xf numFmtId="3" fontId="1" fillId="0" borderId="29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0" borderId="63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top"/>
    </xf>
    <xf numFmtId="164" fontId="1" fillId="7" borderId="53" xfId="0" applyNumberFormat="1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164" fontId="1" fillId="7" borderId="53" xfId="0" applyNumberFormat="1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164" fontId="1" fillId="6" borderId="56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51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165" fontId="3" fillId="0" borderId="14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>
      <alignment vertical="center" textRotation="90"/>
    </xf>
    <xf numFmtId="0" fontId="1" fillId="0" borderId="30" xfId="0" applyFont="1" applyBorder="1" applyAlignment="1">
      <alignment vertical="center" textRotation="90"/>
    </xf>
    <xf numFmtId="49" fontId="3" fillId="6" borderId="31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 textRotation="90" wrapText="1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center" textRotation="90" wrapText="1"/>
    </xf>
    <xf numFmtId="0" fontId="5" fillId="8" borderId="66" xfId="0" applyFont="1" applyFill="1" applyBorder="1" applyAlignment="1">
      <alignment horizontal="right" vertical="top" wrapText="1"/>
    </xf>
    <xf numFmtId="49" fontId="5" fillId="4" borderId="30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49" fontId="3" fillId="6" borderId="31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49" fontId="3" fillId="5" borderId="48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165" fontId="3" fillId="6" borderId="0" xfId="0" applyNumberFormat="1" applyFont="1" applyFill="1" applyBorder="1" applyAlignment="1">
      <alignment horizontal="center" vertical="top" wrapText="1"/>
    </xf>
    <xf numFmtId="49" fontId="5" fillId="4" borderId="30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64" fontId="1" fillId="7" borderId="28" xfId="0" applyNumberFormat="1" applyFont="1" applyFill="1" applyBorder="1" applyAlignment="1">
      <alignment horizontal="center" vertical="top"/>
    </xf>
    <xf numFmtId="164" fontId="21" fillId="0" borderId="6" xfId="0" applyNumberFormat="1" applyFont="1" applyFill="1" applyBorder="1" applyAlignment="1">
      <alignment horizontal="center" vertical="top"/>
    </xf>
    <xf numFmtId="49" fontId="1" fillId="7" borderId="5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vertical="center" textRotation="90"/>
    </xf>
    <xf numFmtId="1" fontId="1" fillId="0" borderId="7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vertical="center" textRotation="90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3" fillId="0" borderId="37" xfId="0" applyFont="1" applyBorder="1" applyAlignment="1">
      <alignment vertical="center" textRotation="90"/>
    </xf>
    <xf numFmtId="0" fontId="3" fillId="8" borderId="18" xfId="0" applyFont="1" applyFill="1" applyBorder="1" applyAlignment="1">
      <alignment horizontal="center" vertical="top" wrapText="1"/>
    </xf>
    <xf numFmtId="164" fontId="3" fillId="8" borderId="37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1" fontId="1" fillId="0" borderId="17" xfId="0" applyNumberFormat="1" applyFont="1" applyFill="1" applyBorder="1" applyAlignment="1">
      <alignment horizontal="center" vertical="top"/>
    </xf>
    <xf numFmtId="1" fontId="4" fillId="0" borderId="5" xfId="0" applyNumberFormat="1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2" xfId="0" applyFont="1" applyBorder="1"/>
    <xf numFmtId="0" fontId="2" fillId="0" borderId="7" xfId="0" applyFont="1" applyBorder="1"/>
    <xf numFmtId="164" fontId="1" fillId="0" borderId="0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164" fontId="1" fillId="6" borderId="42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64" fontId="1" fillId="6" borderId="56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center" vertical="top" wrapText="1"/>
    </xf>
    <xf numFmtId="164" fontId="3" fillId="8" borderId="45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5" fillId="8" borderId="6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center" textRotation="90" wrapText="1"/>
    </xf>
    <xf numFmtId="164" fontId="1" fillId="0" borderId="47" xfId="0" applyNumberFormat="1" applyFont="1" applyBorder="1" applyAlignment="1">
      <alignment horizontal="center" vertical="center" textRotation="90" wrapText="1"/>
    </xf>
    <xf numFmtId="0" fontId="20" fillId="0" borderId="0" xfId="0" applyFont="1"/>
    <xf numFmtId="0" fontId="3" fillId="0" borderId="5" xfId="0" applyFont="1" applyBorder="1" applyAlignment="1">
      <alignment vertical="top" wrapText="1"/>
    </xf>
    <xf numFmtId="0" fontId="1" fillId="6" borderId="47" xfId="0" applyFont="1" applyFill="1" applyBorder="1" applyAlignment="1">
      <alignment horizontal="left" vertical="top" wrapText="1"/>
    </xf>
    <xf numFmtId="0" fontId="1" fillId="6" borderId="49" xfId="0" applyFont="1" applyFill="1" applyBorder="1" applyAlignment="1">
      <alignment horizontal="left" vertical="top" wrapText="1"/>
    </xf>
    <xf numFmtId="0" fontId="1" fillId="6" borderId="5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63" xfId="0" applyFont="1" applyFill="1" applyBorder="1" applyAlignment="1">
      <alignment horizontal="left" vertical="top" wrapText="1"/>
    </xf>
    <xf numFmtId="0" fontId="1" fillId="0" borderId="65" xfId="0" applyFont="1" applyFill="1" applyBorder="1" applyAlignment="1">
      <alignment vertical="top" wrapText="1"/>
    </xf>
    <xf numFmtId="0" fontId="1" fillId="7" borderId="65" xfId="0" applyFont="1" applyFill="1" applyBorder="1" applyAlignment="1">
      <alignment horizontal="left" vertical="top" wrapText="1"/>
    </xf>
    <xf numFmtId="0" fontId="1" fillId="7" borderId="49" xfId="0" applyFont="1" applyFill="1" applyBorder="1" applyAlignment="1">
      <alignment horizontal="left" vertical="top" wrapText="1"/>
    </xf>
    <xf numFmtId="0" fontId="1" fillId="7" borderId="58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65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vertical="top" wrapText="1"/>
    </xf>
    <xf numFmtId="0" fontId="4" fillId="7" borderId="47" xfId="0" applyFont="1" applyFill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165" fontId="4" fillId="0" borderId="47" xfId="0" applyNumberFormat="1" applyFont="1" applyFill="1" applyBorder="1" applyAlignment="1">
      <alignment horizontal="left" vertical="top" wrapText="1"/>
    </xf>
    <xf numFmtId="165" fontId="4" fillId="0" borderId="49" xfId="0" applyNumberFormat="1" applyFont="1" applyFill="1" applyBorder="1" applyAlignment="1">
      <alignment horizontal="left" vertical="top" wrapText="1"/>
    </xf>
    <xf numFmtId="165" fontId="4" fillId="0" borderId="58" xfId="0" applyNumberFormat="1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7" borderId="47" xfId="0" applyFont="1" applyFill="1" applyBorder="1" applyAlignment="1">
      <alignment horizontal="left" vertical="top" wrapText="1"/>
    </xf>
    <xf numFmtId="0" fontId="4" fillId="7" borderId="49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22" fillId="0" borderId="0" xfId="0" applyFont="1"/>
    <xf numFmtId="0" fontId="3" fillId="0" borderId="27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5" fontId="1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top" wrapText="1"/>
    </xf>
    <xf numFmtId="164" fontId="1" fillId="6" borderId="50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vertical="top" wrapText="1"/>
    </xf>
    <xf numFmtId="49" fontId="1" fillId="0" borderId="52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164" fontId="1" fillId="0" borderId="6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165" fontId="24" fillId="7" borderId="49" xfId="0" applyNumberFormat="1" applyFont="1" applyFill="1" applyBorder="1" applyAlignment="1">
      <alignment horizontal="center" vertical="top" wrapText="1"/>
    </xf>
    <xf numFmtId="0" fontId="26" fillId="0" borderId="0" xfId="0" applyFont="1"/>
    <xf numFmtId="164" fontId="21" fillId="0" borderId="44" xfId="0" applyNumberFormat="1" applyFont="1" applyFill="1" applyBorder="1" applyAlignment="1">
      <alignment horizontal="center" vertical="top"/>
    </xf>
    <xf numFmtId="164" fontId="21" fillId="0" borderId="28" xfId="0" applyNumberFormat="1" applyFont="1" applyFill="1" applyBorder="1" applyAlignment="1">
      <alignment horizontal="center" vertical="top"/>
    </xf>
    <xf numFmtId="0" fontId="23" fillId="8" borderId="66" xfId="0" applyFont="1" applyFill="1" applyBorder="1" applyAlignment="1">
      <alignment horizontal="center" vertical="top" wrapText="1"/>
    </xf>
    <xf numFmtId="164" fontId="27" fillId="8" borderId="45" xfId="0" applyNumberFormat="1" applyFont="1" applyFill="1" applyBorder="1" applyAlignment="1">
      <alignment horizontal="center" vertical="top" wrapText="1"/>
    </xf>
    <xf numFmtId="164" fontId="27" fillId="8" borderId="38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 textRotation="90"/>
    </xf>
    <xf numFmtId="0" fontId="1" fillId="0" borderId="4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left" vertical="top" wrapText="1"/>
    </xf>
    <xf numFmtId="0" fontId="5" fillId="8" borderId="66" xfId="0" applyFont="1" applyFill="1" applyBorder="1" applyAlignment="1">
      <alignment horizontal="right" vertical="top" wrapText="1"/>
    </xf>
    <xf numFmtId="164" fontId="21" fillId="6" borderId="6" xfId="0" applyNumberFormat="1" applyFont="1" applyFill="1" applyBorder="1" applyAlignment="1">
      <alignment horizontal="center" vertical="top"/>
    </xf>
    <xf numFmtId="164" fontId="21" fillId="0" borderId="41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 wrapText="1"/>
    </xf>
    <xf numFmtId="49" fontId="5" fillId="6" borderId="10" xfId="0" applyNumberFormat="1" applyFont="1" applyFill="1" applyBorder="1" applyAlignment="1">
      <alignment vertical="top"/>
    </xf>
    <xf numFmtId="0" fontId="3" fillId="8" borderId="33" xfId="0" applyFont="1" applyFill="1" applyBorder="1" applyAlignment="1">
      <alignment horizontal="center" vertical="top" wrapText="1"/>
    </xf>
    <xf numFmtId="164" fontId="3" fillId="5" borderId="37" xfId="0" applyNumberFormat="1" applyFont="1" applyFill="1" applyBorder="1" applyAlignment="1">
      <alignment horizontal="center" vertical="top"/>
    </xf>
    <xf numFmtId="164" fontId="3" fillId="5" borderId="23" xfId="0" applyNumberFormat="1" applyFont="1" applyFill="1" applyBorder="1" applyAlignment="1">
      <alignment horizontal="center" vertical="top"/>
    </xf>
    <xf numFmtId="49" fontId="23" fillId="4" borderId="27" xfId="0" applyNumberFormat="1" applyFont="1" applyFill="1" applyBorder="1" applyAlignment="1">
      <alignment vertical="top"/>
    </xf>
    <xf numFmtId="49" fontId="23" fillId="5" borderId="4" xfId="0" applyNumberFormat="1" applyFont="1" applyFill="1" applyBorder="1" applyAlignment="1">
      <alignment vertical="top"/>
    </xf>
    <xf numFmtId="49" fontId="23" fillId="6" borderId="40" xfId="0" applyNumberFormat="1" applyFont="1" applyFill="1" applyBorder="1" applyAlignment="1">
      <alignment vertical="top"/>
    </xf>
    <xf numFmtId="49" fontId="27" fillId="0" borderId="5" xfId="0" applyNumberFormat="1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164" fontId="21" fillId="0" borderId="47" xfId="0" applyNumberFormat="1" applyFont="1" applyFill="1" applyBorder="1" applyAlignment="1">
      <alignment horizontal="center" vertical="top"/>
    </xf>
    <xf numFmtId="0" fontId="24" fillId="0" borderId="27" xfId="0" applyFont="1" applyFill="1" applyBorder="1" applyAlignment="1">
      <alignment vertical="top" wrapText="1"/>
    </xf>
    <xf numFmtId="49" fontId="24" fillId="0" borderId="5" xfId="0" applyNumberFormat="1" applyFont="1" applyFill="1" applyBorder="1" applyAlignment="1">
      <alignment horizontal="center" vertical="top"/>
    </xf>
    <xf numFmtId="0" fontId="26" fillId="0" borderId="0" xfId="0" applyFont="1" applyBorder="1"/>
    <xf numFmtId="0" fontId="27" fillId="0" borderId="27" xfId="0" applyFont="1" applyBorder="1" applyAlignment="1">
      <alignment horizontal="center" vertical="center" textRotation="90"/>
    </xf>
    <xf numFmtId="164" fontId="21" fillId="7" borderId="42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0" fontId="3" fillId="8" borderId="33" xfId="0" applyFont="1" applyFill="1" applyBorder="1" applyAlignment="1">
      <alignment horizontal="right" vertical="top" wrapText="1"/>
    </xf>
    <xf numFmtId="0" fontId="4" fillId="0" borderId="77" xfId="0" applyFont="1" applyFill="1" applyBorder="1" applyAlignment="1">
      <alignment vertical="top" wrapText="1"/>
    </xf>
    <xf numFmtId="164" fontId="1" fillId="7" borderId="12" xfId="0" applyNumberFormat="1" applyFont="1" applyFill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 wrapText="1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7" borderId="56" xfId="0" applyNumberFormat="1" applyFont="1" applyFill="1" applyBorder="1" applyAlignment="1">
      <alignment horizontal="center" vertical="top" wrapText="1"/>
    </xf>
    <xf numFmtId="164" fontId="1" fillId="0" borderId="69" xfId="0" applyNumberFormat="1" applyFont="1" applyBorder="1" applyAlignment="1">
      <alignment horizontal="center" vertical="top" wrapText="1"/>
    </xf>
    <xf numFmtId="164" fontId="1" fillId="7" borderId="64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7" borderId="9" xfId="0" applyNumberFormat="1" applyFont="1" applyFill="1" applyBorder="1" applyAlignment="1">
      <alignment horizontal="center" vertical="top" wrapText="1"/>
    </xf>
    <xf numFmtId="164" fontId="3" fillId="8" borderId="15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center" textRotation="90" wrapText="1"/>
    </xf>
    <xf numFmtId="164" fontId="1" fillId="0" borderId="15" xfId="0" applyNumberFormat="1" applyFont="1" applyBorder="1" applyAlignment="1">
      <alignment horizontal="center" vertical="center" textRotation="90" wrapText="1"/>
    </xf>
    <xf numFmtId="1" fontId="1" fillId="0" borderId="16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58" xfId="0" applyNumberFormat="1" applyFont="1" applyFill="1" applyBorder="1" applyAlignment="1">
      <alignment horizontal="center" vertical="top"/>
    </xf>
    <xf numFmtId="49" fontId="1" fillId="0" borderId="54" xfId="0" applyNumberFormat="1" applyFont="1" applyFill="1" applyBorder="1" applyAlignment="1">
      <alignment horizontal="center" vertical="top"/>
    </xf>
    <xf numFmtId="49" fontId="1" fillId="0" borderId="65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2" fillId="0" borderId="0" xfId="0" applyNumberFormat="1" applyFont="1"/>
    <xf numFmtId="164" fontId="1" fillId="7" borderId="41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Fill="1" applyBorder="1" applyAlignment="1">
      <alignment horizontal="center" vertical="top" wrapText="1"/>
    </xf>
    <xf numFmtId="164" fontId="3" fillId="8" borderId="67" xfId="0" applyNumberFormat="1" applyFont="1" applyFill="1" applyBorder="1" applyAlignment="1">
      <alignment horizontal="center" vertical="top"/>
    </xf>
    <xf numFmtId="164" fontId="1" fillId="0" borderId="64" xfId="0" applyNumberFormat="1" applyFont="1" applyFill="1" applyBorder="1" applyAlignment="1">
      <alignment horizontal="center" vertical="top" wrapText="1"/>
    </xf>
    <xf numFmtId="164" fontId="1" fillId="0" borderId="79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 wrapText="1"/>
    </xf>
    <xf numFmtId="164" fontId="1" fillId="7" borderId="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/>
    </xf>
    <xf numFmtId="164" fontId="1" fillId="6" borderId="47" xfId="0" applyNumberFormat="1" applyFont="1" applyFill="1" applyBorder="1" applyAlignment="1">
      <alignment horizontal="center" vertical="top"/>
    </xf>
    <xf numFmtId="164" fontId="1" fillId="6" borderId="69" xfId="0" applyNumberFormat="1" applyFont="1" applyFill="1" applyBorder="1" applyAlignment="1">
      <alignment horizontal="center" vertical="top"/>
    </xf>
    <xf numFmtId="164" fontId="1" fillId="6" borderId="68" xfId="0" applyNumberFormat="1" applyFont="1" applyFill="1" applyBorder="1" applyAlignment="1">
      <alignment horizontal="center" vertical="top"/>
    </xf>
    <xf numFmtId="164" fontId="1" fillId="0" borderId="63" xfId="0" applyNumberFormat="1" applyFont="1" applyFill="1" applyBorder="1" applyAlignment="1">
      <alignment horizontal="center" vertical="top"/>
    </xf>
    <xf numFmtId="164" fontId="3" fillId="8" borderId="66" xfId="0" applyNumberFormat="1" applyFont="1" applyFill="1" applyBorder="1" applyAlignment="1">
      <alignment horizontal="center" vertical="top"/>
    </xf>
    <xf numFmtId="164" fontId="1" fillId="6" borderId="65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1" fillId="6" borderId="78" xfId="0" applyNumberFormat="1" applyFont="1" applyFill="1" applyBorder="1" applyAlignment="1">
      <alignment horizontal="center" vertical="top"/>
    </xf>
    <xf numFmtId="164" fontId="1" fillId="6" borderId="70" xfId="0" applyNumberFormat="1" applyFont="1" applyFill="1" applyBorder="1" applyAlignment="1">
      <alignment horizontal="center" vertical="top"/>
    </xf>
    <xf numFmtId="164" fontId="1" fillId="6" borderId="42" xfId="0" applyNumberFormat="1" applyFont="1" applyFill="1" applyBorder="1" applyAlignment="1">
      <alignment horizontal="center" vertical="top"/>
    </xf>
    <xf numFmtId="164" fontId="1" fillId="6" borderId="43" xfId="0" applyNumberFormat="1" applyFont="1" applyFill="1" applyBorder="1" applyAlignment="1">
      <alignment horizontal="center" vertical="top"/>
    </xf>
    <xf numFmtId="164" fontId="1" fillId="6" borderId="53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/>
    </xf>
    <xf numFmtId="164" fontId="1" fillId="6" borderId="9" xfId="0" applyNumberFormat="1" applyFont="1" applyFill="1" applyBorder="1" applyAlignment="1">
      <alignment horizontal="center" vertical="top"/>
    </xf>
    <xf numFmtId="164" fontId="1" fillId="6" borderId="51" xfId="0" applyNumberFormat="1" applyFont="1" applyFill="1" applyBorder="1" applyAlignment="1">
      <alignment horizontal="center" vertical="top"/>
    </xf>
    <xf numFmtId="164" fontId="1" fillId="6" borderId="54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 wrapText="1"/>
    </xf>
    <xf numFmtId="164" fontId="1" fillId="7" borderId="43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horizontal="center" vertical="top" wrapText="1"/>
    </xf>
    <xf numFmtId="164" fontId="1" fillId="0" borderId="65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7" borderId="68" xfId="0" applyNumberFormat="1" applyFont="1" applyFill="1" applyBorder="1" applyAlignment="1">
      <alignment horizontal="center" vertical="top" wrapText="1"/>
    </xf>
    <xf numFmtId="164" fontId="1" fillId="7" borderId="73" xfId="0" applyNumberFormat="1" applyFont="1" applyFill="1" applyBorder="1" applyAlignment="1">
      <alignment horizontal="center" vertical="top" wrapText="1"/>
    </xf>
    <xf numFmtId="164" fontId="1" fillId="0" borderId="65" xfId="0" applyNumberFormat="1" applyFont="1" applyFill="1" applyBorder="1" applyAlignment="1">
      <alignment horizontal="center" vertical="top" wrapText="1"/>
    </xf>
    <xf numFmtId="164" fontId="3" fillId="5" borderId="22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1" fillId="7" borderId="51" xfId="0" applyNumberFormat="1" applyFont="1" applyFill="1" applyBorder="1" applyAlignment="1">
      <alignment horizontal="center" vertical="top" wrapText="1"/>
    </xf>
    <xf numFmtId="164" fontId="1" fillId="7" borderId="54" xfId="0" applyNumberFormat="1" applyFont="1" applyFill="1" applyBorder="1" applyAlignment="1">
      <alignment horizontal="center" vertical="top" wrapText="1"/>
    </xf>
    <xf numFmtId="164" fontId="1" fillId="0" borderId="54" xfId="0" applyNumberFormat="1" applyFont="1" applyFill="1" applyBorder="1" applyAlignment="1">
      <alignment horizontal="center" vertical="top" wrapText="1"/>
    </xf>
    <xf numFmtId="164" fontId="3" fillId="5" borderId="60" xfId="0" applyNumberFormat="1" applyFont="1" applyFill="1" applyBorder="1" applyAlignment="1">
      <alignment horizontal="center" vertical="top"/>
    </xf>
    <xf numFmtId="164" fontId="7" fillId="7" borderId="29" xfId="0" applyNumberFormat="1" applyFont="1" applyFill="1" applyBorder="1" applyAlignment="1">
      <alignment horizontal="center" vertical="top"/>
    </xf>
    <xf numFmtId="164" fontId="7" fillId="7" borderId="7" xfId="0" applyNumberFormat="1" applyFont="1" applyFill="1" applyBorder="1" applyAlignment="1">
      <alignment horizontal="center" vertical="top"/>
    </xf>
    <xf numFmtId="164" fontId="7" fillId="7" borderId="56" xfId="0" applyNumberFormat="1" applyFont="1" applyFill="1" applyBorder="1" applyAlignment="1">
      <alignment horizontal="center" vertical="top"/>
    </xf>
    <xf numFmtId="164" fontId="7" fillId="7" borderId="55" xfId="0" applyNumberFormat="1" applyFont="1" applyFill="1" applyBorder="1" applyAlignment="1">
      <alignment horizontal="center" vertical="top"/>
    </xf>
    <xf numFmtId="164" fontId="7" fillId="0" borderId="53" xfId="0" applyNumberFormat="1" applyFont="1" applyFill="1" applyBorder="1" applyAlignment="1">
      <alignment horizontal="center" vertical="top"/>
    </xf>
    <xf numFmtId="164" fontId="7" fillId="0" borderId="55" xfId="0" applyNumberFormat="1" applyFont="1" applyFill="1" applyBorder="1" applyAlignment="1">
      <alignment horizontal="center" vertical="top"/>
    </xf>
    <xf numFmtId="164" fontId="7" fillId="0" borderId="44" xfId="0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/>
    </xf>
    <xf numFmtId="164" fontId="28" fillId="8" borderId="45" xfId="0" applyNumberFormat="1" applyFont="1" applyFill="1" applyBorder="1" applyAlignment="1">
      <alignment horizontal="center" vertical="top"/>
    </xf>
    <xf numFmtId="164" fontId="28" fillId="8" borderId="19" xfId="0" applyNumberFormat="1" applyFont="1" applyFill="1" applyBorder="1" applyAlignment="1">
      <alignment horizontal="center" vertical="top"/>
    </xf>
    <xf numFmtId="164" fontId="7" fillId="0" borderId="42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164" fontId="7" fillId="0" borderId="43" xfId="0" applyNumberFormat="1" applyFont="1" applyFill="1" applyBorder="1" applyAlignment="1">
      <alignment horizontal="center" vertical="top"/>
    </xf>
    <xf numFmtId="164" fontId="7" fillId="0" borderId="52" xfId="0" applyNumberFormat="1" applyFont="1" applyFill="1" applyBorder="1" applyAlignment="1">
      <alignment horizontal="center" vertical="top"/>
    </xf>
    <xf numFmtId="164" fontId="7" fillId="0" borderId="29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164" fontId="7" fillId="7" borderId="43" xfId="0" applyNumberFormat="1" applyFont="1" applyFill="1" applyBorder="1" applyAlignment="1">
      <alignment horizontal="center" vertical="top"/>
    </xf>
    <xf numFmtId="164" fontId="7" fillId="7" borderId="52" xfId="0" applyNumberFormat="1" applyFont="1" applyFill="1" applyBorder="1" applyAlignment="1">
      <alignment horizontal="center" vertical="top"/>
    </xf>
    <xf numFmtId="164" fontId="7" fillId="7" borderId="13" xfId="0" applyNumberFormat="1" applyFont="1" applyFill="1" applyBorder="1" applyAlignment="1">
      <alignment horizontal="center" vertical="top"/>
    </xf>
    <xf numFmtId="164" fontId="7" fillId="7" borderId="44" xfId="0" applyNumberFormat="1" applyFont="1" applyFill="1" applyBorder="1" applyAlignment="1">
      <alignment horizontal="center" vertical="top"/>
    </xf>
    <xf numFmtId="164" fontId="7" fillId="7" borderId="42" xfId="0" applyNumberFormat="1" applyFont="1" applyFill="1" applyBorder="1" applyAlignment="1">
      <alignment horizontal="center" vertical="top"/>
    </xf>
    <xf numFmtId="164" fontId="7" fillId="7" borderId="5" xfId="0" applyNumberFormat="1" applyFont="1" applyFill="1" applyBorder="1" applyAlignment="1">
      <alignment horizontal="center" vertical="top"/>
    </xf>
    <xf numFmtId="164" fontId="7" fillId="7" borderId="53" xfId="0" applyNumberFormat="1" applyFont="1" applyFill="1" applyBorder="1" applyAlignment="1">
      <alignment horizontal="center" vertical="top"/>
    </xf>
    <xf numFmtId="164" fontId="28" fillId="8" borderId="53" xfId="0" applyNumberFormat="1" applyFont="1" applyFill="1" applyBorder="1" applyAlignment="1">
      <alignment horizontal="center" vertical="top"/>
    </xf>
    <xf numFmtId="164" fontId="28" fillId="8" borderId="55" xfId="0" applyNumberFormat="1" applyFont="1" applyFill="1" applyBorder="1" applyAlignment="1">
      <alignment horizontal="center" vertical="top"/>
    </xf>
    <xf numFmtId="164" fontId="28" fillId="5" borderId="20" xfId="0" applyNumberFormat="1" applyFont="1" applyFill="1" applyBorder="1" applyAlignment="1">
      <alignment horizontal="center" vertical="top"/>
    </xf>
    <xf numFmtId="164" fontId="28" fillId="5" borderId="75" xfId="0" applyNumberFormat="1" applyFont="1" applyFill="1" applyBorder="1" applyAlignment="1">
      <alignment horizontal="center" vertical="top"/>
    </xf>
    <xf numFmtId="164" fontId="7" fillId="0" borderId="56" xfId="0" applyNumberFormat="1" applyFont="1" applyFill="1" applyBorder="1" applyAlignment="1">
      <alignment horizontal="center" vertical="top"/>
    </xf>
    <xf numFmtId="164" fontId="7" fillId="0" borderId="13" xfId="0" applyNumberFormat="1" applyFont="1" applyFill="1" applyBorder="1" applyAlignment="1">
      <alignment horizontal="center" vertical="top"/>
    </xf>
    <xf numFmtId="164" fontId="7" fillId="7" borderId="11" xfId="0" applyNumberFormat="1" applyFont="1" applyFill="1" applyBorder="1" applyAlignment="1">
      <alignment horizontal="center" vertical="top"/>
    </xf>
    <xf numFmtId="164" fontId="28" fillId="8" borderId="45" xfId="0" applyNumberFormat="1" applyFont="1" applyFill="1" applyBorder="1" applyAlignment="1">
      <alignment horizontal="center" vertical="top" wrapText="1"/>
    </xf>
    <xf numFmtId="164" fontId="28" fillId="8" borderId="19" xfId="0" applyNumberFormat="1" applyFont="1" applyFill="1" applyBorder="1" applyAlignment="1">
      <alignment horizontal="center" vertical="top" wrapText="1"/>
    </xf>
    <xf numFmtId="164" fontId="7" fillId="0" borderId="29" xfId="0" applyNumberFormat="1" applyFont="1" applyFill="1" applyBorder="1" applyAlignment="1">
      <alignment horizontal="center" vertical="top" wrapText="1"/>
    </xf>
    <xf numFmtId="164" fontId="7" fillId="0" borderId="44" xfId="0" applyNumberFormat="1" applyFont="1" applyFill="1" applyBorder="1" applyAlignment="1">
      <alignment horizontal="center" vertical="top" wrapText="1"/>
    </xf>
    <xf numFmtId="164" fontId="28" fillId="5" borderId="20" xfId="0" applyNumberFormat="1" applyFont="1" applyFill="1" applyBorder="1" applyAlignment="1">
      <alignment horizontal="center" vertical="top" wrapText="1"/>
    </xf>
    <xf numFmtId="164" fontId="28" fillId="4" borderId="20" xfId="0" applyNumberFormat="1" applyFont="1" applyFill="1" applyBorder="1" applyAlignment="1">
      <alignment horizontal="center" vertical="top"/>
    </xf>
    <xf numFmtId="164" fontId="28" fillId="4" borderId="75" xfId="0" applyNumberFormat="1" applyFont="1" applyFill="1" applyBorder="1" applyAlignment="1">
      <alignment horizontal="center" vertical="top"/>
    </xf>
    <xf numFmtId="164" fontId="28" fillId="3" borderId="20" xfId="0" applyNumberFormat="1" applyFont="1" applyFill="1" applyBorder="1" applyAlignment="1">
      <alignment horizontal="center" vertical="top"/>
    </xf>
    <xf numFmtId="164" fontId="28" fillId="3" borderId="75" xfId="0" applyNumberFormat="1" applyFont="1" applyFill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28" fillId="3" borderId="56" xfId="0" applyNumberFormat="1" applyFont="1" applyFill="1" applyBorder="1" applyAlignment="1">
      <alignment horizontal="center" vertical="top" wrapText="1"/>
    </xf>
    <xf numFmtId="164" fontId="28" fillId="3" borderId="13" xfId="0" applyNumberFormat="1" applyFont="1" applyFill="1" applyBorder="1" applyAlignment="1">
      <alignment horizontal="center" vertical="top" wrapText="1"/>
    </xf>
    <xf numFmtId="164" fontId="7" fillId="0" borderId="56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7" borderId="56" xfId="0" applyNumberFormat="1" applyFont="1" applyFill="1" applyBorder="1" applyAlignment="1">
      <alignment horizontal="center" vertical="top" wrapText="1"/>
    </xf>
    <xf numFmtId="164" fontId="7" fillId="7" borderId="1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vertical="top"/>
    </xf>
    <xf numFmtId="164" fontId="7" fillId="7" borderId="0" xfId="0" applyNumberFormat="1" applyFont="1" applyFill="1" applyAlignment="1">
      <alignment horizontal="right" vertical="top"/>
    </xf>
    <xf numFmtId="0" fontId="29" fillId="0" borderId="0" xfId="0" applyFont="1"/>
    <xf numFmtId="49" fontId="3" fillId="5" borderId="48" xfId="0" applyNumberFormat="1" applyFont="1" applyFill="1" applyBorder="1" applyAlignment="1">
      <alignment vertical="top"/>
    </xf>
    <xf numFmtId="0" fontId="1" fillId="0" borderId="44" xfId="0" applyFont="1" applyFill="1" applyBorder="1" applyAlignment="1">
      <alignment vertical="center" textRotation="90" wrapText="1"/>
    </xf>
    <xf numFmtId="0" fontId="1" fillId="0" borderId="23" xfId="0" applyFont="1" applyFill="1" applyBorder="1" applyAlignment="1">
      <alignment vertical="center" textRotation="90" wrapText="1"/>
    </xf>
    <xf numFmtId="49" fontId="3" fillId="5" borderId="77" xfId="0" applyNumberFormat="1" applyFont="1" applyFill="1" applyBorder="1" applyAlignment="1">
      <alignment horizontal="center" vertical="top"/>
    </xf>
    <xf numFmtId="49" fontId="3" fillId="6" borderId="4" xfId="0" applyNumberFormat="1" applyFont="1" applyFill="1" applyBorder="1" applyAlignment="1">
      <alignment horizontal="center" vertical="top"/>
    </xf>
    <xf numFmtId="165" fontId="4" fillId="6" borderId="6" xfId="0" applyNumberFormat="1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164" fontId="1" fillId="6" borderId="29" xfId="0" applyNumberFormat="1" applyFont="1" applyFill="1" applyBorder="1" applyAlignment="1">
      <alignment horizontal="center" vertical="top"/>
    </xf>
    <xf numFmtId="164" fontId="1" fillId="6" borderId="3" xfId="0" applyNumberFormat="1" applyFont="1" applyFill="1" applyBorder="1" applyAlignment="1">
      <alignment horizontal="center" vertical="top"/>
    </xf>
    <xf numFmtId="164" fontId="1" fillId="6" borderId="63" xfId="0" applyNumberFormat="1" applyFont="1" applyFill="1" applyBorder="1" applyAlignment="1">
      <alignment horizontal="center" vertical="top"/>
    </xf>
    <xf numFmtId="164" fontId="29" fillId="0" borderId="0" xfId="0" applyNumberFormat="1" applyFont="1"/>
    <xf numFmtId="164" fontId="14" fillId="0" borderId="0" xfId="0" applyNumberFormat="1" applyFont="1"/>
    <xf numFmtId="164" fontId="2" fillId="0" borderId="0" xfId="0" applyNumberFormat="1" applyFont="1"/>
    <xf numFmtId="0" fontId="7" fillId="6" borderId="5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164" fontId="3" fillId="4" borderId="75" xfId="0" applyNumberFormat="1" applyFont="1" applyFill="1" applyBorder="1" applyAlignment="1">
      <alignment horizontal="center" vertical="top"/>
    </xf>
    <xf numFmtId="164" fontId="3" fillId="3" borderId="75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3" fillId="3" borderId="69" xfId="0" applyNumberFormat="1" applyFont="1" applyFill="1" applyBorder="1" applyAlignment="1">
      <alignment horizontal="center" vertical="top" wrapText="1"/>
    </xf>
    <xf numFmtId="164" fontId="1" fillId="7" borderId="69" xfId="0" applyNumberFormat="1" applyFont="1" applyFill="1" applyBorder="1" applyAlignment="1">
      <alignment horizontal="center" vertical="top" wrapText="1"/>
    </xf>
    <xf numFmtId="164" fontId="3" fillId="3" borderId="9" xfId="0" applyNumberFormat="1" applyFont="1" applyFill="1" applyBorder="1" applyAlignment="1">
      <alignment horizontal="center" vertical="top" wrapText="1"/>
    </xf>
    <xf numFmtId="164" fontId="28" fillId="8" borderId="36" xfId="0" applyNumberFormat="1" applyFont="1" applyFill="1" applyBorder="1" applyAlignment="1">
      <alignment horizontal="center" vertical="top"/>
    </xf>
    <xf numFmtId="164" fontId="28" fillId="8" borderId="66" xfId="0" applyNumberFormat="1" applyFont="1" applyFill="1" applyBorder="1" applyAlignment="1">
      <alignment horizontal="center" vertical="top"/>
    </xf>
    <xf numFmtId="164" fontId="28" fillId="8" borderId="15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5" fontId="1" fillId="7" borderId="0" xfId="0" applyNumberFormat="1" applyFont="1" applyFill="1" applyBorder="1" applyAlignment="1">
      <alignment horizontal="center" vertical="top" wrapText="1"/>
    </xf>
    <xf numFmtId="0" fontId="2" fillId="7" borderId="0" xfId="0" applyFont="1" applyFill="1" applyAlignment="1">
      <alignment horizontal="center"/>
    </xf>
    <xf numFmtId="0" fontId="33" fillId="0" borderId="0" xfId="0" applyFont="1"/>
    <xf numFmtId="0" fontId="33" fillId="0" borderId="0" xfId="0" applyFont="1" applyBorder="1"/>
    <xf numFmtId="164" fontId="31" fillId="0" borderId="29" xfId="0" applyNumberFormat="1" applyFont="1" applyFill="1" applyBorder="1" applyAlignment="1">
      <alignment horizontal="center" vertical="top" wrapText="1"/>
    </xf>
    <xf numFmtId="0" fontId="32" fillId="0" borderId="17" xfId="0" applyNumberFormat="1" applyFont="1" applyFill="1" applyBorder="1" applyAlignment="1">
      <alignment horizontal="center" vertical="top"/>
    </xf>
    <xf numFmtId="164" fontId="31" fillId="0" borderId="3" xfId="0" applyNumberFormat="1" applyFont="1" applyFill="1" applyBorder="1" applyAlignment="1">
      <alignment horizontal="center" vertical="top" wrapText="1"/>
    </xf>
    <xf numFmtId="164" fontId="31" fillId="0" borderId="63" xfId="0" applyNumberFormat="1" applyFont="1" applyFill="1" applyBorder="1" applyAlignment="1">
      <alignment horizontal="center" vertical="top" wrapText="1"/>
    </xf>
    <xf numFmtId="164" fontId="31" fillId="0" borderId="28" xfId="0" applyNumberFormat="1" applyFont="1" applyFill="1" applyBorder="1" applyAlignment="1">
      <alignment horizontal="center" vertical="top"/>
    </xf>
    <xf numFmtId="0" fontId="31" fillId="0" borderId="27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center" vertical="top" wrapText="1"/>
    </xf>
    <xf numFmtId="0" fontId="32" fillId="0" borderId="5" xfId="0" applyNumberFormat="1" applyFont="1" applyFill="1" applyBorder="1" applyAlignment="1">
      <alignment horizontal="center" vertical="top"/>
    </xf>
    <xf numFmtId="164" fontId="31" fillId="0" borderId="43" xfId="0" applyNumberFormat="1" applyFont="1" applyFill="1" applyBorder="1" applyAlignment="1">
      <alignment horizontal="center" vertical="top" wrapText="1"/>
    </xf>
    <xf numFmtId="164" fontId="31" fillId="0" borderId="51" xfId="0" applyNumberFormat="1" applyFont="1" applyFill="1" applyBorder="1" applyAlignment="1">
      <alignment horizontal="center" vertical="top" wrapText="1"/>
    </xf>
    <xf numFmtId="164" fontId="31" fillId="0" borderId="68" xfId="0" applyNumberFormat="1" applyFont="1" applyFill="1" applyBorder="1" applyAlignment="1">
      <alignment horizontal="center" vertical="top" wrapText="1"/>
    </xf>
    <xf numFmtId="164" fontId="31" fillId="0" borderId="50" xfId="0" applyNumberFormat="1" applyFont="1" applyFill="1" applyBorder="1" applyAlignment="1">
      <alignment horizontal="center" vertical="top"/>
    </xf>
    <xf numFmtId="0" fontId="31" fillId="0" borderId="3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2" fillId="0" borderId="11" xfId="0" applyNumberFormat="1" applyFont="1" applyFill="1" applyBorder="1" applyAlignment="1">
      <alignment horizontal="center" vertical="top"/>
    </xf>
    <xf numFmtId="164" fontId="30" fillId="8" borderId="23" xfId="0" applyNumberFormat="1" applyFont="1" applyFill="1" applyBorder="1" applyAlignment="1">
      <alignment horizontal="center" vertical="top" wrapText="1"/>
    </xf>
    <xf numFmtId="164" fontId="30" fillId="8" borderId="16" xfId="0" applyNumberFormat="1" applyFont="1" applyFill="1" applyBorder="1" applyAlignment="1">
      <alignment horizontal="center" vertical="top" wrapText="1"/>
    </xf>
    <xf numFmtId="164" fontId="30" fillId="8" borderId="58" xfId="0" applyNumberFormat="1" applyFont="1" applyFill="1" applyBorder="1" applyAlignment="1">
      <alignment horizontal="center" vertical="top" wrapText="1"/>
    </xf>
    <xf numFmtId="164" fontId="30" fillId="8" borderId="18" xfId="0" applyNumberFormat="1" applyFont="1" applyFill="1" applyBorder="1" applyAlignment="1">
      <alignment horizontal="center" vertical="top" wrapText="1"/>
    </xf>
    <xf numFmtId="0" fontId="31" fillId="0" borderId="37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center" vertical="top" wrapText="1"/>
    </xf>
    <xf numFmtId="0" fontId="5" fillId="8" borderId="66" xfId="0" applyFont="1" applyFill="1" applyBorder="1" applyAlignment="1">
      <alignment horizontal="right" vertical="top" wrapText="1"/>
    </xf>
    <xf numFmtId="49" fontId="5" fillId="5" borderId="36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165" fontId="1" fillId="6" borderId="0" xfId="0" applyNumberFormat="1" applyFont="1" applyFill="1" applyBorder="1" applyAlignment="1">
      <alignment horizontal="center" vertical="top" wrapText="1"/>
    </xf>
    <xf numFmtId="0" fontId="5" fillId="8" borderId="66" xfId="0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49" fontId="32" fillId="0" borderId="18" xfId="0" applyNumberFormat="1" applyFont="1" applyBorder="1" applyAlignment="1">
      <alignment horizontal="center" vertical="top" wrapText="1"/>
    </xf>
    <xf numFmtId="49" fontId="32" fillId="0" borderId="49" xfId="0" applyNumberFormat="1" applyFont="1" applyBorder="1" applyAlignment="1">
      <alignment horizontal="center" vertical="top" wrapText="1"/>
    </xf>
    <xf numFmtId="49" fontId="32" fillId="0" borderId="58" xfId="0" applyNumberFormat="1" applyFont="1" applyBorder="1" applyAlignment="1">
      <alignment horizontal="center" vertical="top" wrapText="1"/>
    </xf>
    <xf numFmtId="49" fontId="32" fillId="0" borderId="6" xfId="0" applyNumberFormat="1" applyFont="1" applyBorder="1" applyAlignment="1">
      <alignment horizontal="center" vertical="top" wrapText="1"/>
    </xf>
    <xf numFmtId="49" fontId="31" fillId="0" borderId="47" xfId="0" applyNumberFormat="1" applyFont="1" applyBorder="1" applyAlignment="1">
      <alignment horizontal="center" vertical="top" wrapText="1"/>
    </xf>
    <xf numFmtId="49" fontId="31" fillId="0" borderId="49" xfId="0" applyNumberFormat="1" applyFont="1" applyBorder="1" applyAlignment="1">
      <alignment horizontal="center" vertical="top" wrapText="1"/>
    </xf>
    <xf numFmtId="49" fontId="31" fillId="0" borderId="58" xfId="0" applyNumberFormat="1" applyFont="1" applyBorder="1" applyAlignment="1">
      <alignment horizontal="center" vertical="top" wrapText="1"/>
    </xf>
    <xf numFmtId="49" fontId="31" fillId="0" borderId="41" xfId="0" applyNumberFormat="1" applyFont="1" applyBorder="1" applyAlignment="1">
      <alignment horizontal="center" vertical="top" wrapText="1"/>
    </xf>
    <xf numFmtId="49" fontId="31" fillId="0" borderId="0" xfId="0" applyNumberFormat="1" applyFont="1" applyBorder="1" applyAlignment="1">
      <alignment horizontal="center" vertical="top" wrapText="1"/>
    </xf>
    <xf numFmtId="49" fontId="31" fillId="0" borderId="1" xfId="0" applyNumberFormat="1" applyFont="1" applyBorder="1" applyAlignment="1">
      <alignment horizontal="center" vertical="top" wrapText="1"/>
    </xf>
    <xf numFmtId="49" fontId="31" fillId="0" borderId="49" xfId="0" applyNumberFormat="1" applyFont="1" applyBorder="1" applyAlignment="1">
      <alignment vertical="top" wrapText="1"/>
    </xf>
    <xf numFmtId="49" fontId="31" fillId="0" borderId="58" xfId="0" applyNumberFormat="1" applyFont="1" applyBorder="1" applyAlignment="1">
      <alignment vertical="top" wrapText="1"/>
    </xf>
    <xf numFmtId="49" fontId="31" fillId="0" borderId="6" xfId="0" applyNumberFormat="1" applyFont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center" vertical="top" wrapText="1"/>
    </xf>
    <xf numFmtId="49" fontId="31" fillId="0" borderId="18" xfId="0" applyNumberFormat="1" applyFont="1" applyBorder="1" applyAlignment="1">
      <alignment horizontal="center" vertical="top" wrapText="1"/>
    </xf>
    <xf numFmtId="0" fontId="32" fillId="0" borderId="0" xfId="0" applyNumberFormat="1" applyFont="1" applyAlignment="1">
      <alignment vertical="top" wrapText="1"/>
    </xf>
    <xf numFmtId="0" fontId="34" fillId="0" borderId="0" xfId="0" applyFont="1" applyAlignment="1">
      <alignment wrapText="1"/>
    </xf>
    <xf numFmtId="164" fontId="28" fillId="5" borderId="45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vertical="center" textRotation="90"/>
    </xf>
    <xf numFmtId="0" fontId="4" fillId="0" borderId="30" xfId="0" applyFont="1" applyFill="1" applyBorder="1" applyAlignment="1">
      <alignment horizontal="left" vertical="top" wrapText="1"/>
    </xf>
    <xf numFmtId="0" fontId="5" fillId="8" borderId="66" xfId="0" applyFont="1" applyFill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 textRotation="90" wrapText="1"/>
    </xf>
    <xf numFmtId="164" fontId="8" fillId="0" borderId="42" xfId="0" applyNumberFormat="1" applyFont="1" applyFill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164" fontId="35" fillId="8" borderId="45" xfId="0" applyNumberFormat="1" applyFont="1" applyFill="1" applyBorder="1" applyAlignment="1">
      <alignment horizontal="center" vertical="top"/>
    </xf>
    <xf numFmtId="164" fontId="35" fillId="8" borderId="19" xfId="0" applyNumberFormat="1" applyFont="1" applyFill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 wrapText="1"/>
    </xf>
    <xf numFmtId="164" fontId="8" fillId="0" borderId="29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164" fontId="8" fillId="0" borderId="44" xfId="0" applyNumberFormat="1" applyFont="1" applyFill="1" applyBorder="1" applyAlignment="1">
      <alignment horizontal="center" vertical="top"/>
    </xf>
    <xf numFmtId="164" fontId="8" fillId="0" borderId="11" xfId="0" applyNumberFormat="1" applyFont="1" applyFill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 wrapText="1"/>
    </xf>
    <xf numFmtId="164" fontId="35" fillId="8" borderId="45" xfId="0" applyNumberFormat="1" applyFont="1" applyFill="1" applyBorder="1" applyAlignment="1">
      <alignment horizontal="center" vertical="top" wrapText="1"/>
    </xf>
    <xf numFmtId="164" fontId="35" fillId="8" borderId="19" xfId="0" applyNumberFormat="1" applyFont="1" applyFill="1" applyBorder="1" applyAlignment="1">
      <alignment horizontal="center" vertical="top" wrapText="1"/>
    </xf>
    <xf numFmtId="164" fontId="28" fillId="3" borderId="57" xfId="0" applyNumberFormat="1" applyFont="1" applyFill="1" applyBorder="1" applyAlignment="1">
      <alignment horizontal="center" vertical="top" wrapText="1"/>
    </xf>
    <xf numFmtId="164" fontId="7" fillId="0" borderId="57" xfId="0" applyNumberFormat="1" applyFont="1" applyBorder="1" applyAlignment="1">
      <alignment horizontal="center" vertical="top" wrapText="1"/>
    </xf>
    <xf numFmtId="164" fontId="28" fillId="3" borderId="59" xfId="0" applyNumberFormat="1" applyFont="1" applyFill="1" applyBorder="1" applyAlignment="1">
      <alignment horizontal="center" vertical="top" wrapText="1"/>
    </xf>
    <xf numFmtId="164" fontId="7" fillId="0" borderId="59" xfId="0" applyNumberFormat="1" applyFont="1" applyBorder="1" applyAlignment="1">
      <alignment horizontal="center" vertical="top" wrapText="1"/>
    </xf>
    <xf numFmtId="164" fontId="28" fillId="3" borderId="69" xfId="0" applyNumberFormat="1" applyFont="1" applyFill="1" applyBorder="1" applyAlignment="1">
      <alignment horizontal="center" vertical="top" wrapText="1"/>
    </xf>
    <xf numFmtId="164" fontId="7" fillId="0" borderId="69" xfId="0" applyNumberFormat="1" applyFont="1" applyBorder="1" applyAlignment="1">
      <alignment horizontal="center" vertical="top" wrapText="1"/>
    </xf>
    <xf numFmtId="164" fontId="28" fillId="3" borderId="8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1" fillId="0" borderId="64" xfId="0" applyNumberFormat="1" applyFont="1" applyBorder="1" applyAlignment="1">
      <alignment horizontal="center" vertical="top" wrapText="1"/>
    </xf>
    <xf numFmtId="164" fontId="3" fillId="3" borderId="64" xfId="0" applyNumberFormat="1" applyFont="1" applyFill="1" applyBorder="1" applyAlignment="1">
      <alignment horizontal="center" vertical="top" wrapText="1"/>
    </xf>
    <xf numFmtId="164" fontId="3" fillId="8" borderId="66" xfId="0" applyNumberFormat="1" applyFont="1" applyFill="1" applyBorder="1" applyAlignment="1">
      <alignment horizontal="center" vertical="top" wrapText="1"/>
    </xf>
    <xf numFmtId="164" fontId="28" fillId="3" borderId="9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64" fontId="7" fillId="6" borderId="42" xfId="0" applyNumberFormat="1" applyFont="1" applyFill="1" applyBorder="1" applyAlignment="1">
      <alignment horizontal="center" vertical="top" wrapText="1"/>
    </xf>
    <xf numFmtId="164" fontId="7" fillId="6" borderId="5" xfId="0" applyNumberFormat="1" applyFont="1" applyFill="1" applyBorder="1" applyAlignment="1">
      <alignment horizontal="center" vertical="top" wrapText="1"/>
    </xf>
    <xf numFmtId="164" fontId="1" fillId="7" borderId="42" xfId="0" applyNumberFormat="1" applyFont="1" applyFill="1" applyBorder="1" applyAlignment="1">
      <alignment horizontal="center" vertical="top" wrapText="1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5" fontId="4" fillId="7" borderId="32" xfId="0" applyNumberFormat="1" applyFont="1" applyFill="1" applyBorder="1" applyAlignment="1">
      <alignment horizontal="left" vertical="top" wrapText="1"/>
    </xf>
    <xf numFmtId="1" fontId="4" fillId="7" borderId="54" xfId="0" applyNumberFormat="1" applyFont="1" applyFill="1" applyBorder="1" applyAlignment="1">
      <alignment horizontal="center" vertical="top" wrapText="1"/>
    </xf>
    <xf numFmtId="165" fontId="4" fillId="6" borderId="57" xfId="0" applyNumberFormat="1" applyFont="1" applyFill="1" applyBorder="1" applyAlignment="1">
      <alignment horizontal="center" vertical="top" wrapText="1"/>
    </xf>
    <xf numFmtId="164" fontId="7" fillId="6" borderId="56" xfId="0" applyNumberFormat="1" applyFont="1" applyFill="1" applyBorder="1" applyAlignment="1">
      <alignment horizontal="center" vertical="top" wrapText="1"/>
    </xf>
    <xf numFmtId="164" fontId="7" fillId="6" borderId="13" xfId="0" applyNumberFormat="1" applyFont="1" applyFill="1" applyBorder="1" applyAlignment="1">
      <alignment horizontal="center" vertical="top" wrapText="1"/>
    </xf>
    <xf numFmtId="1" fontId="4" fillId="7" borderId="34" xfId="0" applyNumberFormat="1" applyFont="1" applyFill="1" applyBorder="1" applyAlignment="1">
      <alignment horizontal="center" vertical="top" wrapText="1"/>
    </xf>
    <xf numFmtId="1" fontId="1" fillId="0" borderId="55" xfId="0" applyNumberFormat="1" applyFont="1" applyBorder="1" applyAlignment="1">
      <alignment horizontal="center" vertical="top"/>
    </xf>
    <xf numFmtId="164" fontId="1" fillId="7" borderId="65" xfId="0" applyNumberFormat="1" applyFont="1" applyFill="1" applyBorder="1" applyAlignment="1">
      <alignment horizontal="center" vertical="top" wrapText="1"/>
    </xf>
    <xf numFmtId="165" fontId="4" fillId="7" borderId="30" xfId="0" applyNumberFormat="1" applyFont="1" applyFill="1" applyBorder="1" applyAlignment="1">
      <alignment horizontal="left" vertical="top" wrapText="1"/>
    </xf>
    <xf numFmtId="1" fontId="4" fillId="7" borderId="10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/>
    </xf>
    <xf numFmtId="0" fontId="5" fillId="8" borderId="38" xfId="0" applyFont="1" applyFill="1" applyBorder="1" applyAlignment="1">
      <alignment horizontal="right" vertical="top" wrapText="1"/>
    </xf>
    <xf numFmtId="1" fontId="4" fillId="7" borderId="3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 vertical="top" wrapText="1"/>
    </xf>
    <xf numFmtId="0" fontId="4" fillId="7" borderId="27" xfId="0" applyFont="1" applyFill="1" applyBorder="1" applyAlignment="1">
      <alignment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23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" fillId="7" borderId="27" xfId="0" applyNumberFormat="1" applyFont="1" applyFill="1" applyBorder="1" applyAlignment="1">
      <alignment horizontal="center" vertical="top"/>
    </xf>
    <xf numFmtId="164" fontId="1" fillId="7" borderId="5" xfId="0" applyNumberFormat="1" applyFont="1" applyFill="1" applyBorder="1" applyAlignment="1">
      <alignment horizontal="center" vertical="top"/>
    </xf>
    <xf numFmtId="164" fontId="1" fillId="7" borderId="47" xfId="0" applyNumberFormat="1" applyFont="1" applyFill="1" applyBorder="1" applyAlignment="1">
      <alignment horizontal="center" vertical="top"/>
    </xf>
    <xf numFmtId="0" fontId="4" fillId="7" borderId="2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7" borderId="63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9" fontId="4" fillId="7" borderId="66" xfId="0" applyNumberFormat="1" applyFont="1" applyFill="1" applyBorder="1" applyAlignment="1">
      <alignment horizontal="center" vertical="top"/>
    </xf>
    <xf numFmtId="0" fontId="4" fillId="7" borderId="27" xfId="0" applyFont="1" applyFill="1" applyBorder="1" applyAlignment="1">
      <alignment horizontal="left" vertical="top" wrapText="1"/>
    </xf>
    <xf numFmtId="165" fontId="4" fillId="7" borderId="57" xfId="0" applyNumberFormat="1" applyFont="1" applyFill="1" applyBorder="1" applyAlignment="1">
      <alignment horizontal="center" vertical="top" wrapText="1"/>
    </xf>
    <xf numFmtId="164" fontId="1" fillId="7" borderId="9" xfId="0" applyNumberFormat="1" applyFont="1" applyFill="1" applyBorder="1" applyAlignment="1">
      <alignment horizontal="center" vertical="top"/>
    </xf>
    <xf numFmtId="164" fontId="1" fillId="7" borderId="69" xfId="0" applyNumberFormat="1" applyFont="1" applyFill="1" applyBorder="1" applyAlignment="1">
      <alignment horizontal="center" vertical="top"/>
    </xf>
    <xf numFmtId="0" fontId="4" fillId="7" borderId="30" xfId="0" applyFont="1" applyFill="1" applyBorder="1" applyAlignment="1">
      <alignment horizontal="left" vertical="top" wrapText="1"/>
    </xf>
    <xf numFmtId="49" fontId="4" fillId="0" borderId="49" xfId="0" applyNumberFormat="1" applyFont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/>
    </xf>
    <xf numFmtId="164" fontId="1" fillId="7" borderId="10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0" fontId="36" fillId="7" borderId="40" xfId="0" applyFont="1" applyFill="1" applyBorder="1" applyAlignment="1">
      <alignment horizontal="center" vertical="top" wrapText="1"/>
    </xf>
    <xf numFmtId="0" fontId="36" fillId="7" borderId="16" xfId="0" applyFont="1" applyFill="1" applyBorder="1" applyAlignment="1">
      <alignment horizontal="center" vertical="top" wrapText="1"/>
    </xf>
    <xf numFmtId="164" fontId="28" fillId="8" borderId="39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6" borderId="31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164" fontId="28" fillId="5" borderId="61" xfId="0" applyNumberFormat="1" applyFont="1" applyFill="1" applyBorder="1" applyAlignment="1">
      <alignment horizontal="center" vertical="top" wrapText="1"/>
    </xf>
    <xf numFmtId="164" fontId="28" fillId="5" borderId="24" xfId="0" applyNumberFormat="1" applyFont="1" applyFill="1" applyBorder="1" applyAlignment="1">
      <alignment horizontal="center" vertical="top" wrapText="1"/>
    </xf>
    <xf numFmtId="164" fontId="7" fillId="7" borderId="8" xfId="0" applyNumberFormat="1" applyFont="1" applyFill="1" applyBorder="1" applyAlignment="1">
      <alignment horizontal="center" vertical="top"/>
    </xf>
    <xf numFmtId="0" fontId="4" fillId="0" borderId="80" xfId="0" applyFont="1" applyFill="1" applyBorder="1" applyAlignment="1">
      <alignment vertical="top" wrapText="1"/>
    </xf>
    <xf numFmtId="164" fontId="28" fillId="8" borderId="36" xfId="0" applyNumberFormat="1" applyFont="1" applyFill="1" applyBorder="1" applyAlignment="1">
      <alignment horizontal="center" vertical="top" wrapText="1"/>
    </xf>
    <xf numFmtId="164" fontId="28" fillId="8" borderId="66" xfId="0" applyNumberFormat="1" applyFont="1" applyFill="1" applyBorder="1" applyAlignment="1">
      <alignment horizontal="center" vertical="top" wrapText="1"/>
    </xf>
    <xf numFmtId="164" fontId="28" fillId="8" borderId="1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center" textRotation="90" wrapText="1"/>
    </xf>
    <xf numFmtId="164" fontId="1" fillId="7" borderId="50" xfId="0" applyNumberFormat="1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vertical="top" wrapText="1"/>
    </xf>
    <xf numFmtId="49" fontId="3" fillId="4" borderId="35" xfId="0" applyNumberFormat="1" applyFont="1" applyFill="1" applyBorder="1" applyAlignment="1">
      <alignment vertical="top"/>
    </xf>
    <xf numFmtId="49" fontId="3" fillId="5" borderId="70" xfId="0" applyNumberFormat="1" applyFont="1" applyFill="1" applyBorder="1" applyAlignment="1">
      <alignment vertical="top"/>
    </xf>
    <xf numFmtId="49" fontId="3" fillId="6" borderId="71" xfId="0" applyNumberFormat="1" applyFont="1" applyFill="1" applyBorder="1" applyAlignment="1">
      <alignment vertical="top"/>
    </xf>
    <xf numFmtId="0" fontId="1" fillId="7" borderId="52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center" textRotation="90" wrapText="1"/>
    </xf>
    <xf numFmtId="49" fontId="3" fillId="0" borderId="52" xfId="0" applyNumberFormat="1" applyFont="1" applyBorder="1" applyAlignment="1">
      <alignment horizontal="center" vertical="top"/>
    </xf>
    <xf numFmtId="49" fontId="31" fillId="0" borderId="72" xfId="0" applyNumberFormat="1" applyFont="1" applyBorder="1" applyAlignment="1">
      <alignment horizontal="center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/>
    </xf>
    <xf numFmtId="164" fontId="1" fillId="7" borderId="3" xfId="0" applyNumberFormat="1" applyFont="1" applyFill="1" applyBorder="1" applyAlignment="1">
      <alignment horizontal="center" vertical="top"/>
    </xf>
    <xf numFmtId="164" fontId="1" fillId="7" borderId="77" xfId="0" applyNumberFormat="1" applyFont="1" applyFill="1" applyBorder="1" applyAlignment="1">
      <alignment horizontal="center" vertical="top"/>
    </xf>
    <xf numFmtId="164" fontId="1" fillId="7" borderId="63" xfId="0" applyNumberFormat="1" applyFont="1" applyFill="1" applyBorder="1" applyAlignment="1">
      <alignment horizontal="center" vertical="top" wrapText="1"/>
    </xf>
    <xf numFmtId="164" fontId="1" fillId="7" borderId="28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top" wrapText="1"/>
    </xf>
    <xf numFmtId="0" fontId="1" fillId="7" borderId="49" xfId="0" applyFont="1" applyFill="1" applyBorder="1" applyAlignment="1">
      <alignment horizontal="center" vertical="top"/>
    </xf>
    <xf numFmtId="164" fontId="1" fillId="7" borderId="11" xfId="0" applyNumberFormat="1" applyFont="1" applyFill="1" applyBorder="1" applyAlignment="1">
      <alignment horizontal="center" vertical="top"/>
    </xf>
    <xf numFmtId="0" fontId="36" fillId="7" borderId="31" xfId="0" applyFont="1" applyFill="1" applyBorder="1" applyAlignment="1">
      <alignment horizontal="center" vertical="top" wrapText="1"/>
    </xf>
    <xf numFmtId="164" fontId="1" fillId="7" borderId="2" xfId="0" applyNumberFormat="1" applyFont="1" applyFill="1" applyBorder="1" applyAlignment="1">
      <alignment horizontal="center" vertical="top"/>
    </xf>
    <xf numFmtId="164" fontId="28" fillId="5" borderId="36" xfId="0" applyNumberFormat="1" applyFont="1" applyFill="1" applyBorder="1" applyAlignment="1">
      <alignment horizontal="center" vertical="top"/>
    </xf>
    <xf numFmtId="164" fontId="28" fillId="5" borderId="39" xfId="0" applyNumberFormat="1" applyFont="1" applyFill="1" applyBorder="1" applyAlignment="1">
      <alignment horizontal="center" vertical="top"/>
    </xf>
    <xf numFmtId="164" fontId="28" fillId="5" borderId="14" xfId="0" applyNumberFormat="1" applyFont="1" applyFill="1" applyBorder="1" applyAlignment="1">
      <alignment horizontal="center" vertical="top"/>
    </xf>
    <xf numFmtId="164" fontId="28" fillId="5" borderId="15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 wrapText="1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5" fillId="8" borderId="66" xfId="0" applyFont="1" applyFill="1" applyBorder="1" applyAlignment="1">
      <alignment horizontal="right" vertical="top" wrapText="1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72" xfId="0" applyNumberFormat="1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center" vertical="top"/>
    </xf>
    <xf numFmtId="0" fontId="4" fillId="7" borderId="27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49" fontId="3" fillId="6" borderId="31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165" fontId="4" fillId="7" borderId="32" xfId="0" applyNumberFormat="1" applyFont="1" applyFill="1" applyBorder="1" applyAlignment="1">
      <alignment horizontal="left" vertical="top" wrapText="1"/>
    </xf>
    <xf numFmtId="165" fontId="4" fillId="7" borderId="30" xfId="0" applyNumberFormat="1" applyFont="1" applyFill="1" applyBorder="1" applyAlignment="1">
      <alignment horizontal="left" vertical="top" wrapText="1"/>
    </xf>
    <xf numFmtId="49" fontId="5" fillId="4" borderId="30" xfId="0" applyNumberFormat="1" applyFont="1" applyFill="1" applyBorder="1" applyAlignment="1">
      <alignment horizontal="center" vertical="top" wrapText="1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165" fontId="3" fillId="6" borderId="0" xfId="0" applyNumberFormat="1" applyFont="1" applyFill="1" applyBorder="1" applyAlignment="1">
      <alignment horizontal="center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5" fillId="8" borderId="66" xfId="0" applyFont="1" applyFill="1" applyBorder="1" applyAlignment="1">
      <alignment horizontal="right" vertical="top" wrapText="1"/>
    </xf>
    <xf numFmtId="0" fontId="3" fillId="6" borderId="0" xfId="0" applyFont="1" applyFill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49" fontId="5" fillId="5" borderId="36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center" textRotation="90" wrapText="1"/>
    </xf>
    <xf numFmtId="165" fontId="5" fillId="0" borderId="2" xfId="0" applyNumberFormat="1" applyFont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49" fontId="3" fillId="5" borderId="48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 wrapText="1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165" fontId="1" fillId="7" borderId="31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165" fontId="1" fillId="7" borderId="3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 wrapText="1"/>
    </xf>
    <xf numFmtId="164" fontId="1" fillId="7" borderId="33" xfId="0" applyNumberFormat="1" applyFont="1" applyFill="1" applyBorder="1" applyAlignment="1">
      <alignment horizontal="center" vertical="top" wrapText="1"/>
    </xf>
    <xf numFmtId="164" fontId="28" fillId="8" borderId="38" xfId="0" applyNumberFormat="1" applyFont="1" applyFill="1" applyBorder="1" applyAlignment="1">
      <alignment horizontal="center" vertical="top" wrapText="1"/>
    </xf>
    <xf numFmtId="164" fontId="1" fillId="7" borderId="57" xfId="0" applyNumberFormat="1" applyFont="1" applyFill="1" applyBorder="1" applyAlignment="1">
      <alignment horizontal="center" vertical="top"/>
    </xf>
    <xf numFmtId="164" fontId="28" fillId="8" borderId="38" xfId="0" applyNumberFormat="1" applyFont="1" applyFill="1" applyBorder="1" applyAlignment="1">
      <alignment horizontal="center" vertical="top"/>
    </xf>
    <xf numFmtId="164" fontId="3" fillId="4" borderId="62" xfId="0" applyNumberFormat="1" applyFont="1" applyFill="1" applyBorder="1" applyAlignment="1">
      <alignment horizontal="center" vertical="top"/>
    </xf>
    <xf numFmtId="164" fontId="3" fillId="3" borderId="62" xfId="0" applyNumberFormat="1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center" vertical="top" wrapText="1"/>
    </xf>
    <xf numFmtId="165" fontId="3" fillId="8" borderId="38" xfId="0" applyNumberFormat="1" applyFont="1" applyFill="1" applyBorder="1" applyAlignment="1">
      <alignment horizontal="center" vertical="top" wrapText="1"/>
    </xf>
    <xf numFmtId="165" fontId="1" fillId="7" borderId="25" xfId="0" applyNumberFormat="1" applyFont="1" applyFill="1" applyBorder="1" applyAlignment="1">
      <alignment horizontal="left" vertical="top" wrapText="1"/>
    </xf>
    <xf numFmtId="165" fontId="1" fillId="7" borderId="40" xfId="0" applyNumberFormat="1" applyFont="1" applyFill="1" applyBorder="1" applyAlignment="1">
      <alignment horizontal="left" vertical="top" wrapText="1"/>
    </xf>
    <xf numFmtId="165" fontId="1" fillId="7" borderId="59" xfId="0" applyNumberFormat="1" applyFont="1" applyFill="1" applyBorder="1" applyAlignment="1">
      <alignment horizontal="left" vertical="top" wrapText="1"/>
    </xf>
    <xf numFmtId="165" fontId="1" fillId="7" borderId="23" xfId="0" applyNumberFormat="1" applyFont="1" applyFill="1" applyBorder="1" applyAlignment="1">
      <alignment horizontal="center" vertical="center" textRotation="90" wrapText="1"/>
    </xf>
    <xf numFmtId="49" fontId="5" fillId="7" borderId="17" xfId="0" applyNumberFormat="1" applyFont="1" applyFill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center" wrapText="1"/>
    </xf>
    <xf numFmtId="0" fontId="5" fillId="8" borderId="66" xfId="0" applyFont="1" applyFill="1" applyBorder="1" applyAlignment="1">
      <alignment horizontal="right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164" fontId="1" fillId="7" borderId="32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164" fontId="1" fillId="6" borderId="33" xfId="0" applyNumberFormat="1" applyFont="1" applyFill="1" applyBorder="1" applyAlignment="1">
      <alignment horizontal="center" vertical="top"/>
    </xf>
    <xf numFmtId="164" fontId="28" fillId="5" borderId="75" xfId="0" applyNumberFormat="1" applyFont="1" applyFill="1" applyBorder="1" applyAlignment="1">
      <alignment horizontal="center" vertical="top" wrapText="1"/>
    </xf>
    <xf numFmtId="164" fontId="28" fillId="5" borderId="60" xfId="0" applyNumberFormat="1" applyFont="1" applyFill="1" applyBorder="1" applyAlignment="1">
      <alignment horizontal="center" vertical="top" wrapText="1"/>
    </xf>
    <xf numFmtId="164" fontId="28" fillId="5" borderId="21" xfId="0" applyNumberFormat="1" applyFont="1" applyFill="1" applyBorder="1" applyAlignment="1">
      <alignment horizontal="center" vertical="top" wrapText="1"/>
    </xf>
    <xf numFmtId="164" fontId="3" fillId="4" borderId="76" xfId="0" applyNumberFormat="1" applyFont="1" applyFill="1" applyBorder="1" applyAlignment="1">
      <alignment horizontal="center" vertical="top"/>
    </xf>
    <xf numFmtId="164" fontId="3" fillId="3" borderId="76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164" fontId="1" fillId="6" borderId="44" xfId="0" applyNumberFormat="1" applyFont="1" applyFill="1" applyBorder="1" applyAlignment="1">
      <alignment horizontal="center" vertical="top"/>
    </xf>
    <xf numFmtId="164" fontId="1" fillId="6" borderId="10" xfId="0" applyNumberFormat="1" applyFont="1" applyFill="1" applyBorder="1" applyAlignment="1">
      <alignment horizontal="center" vertical="top"/>
    </xf>
    <xf numFmtId="164" fontId="1" fillId="6" borderId="49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5" fillId="6" borderId="16" xfId="0" applyNumberFormat="1" applyFont="1" applyFill="1" applyBorder="1" applyAlignment="1">
      <alignment vertical="top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top" wrapText="1"/>
    </xf>
    <xf numFmtId="49" fontId="5" fillId="4" borderId="30" xfId="0" applyNumberFormat="1" applyFont="1" applyFill="1" applyBorder="1" applyAlignment="1">
      <alignment horizontal="center" vertical="top" wrapText="1"/>
    </xf>
    <xf numFmtId="49" fontId="5" fillId="4" borderId="14" xfId="0" applyNumberFormat="1" applyFont="1" applyFill="1" applyBorder="1" applyAlignment="1">
      <alignment horizontal="center" vertical="top" wrapText="1"/>
    </xf>
    <xf numFmtId="49" fontId="5" fillId="5" borderId="46" xfId="0" applyNumberFormat="1" applyFont="1" applyFill="1" applyBorder="1" applyAlignment="1">
      <alignment horizontal="center" vertical="top"/>
    </xf>
    <xf numFmtId="49" fontId="5" fillId="5" borderId="48" xfId="0" applyNumberFormat="1" applyFont="1" applyFill="1" applyBorder="1" applyAlignment="1">
      <alignment horizontal="center" vertical="top"/>
    </xf>
    <xf numFmtId="49" fontId="5" fillId="5" borderId="67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49" fontId="5" fillId="6" borderId="36" xfId="0" applyNumberFormat="1" applyFont="1" applyFill="1" applyBorder="1" applyAlignment="1">
      <alignment horizontal="center" vertical="top"/>
    </xf>
    <xf numFmtId="165" fontId="3" fillId="7" borderId="26" xfId="0" applyNumberFormat="1" applyFont="1" applyFill="1" applyBorder="1" applyAlignment="1">
      <alignment horizontal="left" vertical="top" wrapText="1"/>
    </xf>
    <xf numFmtId="165" fontId="3" fillId="7" borderId="31" xfId="0" applyNumberFormat="1" applyFont="1" applyFill="1" applyBorder="1" applyAlignment="1">
      <alignment horizontal="left" vertical="top" wrapText="1"/>
    </xf>
    <xf numFmtId="165" fontId="3" fillId="7" borderId="36" xfId="0" applyNumberFormat="1" applyFont="1" applyFill="1" applyBorder="1" applyAlignment="1">
      <alignment horizontal="left" vertical="top" wrapText="1"/>
    </xf>
    <xf numFmtId="49" fontId="5" fillId="7" borderId="7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7" borderId="19" xfId="0" applyNumberFormat="1" applyFont="1" applyFill="1" applyBorder="1" applyAlignment="1">
      <alignment horizontal="center" vertical="top"/>
    </xf>
    <xf numFmtId="0" fontId="4" fillId="7" borderId="27" xfId="0" applyFont="1" applyFill="1" applyBorder="1" applyAlignment="1">
      <alignment vertical="top" wrapText="1"/>
    </xf>
    <xf numFmtId="0" fontId="4" fillId="7" borderId="30" xfId="0" applyFont="1" applyFill="1" applyBorder="1" applyAlignment="1">
      <alignment vertical="top" wrapText="1"/>
    </xf>
    <xf numFmtId="0" fontId="14" fillId="7" borderId="37" xfId="0" applyFont="1" applyFill="1" applyBorder="1" applyAlignment="1">
      <alignment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14" fillId="7" borderId="16" xfId="0" applyFont="1" applyFill="1" applyBorder="1" applyAlignment="1">
      <alignment horizontal="center" vertical="top" wrapText="1"/>
    </xf>
    <xf numFmtId="165" fontId="1" fillId="7" borderId="32" xfId="0" applyNumberFormat="1" applyFont="1" applyFill="1" applyBorder="1" applyAlignment="1">
      <alignment horizontal="center" vertical="center" textRotation="90" wrapText="1"/>
    </xf>
    <xf numFmtId="165" fontId="1" fillId="7" borderId="37" xfId="0" applyNumberFormat="1" applyFont="1" applyFill="1" applyBorder="1" applyAlignment="1">
      <alignment horizontal="center" vertical="center" textRotation="90" wrapText="1"/>
    </xf>
    <xf numFmtId="165" fontId="1" fillId="7" borderId="26" xfId="0" applyNumberFormat="1" applyFont="1" applyFill="1" applyBorder="1" applyAlignment="1">
      <alignment horizontal="left" vertical="top" wrapText="1"/>
    </xf>
    <xf numFmtId="165" fontId="1" fillId="7" borderId="36" xfId="0" applyNumberFormat="1" applyFont="1" applyFill="1" applyBorder="1" applyAlignment="1">
      <alignment horizontal="left" vertical="top" wrapText="1"/>
    </xf>
    <xf numFmtId="165" fontId="1" fillId="7" borderId="2" xfId="0" applyNumberFormat="1" applyFont="1" applyFill="1" applyBorder="1" applyAlignment="1">
      <alignment horizontal="center" vertical="center" textRotation="90" wrapText="1"/>
    </xf>
    <xf numFmtId="165" fontId="1" fillId="7" borderId="14" xfId="0" applyNumberFormat="1" applyFont="1" applyFill="1" applyBorder="1" applyAlignment="1">
      <alignment horizontal="center" vertical="center" textRotation="90" wrapText="1"/>
    </xf>
    <xf numFmtId="0" fontId="3" fillId="6" borderId="0" xfId="0" applyFont="1" applyFill="1" applyBorder="1" applyAlignment="1">
      <alignment horizontal="center" vertical="center" wrapText="1"/>
    </xf>
    <xf numFmtId="49" fontId="5" fillId="5" borderId="61" xfId="0" applyNumberFormat="1" applyFont="1" applyFill="1" applyBorder="1" applyAlignment="1">
      <alignment horizontal="right" vertical="top" wrapText="1"/>
    </xf>
    <xf numFmtId="49" fontId="5" fillId="5" borderId="21" xfId="0" applyNumberFormat="1" applyFont="1" applyFill="1" applyBorder="1" applyAlignment="1">
      <alignment horizontal="right" vertical="top" wrapText="1"/>
    </xf>
    <xf numFmtId="49" fontId="5" fillId="5" borderId="22" xfId="0" applyNumberFormat="1" applyFont="1" applyFill="1" applyBorder="1" applyAlignment="1">
      <alignment horizontal="right" vertical="top" wrapText="1"/>
    </xf>
    <xf numFmtId="165" fontId="5" fillId="5" borderId="20" xfId="0" applyNumberFormat="1" applyFont="1" applyFill="1" applyBorder="1" applyAlignment="1">
      <alignment horizontal="center" vertical="center" wrapText="1"/>
    </xf>
    <xf numFmtId="165" fontId="5" fillId="5" borderId="21" xfId="0" applyNumberFormat="1" applyFont="1" applyFill="1" applyBorder="1" applyAlignment="1">
      <alignment horizontal="center" vertical="center" wrapText="1"/>
    </xf>
    <xf numFmtId="165" fontId="5" fillId="5" borderId="22" xfId="0" applyNumberFormat="1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right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0" fontId="3" fillId="7" borderId="56" xfId="0" applyFont="1" applyFill="1" applyBorder="1" applyAlignment="1">
      <alignment horizontal="left" vertical="top" wrapText="1"/>
    </xf>
    <xf numFmtId="0" fontId="5" fillId="7" borderId="69" xfId="0" applyFont="1" applyFill="1" applyBorder="1" applyAlignment="1">
      <alignment horizontal="left" vertical="top" wrapText="1"/>
    </xf>
    <xf numFmtId="0" fontId="5" fillId="7" borderId="64" xfId="0" applyFont="1" applyFill="1" applyBorder="1" applyAlignment="1">
      <alignment horizontal="left" vertical="top" wrapText="1"/>
    </xf>
    <xf numFmtId="165" fontId="5" fillId="4" borderId="61" xfId="0" applyNumberFormat="1" applyFont="1" applyFill="1" applyBorder="1" applyAlignment="1">
      <alignment horizontal="right" vertical="top"/>
    </xf>
    <xf numFmtId="165" fontId="5" fillId="4" borderId="21" xfId="0" applyNumberFormat="1" applyFont="1" applyFill="1" applyBorder="1" applyAlignment="1">
      <alignment horizontal="right" vertical="top"/>
    </xf>
    <xf numFmtId="165" fontId="5" fillId="4" borderId="22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center" vertical="top"/>
    </xf>
    <xf numFmtId="165" fontId="5" fillId="4" borderId="21" xfId="0" applyNumberFormat="1" applyFont="1" applyFill="1" applyBorder="1" applyAlignment="1">
      <alignment horizontal="center" vertical="top"/>
    </xf>
    <xf numFmtId="165" fontId="5" fillId="4" borderId="22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right" vertical="top"/>
    </xf>
    <xf numFmtId="49" fontId="5" fillId="3" borderId="21" xfId="0" applyNumberFormat="1" applyFont="1" applyFill="1" applyBorder="1" applyAlignment="1">
      <alignment horizontal="right" vertical="top"/>
    </xf>
    <xf numFmtId="49" fontId="5" fillId="3" borderId="22" xfId="0" applyNumberFormat="1" applyFont="1" applyFill="1" applyBorder="1" applyAlignment="1">
      <alignment horizontal="right" vertical="top"/>
    </xf>
    <xf numFmtId="165" fontId="5" fillId="3" borderId="23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165" fontId="5" fillId="3" borderId="58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165" fontId="1" fillId="0" borderId="27" xfId="0" applyNumberFormat="1" applyFont="1" applyFill="1" applyBorder="1" applyAlignment="1">
      <alignment horizontal="center" vertical="center" textRotation="90" wrapText="1"/>
    </xf>
    <xf numFmtId="165" fontId="1" fillId="0" borderId="30" xfId="0" applyNumberFormat="1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top" wrapText="1"/>
    </xf>
    <xf numFmtId="0" fontId="14" fillId="7" borderId="0" xfId="0" applyFont="1" applyFill="1" applyBorder="1" applyAlignment="1">
      <alignment horizontal="center" vertical="top" wrapText="1"/>
    </xf>
    <xf numFmtId="165" fontId="3" fillId="6" borderId="26" xfId="0" applyNumberFormat="1" applyFont="1" applyFill="1" applyBorder="1" applyAlignment="1">
      <alignment horizontal="left" vertical="top" wrapText="1"/>
    </xf>
    <xf numFmtId="165" fontId="3" fillId="6" borderId="31" xfId="0" applyNumberFormat="1" applyFont="1" applyFill="1" applyBorder="1" applyAlignment="1">
      <alignment horizontal="left" vertical="top" wrapText="1"/>
    </xf>
    <xf numFmtId="165" fontId="3" fillId="6" borderId="36" xfId="0" applyNumberFormat="1" applyFont="1" applyFill="1" applyBorder="1" applyAlignment="1">
      <alignment horizontal="left" vertical="top" wrapText="1"/>
    </xf>
    <xf numFmtId="165" fontId="1" fillId="0" borderId="35" xfId="0" applyNumberFormat="1" applyFont="1" applyFill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165" fontId="1" fillId="7" borderId="31" xfId="0" applyNumberFormat="1" applyFont="1" applyFill="1" applyBorder="1" applyAlignment="1">
      <alignment horizontal="left" vertical="top" wrapText="1"/>
    </xf>
    <xf numFmtId="165" fontId="1" fillId="7" borderId="27" xfId="0" applyNumberFormat="1" applyFont="1" applyFill="1" applyBorder="1" applyAlignment="1">
      <alignment horizontal="center" vertical="center" textRotation="90" wrapText="1"/>
    </xf>
    <xf numFmtId="165" fontId="1" fillId="7" borderId="30" xfId="0" applyNumberFormat="1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14" fillId="7" borderId="17" xfId="0" applyFont="1" applyFill="1" applyBorder="1" applyAlignment="1">
      <alignment horizontal="center" vertical="top" wrapText="1"/>
    </xf>
    <xf numFmtId="49" fontId="5" fillId="5" borderId="61" xfId="0" applyNumberFormat="1" applyFont="1" applyFill="1" applyBorder="1" applyAlignment="1">
      <alignment horizontal="left" vertical="top" wrapText="1"/>
    </xf>
    <xf numFmtId="49" fontId="5" fillId="5" borderId="21" xfId="0" applyNumberFormat="1" applyFont="1" applyFill="1" applyBorder="1" applyAlignment="1">
      <alignment horizontal="left" vertical="top" wrapText="1"/>
    </xf>
    <xf numFmtId="49" fontId="5" fillId="5" borderId="22" xfId="0" applyNumberFormat="1" applyFont="1" applyFill="1" applyBorder="1" applyAlignment="1">
      <alignment horizontal="left" vertical="top" wrapText="1"/>
    </xf>
    <xf numFmtId="49" fontId="5" fillId="6" borderId="3" xfId="0" applyNumberFormat="1" applyFont="1" applyFill="1" applyBorder="1" applyAlignment="1">
      <alignment horizontal="center" vertical="top"/>
    </xf>
    <xf numFmtId="49" fontId="5" fillId="6" borderId="10" xfId="0" applyNumberFormat="1" applyFont="1" applyFill="1" applyBorder="1" applyAlignment="1">
      <alignment horizontal="center" vertical="top"/>
    </xf>
    <xf numFmtId="49" fontId="5" fillId="6" borderId="15" xfId="0" applyNumberFormat="1" applyFont="1" applyFill="1" applyBorder="1" applyAlignment="1">
      <alignment horizontal="center" vertical="top"/>
    </xf>
    <xf numFmtId="165" fontId="3" fillId="0" borderId="26" xfId="0" applyNumberFormat="1" applyFont="1" applyBorder="1" applyAlignment="1">
      <alignment horizontal="left" vertical="top" wrapText="1"/>
    </xf>
    <xf numFmtId="165" fontId="3" fillId="0" borderId="71" xfId="0" applyNumberFormat="1" applyFont="1" applyBorder="1" applyAlignment="1">
      <alignment horizontal="left" vertical="top" wrapText="1"/>
    </xf>
    <xf numFmtId="165" fontId="3" fillId="0" borderId="59" xfId="0" applyNumberFormat="1" applyFont="1" applyBorder="1" applyAlignment="1">
      <alignment horizontal="left" vertical="top" wrapText="1"/>
    </xf>
    <xf numFmtId="165" fontId="3" fillId="0" borderId="36" xfId="0" applyNumberFormat="1" applyFont="1" applyBorder="1" applyAlignment="1">
      <alignment horizontal="left" vertical="top" wrapText="1"/>
    </xf>
    <xf numFmtId="49" fontId="5" fillId="0" borderId="5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165" fontId="1" fillId="0" borderId="32" xfId="0" applyNumberFormat="1" applyFont="1" applyBorder="1" applyAlignment="1">
      <alignment horizontal="center" vertical="center" textRotation="90" wrapText="1"/>
    </xf>
    <xf numFmtId="165" fontId="1" fillId="0" borderId="30" xfId="0" applyNumberFormat="1" applyFont="1" applyBorder="1" applyAlignment="1">
      <alignment horizontal="center" vertical="center" textRotation="90" wrapText="1"/>
    </xf>
    <xf numFmtId="165" fontId="1" fillId="0" borderId="37" xfId="0" applyNumberFormat="1" applyFont="1" applyBorder="1" applyAlignment="1">
      <alignment horizontal="center" vertical="center" textRotation="90" wrapText="1"/>
    </xf>
    <xf numFmtId="165" fontId="4" fillId="7" borderId="32" xfId="0" applyNumberFormat="1" applyFont="1" applyFill="1" applyBorder="1" applyAlignment="1">
      <alignment horizontal="left" vertical="top" wrapText="1"/>
    </xf>
    <xf numFmtId="165" fontId="4" fillId="7" borderId="30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49" fontId="5" fillId="5" borderId="36" xfId="0" applyNumberFormat="1" applyFont="1" applyFill="1" applyBorder="1" applyAlignment="1">
      <alignment horizontal="right" vertical="top" wrapText="1"/>
    </xf>
    <xf numFmtId="49" fontId="5" fillId="5" borderId="39" xfId="0" applyNumberFormat="1" applyFont="1" applyFill="1" applyBorder="1" applyAlignment="1">
      <alignment horizontal="right" vertical="top" wrapText="1"/>
    </xf>
    <xf numFmtId="49" fontId="5" fillId="5" borderId="66" xfId="0" applyNumberFormat="1" applyFont="1" applyFill="1" applyBorder="1" applyAlignment="1">
      <alignment horizontal="right" vertical="top" wrapText="1"/>
    </xf>
    <xf numFmtId="164" fontId="3" fillId="5" borderId="45" xfId="0" applyNumberFormat="1" applyFont="1" applyFill="1" applyBorder="1" applyAlignment="1">
      <alignment horizontal="center" vertical="top"/>
    </xf>
    <xf numFmtId="164" fontId="3" fillId="5" borderId="39" xfId="0" applyNumberFormat="1" applyFont="1" applyFill="1" applyBorder="1" applyAlignment="1">
      <alignment horizontal="center" vertical="top"/>
    </xf>
    <xf numFmtId="164" fontId="3" fillId="5" borderId="66" xfId="0" applyNumberFormat="1" applyFont="1" applyFill="1" applyBorder="1" applyAlignment="1">
      <alignment horizontal="center" vertical="top"/>
    </xf>
    <xf numFmtId="0" fontId="1" fillId="7" borderId="40" xfId="0" applyFont="1" applyFill="1" applyBorder="1" applyAlignment="1">
      <alignment horizontal="left" vertical="top" wrapText="1"/>
    </xf>
    <xf numFmtId="0" fontId="1" fillId="7" borderId="2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3" fillId="5" borderId="61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22" xfId="0" applyNumberFormat="1" applyFont="1" applyFill="1" applyBorder="1" applyAlignment="1">
      <alignment horizontal="right" vertical="top"/>
    </xf>
    <xf numFmtId="165" fontId="3" fillId="5" borderId="20" xfId="0" applyNumberFormat="1" applyFont="1" applyFill="1" applyBorder="1" applyAlignment="1">
      <alignment horizontal="center" vertical="top"/>
    </xf>
    <xf numFmtId="165" fontId="3" fillId="5" borderId="21" xfId="0" applyNumberFormat="1" applyFont="1" applyFill="1" applyBorder="1" applyAlignment="1">
      <alignment horizontal="center" vertical="top"/>
    </xf>
    <xf numFmtId="165" fontId="3" fillId="5" borderId="22" xfId="0" applyNumberFormat="1" applyFont="1" applyFill="1" applyBorder="1" applyAlignment="1">
      <alignment horizontal="center" vertical="top"/>
    </xf>
    <xf numFmtId="49" fontId="3" fillId="5" borderId="61" xfId="0" applyNumberFormat="1" applyFont="1" applyFill="1" applyBorder="1" applyAlignment="1">
      <alignment horizontal="left" vertical="top"/>
    </xf>
    <xf numFmtId="49" fontId="3" fillId="5" borderId="21" xfId="0" applyNumberFormat="1" applyFont="1" applyFill="1" applyBorder="1" applyAlignment="1">
      <alignment horizontal="left" vertical="top"/>
    </xf>
    <xf numFmtId="49" fontId="3" fillId="5" borderId="22" xfId="0" applyNumberFormat="1" applyFont="1" applyFill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" fillId="7" borderId="32" xfId="0" applyFont="1" applyFill="1" applyBorder="1" applyAlignment="1">
      <alignment horizontal="left" vertical="top" wrapText="1"/>
    </xf>
    <xf numFmtId="0" fontId="1" fillId="7" borderId="30" xfId="0" applyFont="1" applyFill="1" applyBorder="1" applyAlignment="1">
      <alignment horizontal="left" vertical="top" wrapText="1"/>
    </xf>
    <xf numFmtId="0" fontId="1" fillId="7" borderId="37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49" fontId="3" fillId="6" borderId="40" xfId="0" applyNumberFormat="1" applyFont="1" applyFill="1" applyBorder="1" applyAlignment="1">
      <alignment horizontal="center" vertical="top"/>
    </xf>
    <xf numFmtId="49" fontId="3" fillId="6" borderId="31" xfId="0" applyNumberFormat="1" applyFont="1" applyFill="1" applyBorder="1" applyAlignment="1">
      <alignment horizontal="center" vertical="top"/>
    </xf>
    <xf numFmtId="49" fontId="3" fillId="6" borderId="25" xfId="0" applyNumberFormat="1" applyFont="1" applyFill="1" applyBorder="1" applyAlignment="1">
      <alignment horizontal="center" vertical="top"/>
    </xf>
    <xf numFmtId="49" fontId="3" fillId="2" borderId="20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22" xfId="0" applyNumberFormat="1" applyFont="1" applyFill="1" applyBorder="1" applyAlignment="1">
      <alignment horizontal="left" vertical="top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21" xfId="0" applyFont="1" applyFill="1" applyBorder="1" applyAlignment="1">
      <alignment horizontal="left" vertical="top" wrapText="1"/>
    </xf>
    <xf numFmtId="0" fontId="13" fillId="3" borderId="22" xfId="0" applyFont="1" applyFill="1" applyBorder="1" applyAlignment="1">
      <alignment horizontal="left" vertical="top" wrapText="1"/>
    </xf>
    <xf numFmtId="0" fontId="3" fillId="4" borderId="61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3" fillId="5" borderId="61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horizontal="center" vertical="top"/>
    </xf>
    <xf numFmtId="49" fontId="3" fillId="5" borderId="26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5" borderId="34" xfId="0" applyNumberFormat="1" applyFont="1" applyFill="1" applyBorder="1" applyAlignment="1">
      <alignment horizontal="center" vertical="top"/>
    </xf>
    <xf numFmtId="49" fontId="3" fillId="5" borderId="36" xfId="0" applyNumberFormat="1" applyFont="1" applyFill="1" applyBorder="1" applyAlignment="1">
      <alignment horizontal="center" vertical="top"/>
    </xf>
    <xf numFmtId="49" fontId="3" fillId="6" borderId="26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/>
    </xf>
    <xf numFmtId="0" fontId="1" fillId="6" borderId="27" xfId="0" applyFont="1" applyFill="1" applyBorder="1" applyAlignment="1">
      <alignment horizontal="left" vertical="top" wrapText="1"/>
    </xf>
    <xf numFmtId="0" fontId="1" fillId="6" borderId="30" xfId="0" applyFont="1" applyFill="1" applyBorder="1" applyAlignment="1">
      <alignment horizontal="left" vertical="top" wrapText="1"/>
    </xf>
    <xf numFmtId="0" fontId="1" fillId="6" borderId="3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2" xfId="0" applyNumberFormat="1" applyFont="1" applyBorder="1" applyAlignment="1">
      <alignment horizontal="center" vertical="center" textRotation="90" wrapText="1"/>
    </xf>
    <xf numFmtId="164" fontId="1" fillId="0" borderId="18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textRotation="90"/>
    </xf>
    <xf numFmtId="0" fontId="1" fillId="0" borderId="19" xfId="0" applyNumberFormat="1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49" fontId="4" fillId="7" borderId="6" xfId="0" applyNumberFormat="1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74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textRotation="90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164" fontId="1" fillId="0" borderId="65" xfId="0" applyNumberFormat="1" applyFont="1" applyBorder="1" applyAlignment="1">
      <alignment horizontal="center" vertical="center" textRotation="90" wrapText="1"/>
    </xf>
    <xf numFmtId="164" fontId="1" fillId="0" borderId="58" xfId="0" applyNumberFormat="1" applyFont="1" applyBorder="1" applyAlignment="1">
      <alignment horizontal="center" vertical="center" textRotation="90" wrapText="1"/>
    </xf>
    <xf numFmtId="0" fontId="1" fillId="7" borderId="17" xfId="0" applyFont="1" applyFill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8" xfId="0" applyNumberFormat="1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49" fontId="3" fillId="5" borderId="20" xfId="0" applyNumberFormat="1" applyFont="1" applyFill="1" applyBorder="1" applyAlignment="1">
      <alignment horizontal="left" vertical="top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164" fontId="3" fillId="5" borderId="23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3" fillId="5" borderId="58" xfId="0" applyNumberFormat="1" applyFont="1" applyFill="1" applyBorder="1" applyAlignment="1">
      <alignment horizontal="center" vertical="top"/>
    </xf>
    <xf numFmtId="0" fontId="1" fillId="0" borderId="52" xfId="0" applyFont="1" applyBorder="1" applyAlignment="1">
      <alignment horizontal="left" vertical="top" wrapText="1"/>
    </xf>
    <xf numFmtId="165" fontId="5" fillId="6" borderId="26" xfId="0" applyNumberFormat="1" applyFont="1" applyFill="1" applyBorder="1" applyAlignment="1">
      <alignment horizontal="left" vertical="top" wrapText="1"/>
    </xf>
    <xf numFmtId="165" fontId="5" fillId="6" borderId="36" xfId="0" applyNumberFormat="1" applyFont="1" applyFill="1" applyBorder="1" applyAlignment="1">
      <alignment horizontal="left" vertical="top" wrapText="1"/>
    </xf>
    <xf numFmtId="165" fontId="5" fillId="7" borderId="26" xfId="0" applyNumberFormat="1" applyFont="1" applyFill="1" applyBorder="1" applyAlignment="1">
      <alignment horizontal="left" vertical="top" wrapText="1"/>
    </xf>
    <xf numFmtId="165" fontId="5" fillId="7" borderId="31" xfId="0" applyNumberFormat="1" applyFont="1" applyFill="1" applyBorder="1" applyAlignment="1">
      <alignment horizontal="left" vertical="top" wrapText="1"/>
    </xf>
    <xf numFmtId="165" fontId="5" fillId="7" borderId="3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3" borderId="59" xfId="0" applyFont="1" applyFill="1" applyBorder="1" applyAlignment="1">
      <alignment horizontal="left" vertical="top" wrapText="1"/>
    </xf>
    <xf numFmtId="165" fontId="1" fillId="0" borderId="32" xfId="0" applyNumberFormat="1" applyFont="1" applyFill="1" applyBorder="1" applyAlignment="1">
      <alignment horizontal="center" vertical="center" textRotation="90" wrapText="1"/>
    </xf>
    <xf numFmtId="165" fontId="1" fillId="0" borderId="37" xfId="0" applyNumberFormat="1" applyFont="1" applyFill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left" vertical="top" wrapText="1"/>
    </xf>
    <xf numFmtId="3" fontId="1" fillId="6" borderId="0" xfId="0" applyNumberFormat="1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165" fontId="4" fillId="0" borderId="32" xfId="0" applyNumberFormat="1" applyFont="1" applyFill="1" applyBorder="1" applyAlignment="1">
      <alignment horizontal="center" vertical="center" textRotation="90" wrapText="1"/>
    </xf>
    <xf numFmtId="165" fontId="4" fillId="0" borderId="37" xfId="0" applyNumberFormat="1" applyFont="1" applyFill="1" applyBorder="1" applyAlignment="1">
      <alignment horizontal="center" vertical="center" textRotation="90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 wrapText="1"/>
    </xf>
    <xf numFmtId="164" fontId="7" fillId="0" borderId="63" xfId="0" applyNumberFormat="1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 wrapText="1"/>
    </xf>
    <xf numFmtId="49" fontId="5" fillId="5" borderId="45" xfId="0" applyNumberFormat="1" applyFont="1" applyFill="1" applyBorder="1" applyAlignment="1">
      <alignment horizontal="right" vertical="top" wrapText="1"/>
    </xf>
    <xf numFmtId="49" fontId="5" fillId="5" borderId="2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165" fontId="1" fillId="7" borderId="5" xfId="0" applyNumberFormat="1" applyFont="1" applyFill="1" applyBorder="1" applyAlignment="1">
      <alignment horizontal="left" vertical="top" wrapText="1"/>
    </xf>
    <xf numFmtId="165" fontId="1" fillId="7" borderId="17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49" fontId="5" fillId="5" borderId="26" xfId="0" applyNumberFormat="1" applyFont="1" applyFill="1" applyBorder="1" applyAlignment="1">
      <alignment horizontal="center" vertical="top"/>
    </xf>
    <xf numFmtId="49" fontId="5" fillId="5" borderId="31" xfId="0" applyNumberFormat="1" applyFont="1" applyFill="1" applyBorder="1" applyAlignment="1">
      <alignment horizontal="center" vertical="top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6" borderId="34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8" xfId="0" applyNumberFormat="1" applyFont="1" applyBorder="1" applyAlignment="1">
      <alignment horizontal="center" vertical="center" textRotation="90" wrapText="1"/>
    </xf>
    <xf numFmtId="49" fontId="5" fillId="2" borderId="20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22" xfId="0" applyNumberFormat="1" applyFont="1" applyFill="1" applyBorder="1" applyAlignment="1">
      <alignment horizontal="left" vertical="top" wrapText="1"/>
    </xf>
    <xf numFmtId="0" fontId="18" fillId="3" borderId="20" xfId="0" applyFont="1" applyFill="1" applyBorder="1" applyAlignment="1">
      <alignment horizontal="left" vertical="top" wrapText="1"/>
    </xf>
    <xf numFmtId="0" fontId="18" fillId="3" borderId="21" xfId="0" applyFont="1" applyFill="1" applyBorder="1" applyAlignment="1">
      <alignment horizontal="left" vertical="top" wrapText="1"/>
    </xf>
    <xf numFmtId="0" fontId="18" fillId="3" borderId="22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4" borderId="22" xfId="0" applyFont="1" applyFill="1" applyBorder="1" applyAlignment="1">
      <alignment horizontal="left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49" fontId="5" fillId="4" borderId="32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3" fontId="1" fillId="0" borderId="42" xfId="0" applyNumberFormat="1" applyFont="1" applyBorder="1" applyAlignment="1">
      <alignment horizontal="center" vertical="center" textRotation="90" wrapText="1"/>
    </xf>
    <xf numFmtId="3" fontId="1" fillId="0" borderId="44" xfId="0" applyNumberFormat="1" applyFont="1" applyBorder="1" applyAlignment="1">
      <alignment horizontal="center" vertical="center" textRotation="90" wrapText="1"/>
    </xf>
    <xf numFmtId="3" fontId="1" fillId="0" borderId="23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textRotation="90" wrapText="1"/>
    </xf>
    <xf numFmtId="3" fontId="1" fillId="0" borderId="37" xfId="0" applyNumberFormat="1" applyFont="1" applyBorder="1" applyAlignment="1">
      <alignment horizontal="center" vertical="center" textRotation="90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 textRotation="90" wrapText="1"/>
    </xf>
    <xf numFmtId="3" fontId="1" fillId="0" borderId="17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7" xfId="0" applyNumberFormat="1" applyFont="1" applyBorder="1" applyAlignment="1">
      <alignment horizontal="center" vertical="center" textRotation="90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5" fillId="5" borderId="70" xfId="0" applyNumberFormat="1" applyFont="1" applyFill="1" applyBorder="1" applyAlignment="1">
      <alignment horizontal="center" vertical="top"/>
    </xf>
    <xf numFmtId="49" fontId="5" fillId="6" borderId="71" xfId="0" applyNumberFormat="1" applyFont="1" applyFill="1" applyBorder="1" applyAlignment="1">
      <alignment horizontal="center" vertical="top"/>
    </xf>
    <xf numFmtId="0" fontId="1" fillId="7" borderId="52" xfId="0" applyFont="1" applyFill="1" applyBorder="1" applyAlignment="1">
      <alignment horizontal="left" vertical="top" wrapText="1"/>
    </xf>
    <xf numFmtId="49" fontId="5" fillId="6" borderId="40" xfId="0" applyNumberFormat="1" applyFont="1" applyFill="1" applyBorder="1" applyAlignment="1">
      <alignment horizontal="center" vertical="top"/>
    </xf>
    <xf numFmtId="49" fontId="5" fillId="6" borderId="25" xfId="0" applyNumberFormat="1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3" fillId="0" borderId="47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49" fontId="5" fillId="5" borderId="61" xfId="0" applyNumberFormat="1" applyFont="1" applyFill="1" applyBorder="1" applyAlignment="1">
      <alignment horizontal="right" vertical="top"/>
    </xf>
    <xf numFmtId="49" fontId="5" fillId="5" borderId="21" xfId="0" applyNumberFormat="1" applyFont="1" applyFill="1" applyBorder="1" applyAlignment="1">
      <alignment horizontal="right" vertical="top"/>
    </xf>
    <xf numFmtId="49" fontId="5" fillId="5" borderId="22" xfId="0" applyNumberFormat="1" applyFont="1" applyFill="1" applyBorder="1" applyAlignment="1">
      <alignment horizontal="right" vertical="top"/>
    </xf>
    <xf numFmtId="165" fontId="5" fillId="5" borderId="20" xfId="0" applyNumberFormat="1" applyFont="1" applyFill="1" applyBorder="1" applyAlignment="1">
      <alignment horizontal="center" vertical="top"/>
    </xf>
    <xf numFmtId="165" fontId="5" fillId="5" borderId="21" xfId="0" applyNumberFormat="1" applyFont="1" applyFill="1" applyBorder="1" applyAlignment="1">
      <alignment horizontal="center" vertical="top"/>
    </xf>
    <xf numFmtId="165" fontId="5" fillId="5" borderId="22" xfId="0" applyNumberFormat="1" applyFont="1" applyFill="1" applyBorder="1" applyAlignment="1">
      <alignment horizontal="center" vertical="top"/>
    </xf>
    <xf numFmtId="49" fontId="5" fillId="5" borderId="20" xfId="0" applyNumberFormat="1" applyFont="1" applyFill="1" applyBorder="1" applyAlignment="1">
      <alignment horizontal="left" vertical="top"/>
    </xf>
    <xf numFmtId="49" fontId="5" fillId="5" borderId="21" xfId="0" applyNumberFormat="1" applyFont="1" applyFill="1" applyBorder="1" applyAlignment="1">
      <alignment horizontal="left" vertical="top"/>
    </xf>
    <xf numFmtId="49" fontId="5" fillId="5" borderId="22" xfId="0" applyNumberFormat="1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 textRotation="90"/>
    </xf>
    <xf numFmtId="165" fontId="5" fillId="0" borderId="2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5" fontId="4" fillId="0" borderId="27" xfId="0" applyNumberFormat="1" applyFont="1" applyFill="1" applyBorder="1" applyAlignment="1">
      <alignment horizontal="left" vertical="top" wrapText="1"/>
    </xf>
    <xf numFmtId="165" fontId="4" fillId="0" borderId="30" xfId="0" applyNumberFormat="1" applyFont="1" applyFill="1" applyBorder="1" applyAlignment="1">
      <alignment horizontal="left" vertical="top" wrapText="1"/>
    </xf>
    <xf numFmtId="165" fontId="4" fillId="0" borderId="37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0" borderId="30" xfId="0" applyNumberFormat="1" applyFont="1" applyFill="1" applyBorder="1" applyAlignment="1">
      <alignment horizontal="center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165" fontId="5" fillId="7" borderId="30" xfId="0" applyNumberFormat="1" applyFont="1" applyFill="1" applyBorder="1" applyAlignment="1">
      <alignment horizontal="center" vertical="top" wrapText="1"/>
    </xf>
    <xf numFmtId="165" fontId="5" fillId="7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41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center" vertical="top"/>
    </xf>
    <xf numFmtId="0" fontId="4" fillId="7" borderId="56" xfId="0" applyFont="1" applyFill="1" applyBorder="1" applyAlignment="1">
      <alignment horizontal="left" vertical="top" wrapText="1"/>
    </xf>
    <xf numFmtId="0" fontId="4" fillId="7" borderId="69" xfId="0" applyFont="1" applyFill="1" applyBorder="1" applyAlignment="1">
      <alignment horizontal="left" vertical="top" wrapText="1"/>
    </xf>
    <xf numFmtId="0" fontId="4" fillId="7" borderId="6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23" fillId="5" borderId="46" xfId="0" applyNumberFormat="1" applyFont="1" applyFill="1" applyBorder="1" applyAlignment="1">
      <alignment horizontal="center" vertical="top"/>
    </xf>
    <xf numFmtId="49" fontId="23" fillId="5" borderId="67" xfId="0" applyNumberFormat="1" applyFont="1" applyFill="1" applyBorder="1" applyAlignment="1">
      <alignment horizontal="center" vertical="top"/>
    </xf>
    <xf numFmtId="49" fontId="23" fillId="6" borderId="26" xfId="0" applyNumberFormat="1" applyFont="1" applyFill="1" applyBorder="1" applyAlignment="1">
      <alignment horizontal="center" vertical="top"/>
    </xf>
    <xf numFmtId="49" fontId="23" fillId="6" borderId="36" xfId="0" applyNumberFormat="1" applyFont="1" applyFill="1" applyBorder="1" applyAlignment="1">
      <alignment horizontal="center" vertical="top"/>
    </xf>
    <xf numFmtId="165" fontId="21" fillId="7" borderId="26" xfId="0" applyNumberFormat="1" applyFont="1" applyFill="1" applyBorder="1" applyAlignment="1">
      <alignment horizontal="left" vertical="top" wrapText="1"/>
    </xf>
    <xf numFmtId="165" fontId="21" fillId="7" borderId="36" xfId="0" applyNumberFormat="1" applyFont="1" applyFill="1" applyBorder="1" applyAlignment="1">
      <alignment horizontal="left" vertical="top" wrapText="1"/>
    </xf>
    <xf numFmtId="165" fontId="23" fillId="0" borderId="2" xfId="0" applyNumberFormat="1" applyFont="1" applyFill="1" applyBorder="1" applyAlignment="1">
      <alignment horizontal="center" vertical="top" wrapText="1"/>
    </xf>
    <xf numFmtId="165" fontId="23" fillId="0" borderId="14" xfId="0" applyNumberFormat="1" applyFont="1" applyFill="1" applyBorder="1" applyAlignment="1">
      <alignment horizontal="center" vertical="top" wrapText="1"/>
    </xf>
    <xf numFmtId="49" fontId="23" fillId="0" borderId="7" xfId="0" applyNumberFormat="1" applyFont="1" applyBorder="1" applyAlignment="1">
      <alignment horizontal="center" vertical="top"/>
    </xf>
    <xf numFmtId="49" fontId="23" fillId="0" borderId="19" xfId="0" applyNumberFormat="1" applyFont="1" applyBorder="1" applyAlignment="1">
      <alignment horizontal="center" vertical="top"/>
    </xf>
    <xf numFmtId="0" fontId="24" fillId="0" borderId="27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top" wrapText="1"/>
    </xf>
    <xf numFmtId="0" fontId="24" fillId="0" borderId="5" xfId="0" applyNumberFormat="1" applyFont="1" applyFill="1" applyBorder="1" applyAlignment="1">
      <alignment horizontal="center" vertical="top"/>
    </xf>
    <xf numFmtId="0" fontId="24" fillId="0" borderId="17" xfId="0" applyNumberFormat="1" applyFont="1" applyFill="1" applyBorder="1" applyAlignment="1">
      <alignment horizontal="center" vertical="top"/>
    </xf>
    <xf numFmtId="0" fontId="3" fillId="0" borderId="56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49" fontId="3" fillId="5" borderId="46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left" vertical="top" wrapText="1"/>
    </xf>
    <xf numFmtId="49" fontId="5" fillId="5" borderId="25" xfId="0" applyNumberFormat="1" applyFont="1" applyFill="1" applyBorder="1" applyAlignment="1">
      <alignment horizontal="right" vertical="top" wrapText="1"/>
    </xf>
    <xf numFmtId="49" fontId="5" fillId="5" borderId="1" xfId="0" applyNumberFormat="1" applyFont="1" applyFill="1" applyBorder="1" applyAlignment="1">
      <alignment horizontal="right" vertical="top" wrapText="1"/>
    </xf>
    <xf numFmtId="49" fontId="5" fillId="5" borderId="58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23" fillId="4" borderId="2" xfId="0" applyNumberFormat="1" applyFont="1" applyFill="1" applyBorder="1" applyAlignment="1">
      <alignment horizontal="center" vertical="top" wrapText="1"/>
    </xf>
    <xf numFmtId="49" fontId="23" fillId="4" borderId="14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E1C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9"/>
  <sheetViews>
    <sheetView tabSelected="1" zoomScaleNormal="100" workbookViewId="0">
      <selection activeCell="E13" sqref="E13"/>
    </sheetView>
  </sheetViews>
  <sheetFormatPr defaultColWidth="9.140625" defaultRowHeight="15" x14ac:dyDescent="0.25"/>
  <cols>
    <col min="1" max="3" width="3" style="227" customWidth="1"/>
    <col min="4" max="4" width="32.85546875" style="227" customWidth="1"/>
    <col min="5" max="6" width="3.7109375" style="525" customWidth="1"/>
    <col min="7" max="7" width="8.140625" style="227" customWidth="1"/>
    <col min="8" max="10" width="7" style="227" customWidth="1"/>
    <col min="11" max="11" width="24.140625" style="594" customWidth="1"/>
    <col min="12" max="12" width="4.42578125" style="525" customWidth="1"/>
    <col min="13" max="13" width="4.5703125" style="525" customWidth="1"/>
    <col min="14" max="14" width="3.5703125" style="525" customWidth="1"/>
    <col min="15" max="16384" width="9.140625" style="227"/>
  </cols>
  <sheetData>
    <row r="1" spans="1:17" ht="49.5" customHeight="1" x14ac:dyDescent="0.25">
      <c r="K1" s="1284" t="s">
        <v>255</v>
      </c>
      <c r="L1" s="1284"/>
      <c r="M1" s="1284"/>
      <c r="N1" s="1284"/>
    </row>
    <row r="2" spans="1:17" s="196" customFormat="1" ht="15.75" x14ac:dyDescent="0.2">
      <c r="A2" s="1285" t="s">
        <v>246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</row>
    <row r="3" spans="1:17" s="196" customFormat="1" ht="12" customHeight="1" x14ac:dyDescent="0.2">
      <c r="A3" s="1286" t="s">
        <v>1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</row>
    <row r="4" spans="1:17" s="196" customFormat="1" ht="15.75" x14ac:dyDescent="0.2">
      <c r="A4" s="1287" t="s">
        <v>2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</row>
    <row r="5" spans="1:17" s="1" customFormat="1" ht="19.5" customHeight="1" thickBot="1" x14ac:dyDescent="0.25">
      <c r="A5" s="1288" t="s">
        <v>3</v>
      </c>
      <c r="B5" s="1288"/>
      <c r="C5" s="1288"/>
      <c r="D5" s="1288"/>
      <c r="E5" s="1288"/>
      <c r="F5" s="1288"/>
      <c r="G5" s="1288"/>
      <c r="H5" s="1288"/>
      <c r="I5" s="1288"/>
      <c r="J5" s="1288"/>
      <c r="K5" s="1288"/>
      <c r="L5" s="1288"/>
      <c r="M5" s="1288"/>
      <c r="N5" s="1288"/>
    </row>
    <row r="6" spans="1:17" s="1" customFormat="1" ht="22.5" customHeight="1" x14ac:dyDescent="0.2">
      <c r="A6" s="1289" t="s">
        <v>4</v>
      </c>
      <c r="B6" s="1292" t="s">
        <v>5</v>
      </c>
      <c r="C6" s="1292" t="s">
        <v>6</v>
      </c>
      <c r="D6" s="1295" t="s">
        <v>7</v>
      </c>
      <c r="E6" s="1298" t="s">
        <v>8</v>
      </c>
      <c r="F6" s="1301" t="s">
        <v>9</v>
      </c>
      <c r="G6" s="1314" t="s">
        <v>10</v>
      </c>
      <c r="H6" s="1304" t="s">
        <v>12</v>
      </c>
      <c r="I6" s="1304" t="s">
        <v>13</v>
      </c>
      <c r="J6" s="1304" t="s">
        <v>213</v>
      </c>
      <c r="K6" s="1307" t="s">
        <v>14</v>
      </c>
      <c r="L6" s="1308"/>
      <c r="M6" s="1308"/>
      <c r="N6" s="1309"/>
    </row>
    <row r="7" spans="1:17" s="1" customFormat="1" ht="12" customHeight="1" x14ac:dyDescent="0.2">
      <c r="A7" s="1290"/>
      <c r="B7" s="1293"/>
      <c r="C7" s="1293"/>
      <c r="D7" s="1296"/>
      <c r="E7" s="1299"/>
      <c r="F7" s="1302"/>
      <c r="G7" s="1315"/>
      <c r="H7" s="1305"/>
      <c r="I7" s="1305"/>
      <c r="J7" s="1305"/>
      <c r="K7" s="1310" t="s">
        <v>7</v>
      </c>
      <c r="L7" s="1293" t="s">
        <v>16</v>
      </c>
      <c r="M7" s="1293" t="s">
        <v>17</v>
      </c>
      <c r="N7" s="1312" t="s">
        <v>214</v>
      </c>
    </row>
    <row r="8" spans="1:17" s="1" customFormat="1" ht="104.25" customHeight="1" thickBot="1" x14ac:dyDescent="0.25">
      <c r="A8" s="1291"/>
      <c r="B8" s="1294"/>
      <c r="C8" s="1294"/>
      <c r="D8" s="1297"/>
      <c r="E8" s="1300"/>
      <c r="F8" s="1303"/>
      <c r="G8" s="1316"/>
      <c r="H8" s="1306"/>
      <c r="I8" s="1306"/>
      <c r="J8" s="1306"/>
      <c r="K8" s="1311"/>
      <c r="L8" s="1294"/>
      <c r="M8" s="1294"/>
      <c r="N8" s="1313"/>
    </row>
    <row r="9" spans="1:17" s="1" customFormat="1" ht="18.75" customHeight="1" thickBot="1" x14ac:dyDescent="0.25">
      <c r="A9" s="1256" t="s">
        <v>18</v>
      </c>
      <c r="B9" s="1257"/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8"/>
    </row>
    <row r="10" spans="1:17" s="1" customFormat="1" ht="13.5" thickBot="1" x14ac:dyDescent="0.25">
      <c r="A10" s="1259" t="s">
        <v>19</v>
      </c>
      <c r="B10" s="1260"/>
      <c r="C10" s="1260"/>
      <c r="D10" s="1260"/>
      <c r="E10" s="1260"/>
      <c r="F10" s="1260"/>
      <c r="G10" s="1260"/>
      <c r="H10" s="1260"/>
      <c r="I10" s="1260"/>
      <c r="J10" s="1260"/>
      <c r="K10" s="1260"/>
      <c r="L10" s="1260"/>
      <c r="M10" s="1260"/>
      <c r="N10" s="1261"/>
    </row>
    <row r="11" spans="1:17" s="1" customFormat="1" ht="13.5" customHeight="1" thickBot="1" x14ac:dyDescent="0.25">
      <c r="A11" s="197" t="s">
        <v>20</v>
      </c>
      <c r="B11" s="1262" t="s">
        <v>21</v>
      </c>
      <c r="C11" s="1263"/>
      <c r="D11" s="1263"/>
      <c r="E11" s="1263"/>
      <c r="F11" s="1263"/>
      <c r="G11" s="1263"/>
      <c r="H11" s="1263"/>
      <c r="I11" s="1263"/>
      <c r="J11" s="1263"/>
      <c r="K11" s="1263"/>
      <c r="L11" s="1263"/>
      <c r="M11" s="1263"/>
      <c r="N11" s="1264"/>
    </row>
    <row r="12" spans="1:17" s="1" customFormat="1" ht="13.5" thickBot="1" x14ac:dyDescent="0.25">
      <c r="A12" s="198" t="s">
        <v>20</v>
      </c>
      <c r="B12" s="199" t="s">
        <v>20</v>
      </c>
      <c r="C12" s="1265" t="s">
        <v>22</v>
      </c>
      <c r="D12" s="1266"/>
      <c r="E12" s="1266"/>
      <c r="F12" s="1266"/>
      <c r="G12" s="1266"/>
      <c r="H12" s="1266"/>
      <c r="I12" s="1266"/>
      <c r="J12" s="1266"/>
      <c r="K12" s="1266"/>
      <c r="L12" s="1266"/>
      <c r="M12" s="1266"/>
      <c r="N12" s="1267"/>
    </row>
    <row r="13" spans="1:17" s="1" customFormat="1" ht="41.25" customHeight="1" x14ac:dyDescent="0.2">
      <c r="A13" s="1268" t="s">
        <v>20</v>
      </c>
      <c r="B13" s="1272" t="s">
        <v>20</v>
      </c>
      <c r="C13" s="1276" t="s">
        <v>20</v>
      </c>
      <c r="D13" s="3" t="s">
        <v>23</v>
      </c>
      <c r="E13" s="1030" t="s">
        <v>24</v>
      </c>
      <c r="F13" s="1223" t="s">
        <v>26</v>
      </c>
      <c r="G13" s="5" t="s">
        <v>27</v>
      </c>
      <c r="H13" s="150">
        <v>11</v>
      </c>
      <c r="I13" s="6">
        <v>11</v>
      </c>
      <c r="J13" s="6">
        <v>11</v>
      </c>
      <c r="K13" s="1279" t="s">
        <v>28</v>
      </c>
      <c r="L13" s="7">
        <v>100</v>
      </c>
      <c r="M13" s="7">
        <v>100</v>
      </c>
      <c r="N13" s="818">
        <v>100</v>
      </c>
      <c r="Q13" s="15"/>
    </row>
    <row r="14" spans="1:17" s="1" customFormat="1" ht="18" customHeight="1" x14ac:dyDescent="0.2">
      <c r="A14" s="1269"/>
      <c r="B14" s="1273"/>
      <c r="C14" s="1254"/>
      <c r="D14" s="9" t="s">
        <v>29</v>
      </c>
      <c r="E14" s="1282" t="s">
        <v>30</v>
      </c>
      <c r="F14" s="1237"/>
      <c r="G14" s="10" t="s">
        <v>31</v>
      </c>
      <c r="H14" s="514">
        <v>109.1</v>
      </c>
      <c r="I14" s="12">
        <v>110</v>
      </c>
      <c r="J14" s="12">
        <v>110</v>
      </c>
      <c r="K14" s="1280"/>
      <c r="L14" s="13"/>
      <c r="M14" s="13"/>
      <c r="N14" s="14"/>
      <c r="P14" s="15"/>
    </row>
    <row r="15" spans="1:17" s="1" customFormat="1" ht="18" customHeight="1" x14ac:dyDescent="0.2">
      <c r="A15" s="1270"/>
      <c r="B15" s="1274"/>
      <c r="C15" s="1277"/>
      <c r="D15" s="16" t="s">
        <v>32</v>
      </c>
      <c r="E15" s="1283"/>
      <c r="F15" s="1237"/>
      <c r="G15" s="1083"/>
      <c r="H15" s="33"/>
      <c r="I15" s="17"/>
      <c r="J15" s="17"/>
      <c r="K15" s="1280"/>
      <c r="L15" s="13"/>
      <c r="M15" s="13"/>
      <c r="N15" s="14"/>
    </row>
    <row r="16" spans="1:17" s="1" customFormat="1" ht="27.75" customHeight="1" x14ac:dyDescent="0.2">
      <c r="A16" s="1270"/>
      <c r="B16" s="1274"/>
      <c r="C16" s="1277"/>
      <c r="D16" s="16" t="s">
        <v>33</v>
      </c>
      <c r="E16" s="1282" t="s">
        <v>34</v>
      </c>
      <c r="F16" s="1237"/>
      <c r="G16" s="18"/>
      <c r="H16" s="33"/>
      <c r="I16" s="17"/>
      <c r="J16" s="17"/>
      <c r="K16" s="1280"/>
      <c r="L16" s="13"/>
      <c r="M16" s="13"/>
      <c r="N16" s="14"/>
    </row>
    <row r="17" spans="1:21" s="1" customFormat="1" ht="29.25" customHeight="1" x14ac:dyDescent="0.2">
      <c r="A17" s="1270"/>
      <c r="B17" s="1274"/>
      <c r="C17" s="1277"/>
      <c r="D17" s="16" t="s">
        <v>35</v>
      </c>
      <c r="E17" s="1251"/>
      <c r="F17" s="1237"/>
      <c r="G17" s="18"/>
      <c r="H17" s="33"/>
      <c r="I17" s="17"/>
      <c r="J17" s="17"/>
      <c r="K17" s="1280"/>
      <c r="L17" s="13"/>
      <c r="M17" s="13"/>
      <c r="N17" s="14"/>
    </row>
    <row r="18" spans="1:21" s="1" customFormat="1" ht="30" customHeight="1" x14ac:dyDescent="0.2">
      <c r="A18" s="1270"/>
      <c r="B18" s="1274"/>
      <c r="C18" s="1277"/>
      <c r="D18" s="16" t="s">
        <v>36</v>
      </c>
      <c r="E18" s="1251"/>
      <c r="F18" s="1237"/>
      <c r="G18" s="19"/>
      <c r="H18" s="33"/>
      <c r="I18" s="17"/>
      <c r="J18" s="17"/>
      <c r="K18" s="1280"/>
      <c r="L18" s="20"/>
      <c r="M18" s="20"/>
      <c r="N18" s="21"/>
    </row>
    <row r="19" spans="1:21" s="1" customFormat="1" ht="18.75" customHeight="1" thickBot="1" x14ac:dyDescent="0.25">
      <c r="A19" s="1271"/>
      <c r="B19" s="1275"/>
      <c r="C19" s="1278"/>
      <c r="D19" s="16" t="s">
        <v>37</v>
      </c>
      <c r="E19" s="1252"/>
      <c r="F19" s="1224"/>
      <c r="G19" s="22" t="s">
        <v>38</v>
      </c>
      <c r="H19" s="34">
        <f>SUM(H13:H18)</f>
        <v>120.1</v>
      </c>
      <c r="I19" s="25">
        <f>SUM(I13:I18)</f>
        <v>121</v>
      </c>
      <c r="J19" s="25">
        <f>SUM(J13:J18)</f>
        <v>121</v>
      </c>
      <c r="K19" s="1281"/>
      <c r="L19" s="26"/>
      <c r="M19" s="26"/>
      <c r="N19" s="27"/>
      <c r="R19" s="15"/>
    </row>
    <row r="20" spans="1:21" s="1" customFormat="1" ht="26.25" customHeight="1" x14ac:dyDescent="0.2">
      <c r="A20" s="200" t="s">
        <v>20</v>
      </c>
      <c r="B20" s="201" t="s">
        <v>20</v>
      </c>
      <c r="C20" s="1253" t="s">
        <v>39</v>
      </c>
      <c r="D20" s="1247" t="s">
        <v>40</v>
      </c>
      <c r="E20" s="1250" t="s">
        <v>34</v>
      </c>
      <c r="F20" s="1223" t="s">
        <v>26</v>
      </c>
      <c r="G20" s="289" t="s">
        <v>41</v>
      </c>
      <c r="H20" s="691">
        <v>332.4</v>
      </c>
      <c r="I20" s="37">
        <v>332.4</v>
      </c>
      <c r="J20" s="37">
        <v>332.4</v>
      </c>
      <c r="K20" s="1240" t="s">
        <v>42</v>
      </c>
      <c r="L20" s="184">
        <v>108</v>
      </c>
      <c r="M20" s="184">
        <v>108</v>
      </c>
      <c r="N20" s="819">
        <v>108</v>
      </c>
      <c r="P20" s="15"/>
    </row>
    <row r="21" spans="1:21" s="1" customFormat="1" ht="26.25" customHeight="1" x14ac:dyDescent="0.2">
      <c r="A21" s="1034"/>
      <c r="B21" s="1035"/>
      <c r="C21" s="1254"/>
      <c r="D21" s="1248"/>
      <c r="E21" s="1251"/>
      <c r="F21" s="1237"/>
      <c r="G21" s="690" t="s">
        <v>27</v>
      </c>
      <c r="H21" s="964">
        <v>303.10000000000002</v>
      </c>
      <c r="I21" s="689">
        <v>302</v>
      </c>
      <c r="J21" s="689">
        <v>302</v>
      </c>
      <c r="K21" s="1241"/>
      <c r="L21" s="184"/>
      <c r="M21" s="184"/>
      <c r="N21" s="185"/>
    </row>
    <row r="22" spans="1:21" s="1" customFormat="1" ht="14.25" customHeight="1" thickBot="1" x14ac:dyDescent="0.25">
      <c r="A22" s="202"/>
      <c r="B22" s="199"/>
      <c r="C22" s="1255"/>
      <c r="D22" s="1249"/>
      <c r="E22" s="1252"/>
      <c r="F22" s="1224"/>
      <c r="G22" s="22" t="s">
        <v>38</v>
      </c>
      <c r="H22" s="34">
        <f>SUM(H20:H21)</f>
        <v>635.5</v>
      </c>
      <c r="I22" s="25">
        <f>SUM(I20:I21)</f>
        <v>634.4</v>
      </c>
      <c r="J22" s="25">
        <f>SUM(J20:J21)</f>
        <v>634.4</v>
      </c>
      <c r="K22" s="1241"/>
      <c r="L22" s="184"/>
      <c r="M22" s="184"/>
      <c r="N22" s="185"/>
    </row>
    <row r="23" spans="1:21" s="1" customFormat="1" ht="26.25" customHeight="1" x14ac:dyDescent="0.2">
      <c r="A23" s="200" t="s">
        <v>20</v>
      </c>
      <c r="B23" s="806" t="s">
        <v>20</v>
      </c>
      <c r="C23" s="807" t="s">
        <v>43</v>
      </c>
      <c r="D23" s="1242" t="s">
        <v>44</v>
      </c>
      <c r="E23" s="1051"/>
      <c r="F23" s="1031" t="s">
        <v>26</v>
      </c>
      <c r="G23" s="35" t="s">
        <v>41</v>
      </c>
      <c r="H23" s="691">
        <v>163.19999999999999</v>
      </c>
      <c r="I23" s="1004">
        <v>163.19999999999999</v>
      </c>
      <c r="J23" s="1004">
        <v>163.19999999999999</v>
      </c>
      <c r="K23" s="137" t="s">
        <v>121</v>
      </c>
      <c r="L23" s="38">
        <v>387</v>
      </c>
      <c r="M23" s="38">
        <v>427</v>
      </c>
      <c r="N23" s="811">
        <v>467</v>
      </c>
    </row>
    <row r="24" spans="1:21" s="1" customFormat="1" ht="66.75" customHeight="1" x14ac:dyDescent="0.2">
      <c r="A24" s="218"/>
      <c r="B24" s="803"/>
      <c r="C24" s="220"/>
      <c r="D24" s="1243"/>
      <c r="E24" s="804"/>
      <c r="F24" s="1032"/>
      <c r="G24" s="810" t="s">
        <v>45</v>
      </c>
      <c r="H24" s="739">
        <v>3.5</v>
      </c>
      <c r="I24" s="42">
        <v>2.8</v>
      </c>
      <c r="J24" s="42">
        <v>2.8</v>
      </c>
      <c r="K24" s="141" t="s">
        <v>46</v>
      </c>
      <c r="L24" s="43">
        <v>10</v>
      </c>
      <c r="M24" s="43">
        <v>15</v>
      </c>
      <c r="N24" s="44">
        <v>20</v>
      </c>
      <c r="U24" s="15"/>
    </row>
    <row r="25" spans="1:21" s="1" customFormat="1" ht="93" customHeight="1" x14ac:dyDescent="0.2">
      <c r="A25" s="1034"/>
      <c r="B25" s="1055"/>
      <c r="C25" s="1029"/>
      <c r="D25" s="322"/>
      <c r="E25" s="804"/>
      <c r="F25" s="1032"/>
      <c r="G25" s="40" t="s">
        <v>27</v>
      </c>
      <c r="H25" s="809">
        <v>7.6</v>
      </c>
      <c r="I25" s="988">
        <v>7.6</v>
      </c>
      <c r="J25" s="988">
        <v>7.6</v>
      </c>
      <c r="K25" s="989" t="s">
        <v>122</v>
      </c>
      <c r="L25" s="519">
        <v>1</v>
      </c>
      <c r="M25" s="519">
        <v>1</v>
      </c>
      <c r="N25" s="516">
        <v>1</v>
      </c>
      <c r="P25" s="15"/>
      <c r="Q25" s="15"/>
    </row>
    <row r="26" spans="1:21" s="1" customFormat="1" ht="19.5" customHeight="1" x14ac:dyDescent="0.2">
      <c r="A26" s="1034"/>
      <c r="B26" s="1055"/>
      <c r="C26" s="1029"/>
      <c r="D26" s="322"/>
      <c r="E26" s="804"/>
      <c r="F26" s="1032"/>
      <c r="G26" s="45" t="s">
        <v>27</v>
      </c>
      <c r="H26" s="1084">
        <v>42.6</v>
      </c>
      <c r="I26" s="518">
        <v>42.6</v>
      </c>
      <c r="J26" s="1066">
        <v>42.6</v>
      </c>
      <c r="K26" s="1244" t="s">
        <v>237</v>
      </c>
      <c r="L26" s="203">
        <v>6</v>
      </c>
      <c r="M26" s="203">
        <v>6</v>
      </c>
      <c r="N26" s="204">
        <v>6</v>
      </c>
      <c r="P26" s="15"/>
      <c r="Q26" s="15"/>
      <c r="R26" s="15"/>
    </row>
    <row r="27" spans="1:21" s="1" customFormat="1" ht="8.25" customHeight="1" x14ac:dyDescent="0.2">
      <c r="A27" s="1034"/>
      <c r="B27" s="1055"/>
      <c r="C27" s="1029"/>
      <c r="D27" s="322"/>
      <c r="E27" s="804"/>
      <c r="F27" s="1032"/>
      <c r="G27" s="40"/>
      <c r="H27" s="809"/>
      <c r="I27" s="809"/>
      <c r="J27" s="809"/>
      <c r="K27" s="1245"/>
      <c r="L27" s="519"/>
      <c r="M27" s="519"/>
      <c r="N27" s="516"/>
      <c r="P27" s="15"/>
      <c r="Q27" s="15"/>
    </row>
    <row r="28" spans="1:21" s="1" customFormat="1" ht="16.5" customHeight="1" thickBot="1" x14ac:dyDescent="0.25">
      <c r="A28" s="205"/>
      <c r="B28" s="206"/>
      <c r="C28" s="207"/>
      <c r="D28" s="331"/>
      <c r="E28" s="805"/>
      <c r="F28" s="1033"/>
      <c r="G28" s="54" t="s">
        <v>38</v>
      </c>
      <c r="H28" s="34">
        <f>SUM(H23:H27)</f>
        <v>216.89999999999998</v>
      </c>
      <c r="I28" s="34">
        <f>SUM(I23:I27)</f>
        <v>216.2</v>
      </c>
      <c r="J28" s="34">
        <f>SUM(J23:J27)</f>
        <v>216.2</v>
      </c>
      <c r="K28" s="1246"/>
      <c r="L28" s="144"/>
      <c r="M28" s="144"/>
      <c r="N28" s="145"/>
    </row>
    <row r="29" spans="1:21" s="1" customFormat="1" ht="14.25" customHeight="1" thickBot="1" x14ac:dyDescent="0.25">
      <c r="A29" s="208" t="s">
        <v>20</v>
      </c>
      <c r="B29" s="209" t="s">
        <v>20</v>
      </c>
      <c r="C29" s="1228" t="s">
        <v>53</v>
      </c>
      <c r="D29" s="1229"/>
      <c r="E29" s="1229"/>
      <c r="F29" s="1229"/>
      <c r="G29" s="1230"/>
      <c r="H29" s="75">
        <f>H28+H22+H19</f>
        <v>972.5</v>
      </c>
      <c r="I29" s="75">
        <f>I28+I22+I19</f>
        <v>971.59999999999991</v>
      </c>
      <c r="J29" s="75">
        <f>J28+J22+J19</f>
        <v>971.59999999999991</v>
      </c>
      <c r="K29" s="1231"/>
      <c r="L29" s="1232"/>
      <c r="M29" s="1232"/>
      <c r="N29" s="1233"/>
      <c r="O29" s="78"/>
      <c r="R29" s="15"/>
    </row>
    <row r="30" spans="1:21" s="1" customFormat="1" ht="14.25" customHeight="1" thickBot="1" x14ac:dyDescent="0.25">
      <c r="A30" s="198" t="s">
        <v>20</v>
      </c>
      <c r="B30" s="210" t="s">
        <v>39</v>
      </c>
      <c r="C30" s="1234" t="s">
        <v>54</v>
      </c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6"/>
      <c r="P30" s="15"/>
      <c r="S30" s="15"/>
    </row>
    <row r="31" spans="1:21" s="1" customFormat="1" ht="16.5" customHeight="1" x14ac:dyDescent="0.2">
      <c r="A31" s="211" t="s">
        <v>20</v>
      </c>
      <c r="B31" s="212" t="s">
        <v>39</v>
      </c>
      <c r="C31" s="213" t="s">
        <v>20</v>
      </c>
      <c r="D31" s="1210" t="s">
        <v>55</v>
      </c>
      <c r="E31" s="562"/>
      <c r="F31" s="1223" t="s">
        <v>26</v>
      </c>
      <c r="G31" s="82" t="s">
        <v>41</v>
      </c>
      <c r="H31" s="58">
        <v>921</v>
      </c>
      <c r="I31" s="154">
        <v>921</v>
      </c>
      <c r="J31" s="948">
        <v>921</v>
      </c>
      <c r="K31" s="214" t="s">
        <v>127</v>
      </c>
      <c r="L31" s="215">
        <v>55</v>
      </c>
      <c r="M31" s="216" t="s">
        <v>56</v>
      </c>
      <c r="N31" s="217">
        <v>55</v>
      </c>
    </row>
    <row r="32" spans="1:21" s="1" customFormat="1" ht="57" customHeight="1" x14ac:dyDescent="0.2">
      <c r="A32" s="218"/>
      <c r="B32" s="219"/>
      <c r="C32" s="220"/>
      <c r="D32" s="1211"/>
      <c r="E32" s="564"/>
      <c r="F32" s="1237"/>
      <c r="G32" s="1085" t="s">
        <v>60</v>
      </c>
      <c r="H32" s="732">
        <v>16.600000000000001</v>
      </c>
      <c r="I32" s="1086">
        <v>16.600000000000001</v>
      </c>
      <c r="J32" s="726">
        <v>16.600000000000001</v>
      </c>
      <c r="K32" s="221" t="s">
        <v>57</v>
      </c>
      <c r="L32" s="222" t="s">
        <v>59</v>
      </c>
      <c r="M32" s="222" t="s">
        <v>59</v>
      </c>
      <c r="N32" s="223" t="s">
        <v>59</v>
      </c>
      <c r="P32" s="15"/>
    </row>
    <row r="33" spans="1:23" s="1" customFormat="1" ht="26.25" customHeight="1" x14ac:dyDescent="0.2">
      <c r="A33" s="218"/>
      <c r="B33" s="219"/>
      <c r="C33" s="220"/>
      <c r="D33" s="685"/>
      <c r="E33" s="564"/>
      <c r="F33" s="1032"/>
      <c r="G33" s="636"/>
      <c r="H33" s="731"/>
      <c r="I33" s="637"/>
      <c r="J33" s="723"/>
      <c r="K33" s="1238" t="s">
        <v>125</v>
      </c>
      <c r="L33" s="704" t="s">
        <v>218</v>
      </c>
      <c r="M33" s="704" t="s">
        <v>218</v>
      </c>
      <c r="N33" s="705" t="s">
        <v>218</v>
      </c>
      <c r="Q33" s="15"/>
    </row>
    <row r="34" spans="1:23" s="1" customFormat="1" ht="16.5" customHeight="1" thickBot="1" x14ac:dyDescent="0.25">
      <c r="A34" s="205"/>
      <c r="B34" s="206"/>
      <c r="C34" s="207"/>
      <c r="D34" s="566"/>
      <c r="E34" s="567"/>
      <c r="F34" s="1033"/>
      <c r="G34" s="91" t="s">
        <v>38</v>
      </c>
      <c r="H34" s="34">
        <f>SUM(H31:H33)</f>
        <v>937.6</v>
      </c>
      <c r="I34" s="25">
        <f t="shared" ref="I34:J34" si="0">SUM(I31:I33)</f>
        <v>937.6</v>
      </c>
      <c r="J34" s="24">
        <f t="shared" si="0"/>
        <v>937.6</v>
      </c>
      <c r="K34" s="1239"/>
      <c r="L34" s="701"/>
      <c r="M34" s="702"/>
      <c r="N34" s="703"/>
      <c r="Q34" s="15"/>
    </row>
    <row r="35" spans="1:23" s="1" customFormat="1" ht="41.25" customHeight="1" x14ac:dyDescent="0.2">
      <c r="A35" s="80" t="s">
        <v>20</v>
      </c>
      <c r="B35" s="81" t="s">
        <v>39</v>
      </c>
      <c r="C35" s="194" t="s">
        <v>39</v>
      </c>
      <c r="D35" s="1219" t="s">
        <v>128</v>
      </c>
      <c r="E35" s="1221" t="s">
        <v>199</v>
      </c>
      <c r="F35" s="1223" t="s">
        <v>26</v>
      </c>
      <c r="G35" s="82" t="s">
        <v>45</v>
      </c>
      <c r="H35" s="150">
        <v>14.7</v>
      </c>
      <c r="I35" s="6">
        <v>14.7</v>
      </c>
      <c r="J35" s="724">
        <v>14.7</v>
      </c>
      <c r="K35" s="190" t="s">
        <v>132</v>
      </c>
      <c r="L35" s="92">
        <v>8</v>
      </c>
      <c r="M35" s="93" t="s">
        <v>63</v>
      </c>
      <c r="N35" s="94">
        <v>8</v>
      </c>
    </row>
    <row r="36" spans="1:23" s="1" customFormat="1" ht="15" customHeight="1" thickBot="1" x14ac:dyDescent="0.25">
      <c r="A36" s="52"/>
      <c r="B36" s="53"/>
      <c r="C36" s="195"/>
      <c r="D36" s="1220"/>
      <c r="E36" s="1222"/>
      <c r="F36" s="1224"/>
      <c r="G36" s="91" t="s">
        <v>38</v>
      </c>
      <c r="H36" s="34">
        <f>SUM(H35:H35)</f>
        <v>14.7</v>
      </c>
      <c r="I36" s="25">
        <f t="shared" ref="I36" si="1">SUM(I35:I35)</f>
        <v>14.7</v>
      </c>
      <c r="J36" s="24">
        <f t="shared" ref="J36" si="2">SUM(J35:J35)</f>
        <v>14.7</v>
      </c>
      <c r="K36" s="95"/>
      <c r="L36" s="96"/>
      <c r="M36" s="96"/>
      <c r="N36" s="97"/>
    </row>
    <row r="37" spans="1:23" s="1" customFormat="1" ht="17.25" customHeight="1" x14ac:dyDescent="0.2">
      <c r="A37" s="80" t="s">
        <v>20</v>
      </c>
      <c r="B37" s="81" t="s">
        <v>39</v>
      </c>
      <c r="C37" s="194" t="s">
        <v>43</v>
      </c>
      <c r="D37" s="1225" t="s">
        <v>204</v>
      </c>
      <c r="E37" s="527"/>
      <c r="F37" s="1223" t="s">
        <v>26</v>
      </c>
      <c r="G37" s="98" t="s">
        <v>27</v>
      </c>
      <c r="H37" s="730">
        <v>9</v>
      </c>
      <c r="I37" s="59">
        <v>9</v>
      </c>
      <c r="J37" s="59"/>
      <c r="K37" s="688" t="s">
        <v>205</v>
      </c>
      <c r="L37" s="93" t="s">
        <v>206</v>
      </c>
      <c r="M37" s="93" t="s">
        <v>206</v>
      </c>
      <c r="N37" s="832"/>
      <c r="O37" s="15"/>
      <c r="Q37" s="15"/>
    </row>
    <row r="38" spans="1:23" s="1" customFormat="1" ht="17.25" customHeight="1" thickBot="1" x14ac:dyDescent="0.25">
      <c r="A38" s="52"/>
      <c r="B38" s="53"/>
      <c r="C38" s="195"/>
      <c r="D38" s="1226"/>
      <c r="E38" s="884"/>
      <c r="F38" s="1224"/>
      <c r="G38" s="91" t="s">
        <v>38</v>
      </c>
      <c r="H38" s="829">
        <f t="shared" ref="H38:I38" si="3">SUM(H37)</f>
        <v>9</v>
      </c>
      <c r="I38" s="1069">
        <f t="shared" si="3"/>
        <v>9</v>
      </c>
      <c r="J38" s="762"/>
      <c r="K38" s="981" t="s">
        <v>238</v>
      </c>
      <c r="L38" s="96" t="s">
        <v>67</v>
      </c>
      <c r="M38" s="96" t="s">
        <v>67</v>
      </c>
      <c r="N38" s="97"/>
    </row>
    <row r="39" spans="1:23" s="1" customFormat="1" ht="15" customHeight="1" x14ac:dyDescent="0.2">
      <c r="A39" s="80" t="s">
        <v>20</v>
      </c>
      <c r="B39" s="81" t="s">
        <v>39</v>
      </c>
      <c r="C39" s="194" t="s">
        <v>48</v>
      </c>
      <c r="D39" s="1210" t="s">
        <v>219</v>
      </c>
      <c r="E39" s="527"/>
      <c r="F39" s="1223" t="s">
        <v>26</v>
      </c>
      <c r="G39" s="808" t="s">
        <v>41</v>
      </c>
      <c r="H39" s="812">
        <v>11.9</v>
      </c>
      <c r="I39" s="6">
        <v>18.600000000000001</v>
      </c>
      <c r="J39" s="150">
        <v>18.600000000000001</v>
      </c>
      <c r="K39" s="125" t="s">
        <v>220</v>
      </c>
      <c r="L39" s="93" t="s">
        <v>221</v>
      </c>
      <c r="M39" s="93" t="s">
        <v>222</v>
      </c>
      <c r="N39" s="832" t="s">
        <v>222</v>
      </c>
      <c r="O39" s="15"/>
      <c r="Q39" s="15"/>
    </row>
    <row r="40" spans="1:23" s="1" customFormat="1" ht="15" customHeight="1" thickBot="1" x14ac:dyDescent="0.25">
      <c r="A40" s="52"/>
      <c r="B40" s="53"/>
      <c r="C40" s="195"/>
      <c r="D40" s="1227"/>
      <c r="E40" s="884"/>
      <c r="F40" s="1224"/>
      <c r="G40" s="91" t="s">
        <v>38</v>
      </c>
      <c r="H40" s="761">
        <f t="shared" ref="H40:J40" si="4">H39</f>
        <v>11.9</v>
      </c>
      <c r="I40" s="761">
        <f t="shared" si="4"/>
        <v>18.600000000000001</v>
      </c>
      <c r="J40" s="761">
        <f t="shared" si="4"/>
        <v>18.600000000000001</v>
      </c>
      <c r="K40" s="580"/>
      <c r="L40" s="96"/>
      <c r="M40" s="96"/>
      <c r="N40" s="97"/>
    </row>
    <row r="41" spans="1:23" s="1" customFormat="1" ht="26.25" customHeight="1" x14ac:dyDescent="0.2">
      <c r="A41" s="80" t="s">
        <v>20</v>
      </c>
      <c r="B41" s="81" t="s">
        <v>39</v>
      </c>
      <c r="C41" s="194" t="s">
        <v>83</v>
      </c>
      <c r="D41" s="1210" t="s">
        <v>223</v>
      </c>
      <c r="E41" s="527"/>
      <c r="F41" s="1031" t="s">
        <v>26</v>
      </c>
      <c r="G41" s="5" t="s">
        <v>27</v>
      </c>
      <c r="H41" s="812">
        <v>50</v>
      </c>
      <c r="I41" s="6">
        <v>50</v>
      </c>
      <c r="J41" s="150">
        <v>50</v>
      </c>
      <c r="K41" s="1171" t="s">
        <v>250</v>
      </c>
      <c r="L41" s="93" t="s">
        <v>225</v>
      </c>
      <c r="M41" s="93" t="s">
        <v>225</v>
      </c>
      <c r="N41" s="832" t="s">
        <v>225</v>
      </c>
      <c r="O41" s="15"/>
      <c r="Q41" s="15"/>
    </row>
    <row r="42" spans="1:23" s="1" customFormat="1" ht="17.25" customHeight="1" x14ac:dyDescent="0.2">
      <c r="A42" s="192"/>
      <c r="B42" s="85"/>
      <c r="C42" s="670"/>
      <c r="D42" s="1211"/>
      <c r="E42" s="528"/>
      <c r="F42" s="1032"/>
      <c r="G42" s="687" t="s">
        <v>38</v>
      </c>
      <c r="H42" s="776">
        <f t="shared" ref="H42:J42" si="5">H41</f>
        <v>50</v>
      </c>
      <c r="I42" s="776">
        <f t="shared" si="5"/>
        <v>50</v>
      </c>
      <c r="J42" s="776">
        <f t="shared" si="5"/>
        <v>50</v>
      </c>
      <c r="K42" s="1212"/>
      <c r="L42" s="706"/>
      <c r="M42" s="706"/>
      <c r="N42" s="522"/>
    </row>
    <row r="43" spans="1:23" s="1" customFormat="1" ht="15.75" customHeight="1" thickBot="1" x14ac:dyDescent="0.25">
      <c r="A43" s="1050" t="s">
        <v>20</v>
      </c>
      <c r="B43" s="1048" t="s">
        <v>39</v>
      </c>
      <c r="C43" s="1213" t="s">
        <v>53</v>
      </c>
      <c r="D43" s="1214"/>
      <c r="E43" s="1214"/>
      <c r="F43" s="1214"/>
      <c r="G43" s="1215"/>
      <c r="H43" s="1012">
        <f>H36+H34+H38+H40+H42</f>
        <v>1023.2</v>
      </c>
      <c r="I43" s="1012">
        <f t="shared" ref="I43:J43" si="6">I36+I34+I38+I40+I42</f>
        <v>1029.9000000000001</v>
      </c>
      <c r="J43" s="1012">
        <f t="shared" si="6"/>
        <v>1020.9000000000001</v>
      </c>
      <c r="K43" s="1216"/>
      <c r="L43" s="1217"/>
      <c r="M43" s="1217"/>
      <c r="N43" s="1218"/>
      <c r="O43" s="15"/>
      <c r="P43" s="817"/>
      <c r="Q43" s="817"/>
    </row>
    <row r="44" spans="1:23" s="1" customFormat="1" ht="13.5" thickBot="1" x14ac:dyDescent="0.25">
      <c r="A44" s="2" t="s">
        <v>20</v>
      </c>
      <c r="B44" s="79" t="s">
        <v>43</v>
      </c>
      <c r="C44" s="1193" t="s">
        <v>71</v>
      </c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5"/>
      <c r="O44" s="15"/>
      <c r="P44" s="817"/>
    </row>
    <row r="45" spans="1:23" s="1" customFormat="1" ht="14.25" customHeight="1" x14ac:dyDescent="0.2">
      <c r="A45" s="1119" t="s">
        <v>20</v>
      </c>
      <c r="B45" s="1122" t="s">
        <v>43</v>
      </c>
      <c r="C45" s="1196" t="s">
        <v>20</v>
      </c>
      <c r="D45" s="1199" t="s">
        <v>251</v>
      </c>
      <c r="E45" s="1052" t="s">
        <v>72</v>
      </c>
      <c r="F45" s="1184" t="s">
        <v>70</v>
      </c>
      <c r="G45" s="808" t="s">
        <v>41</v>
      </c>
      <c r="H45" s="921">
        <v>125</v>
      </c>
      <c r="I45" s="1065">
        <v>127</v>
      </c>
      <c r="J45" s="923"/>
      <c r="K45" s="1036" t="s">
        <v>200</v>
      </c>
      <c r="L45" s="925">
        <v>60</v>
      </c>
      <c r="M45" s="925">
        <v>100</v>
      </c>
      <c r="N45" s="112"/>
      <c r="P45" s="15"/>
      <c r="R45" s="15"/>
    </row>
    <row r="46" spans="1:23" s="1" customFormat="1" ht="14.25" customHeight="1" x14ac:dyDescent="0.2">
      <c r="A46" s="1120"/>
      <c r="B46" s="1123"/>
      <c r="C46" s="1197"/>
      <c r="D46" s="1200"/>
      <c r="E46" s="1205" t="s">
        <v>187</v>
      </c>
      <c r="F46" s="1203"/>
      <c r="G46" s="926" t="s">
        <v>27</v>
      </c>
      <c r="H46" s="693">
        <v>20</v>
      </c>
      <c r="I46" s="51"/>
      <c r="J46" s="695"/>
      <c r="K46" s="1208" t="s">
        <v>232</v>
      </c>
      <c r="L46" s="925">
        <v>1</v>
      </c>
      <c r="M46" s="929"/>
      <c r="N46" s="930"/>
      <c r="P46" s="15"/>
      <c r="R46" s="15"/>
      <c r="W46" s="15"/>
    </row>
    <row r="47" spans="1:23" s="1" customFormat="1" ht="14.25" customHeight="1" x14ac:dyDescent="0.2">
      <c r="A47" s="1120"/>
      <c r="B47" s="1123"/>
      <c r="C47" s="1197"/>
      <c r="D47" s="1201"/>
      <c r="E47" s="1206"/>
      <c r="F47" s="1204"/>
      <c r="G47" s="926" t="s">
        <v>74</v>
      </c>
      <c r="H47" s="518">
        <v>11.8</v>
      </c>
      <c r="I47" s="1066"/>
      <c r="J47" s="931"/>
      <c r="K47" s="1209"/>
      <c r="L47" s="933"/>
      <c r="M47" s="933"/>
      <c r="N47" s="934"/>
      <c r="P47" s="817"/>
      <c r="R47" s="15"/>
    </row>
    <row r="48" spans="1:23" s="1" customFormat="1" ht="14.25" customHeight="1" thickBot="1" x14ac:dyDescent="0.25">
      <c r="A48" s="1121"/>
      <c r="B48" s="1124"/>
      <c r="C48" s="1198"/>
      <c r="D48" s="1202"/>
      <c r="E48" s="1207"/>
      <c r="F48" s="1186"/>
      <c r="G48" s="935" t="s">
        <v>38</v>
      </c>
      <c r="H48" s="982">
        <f t="shared" ref="H48:J48" si="7">SUM(H45:H47)</f>
        <v>156.80000000000001</v>
      </c>
      <c r="I48" s="1067">
        <f t="shared" si="7"/>
        <v>127</v>
      </c>
      <c r="J48" s="784">
        <f t="shared" si="7"/>
        <v>0</v>
      </c>
      <c r="K48" s="1037"/>
      <c r="L48" s="933"/>
      <c r="M48" s="936"/>
      <c r="N48" s="937"/>
      <c r="P48" s="15"/>
    </row>
    <row r="49" spans="1:19" s="1" customFormat="1" ht="37.5" customHeight="1" x14ac:dyDescent="0.2">
      <c r="A49" s="1119" t="s">
        <v>20</v>
      </c>
      <c r="B49" s="1122" t="s">
        <v>43</v>
      </c>
      <c r="C49" s="1125" t="s">
        <v>39</v>
      </c>
      <c r="D49" s="1128" t="s">
        <v>133</v>
      </c>
      <c r="E49" s="534" t="s">
        <v>187</v>
      </c>
      <c r="F49" s="1184" t="s">
        <v>70</v>
      </c>
      <c r="G49" s="123" t="s">
        <v>41</v>
      </c>
      <c r="H49" s="58">
        <v>300</v>
      </c>
      <c r="I49" s="154">
        <v>300</v>
      </c>
      <c r="J49" s="58">
        <v>512</v>
      </c>
      <c r="K49" s="1026" t="s">
        <v>200</v>
      </c>
      <c r="L49" s="1046">
        <v>25</v>
      </c>
      <c r="M49" s="1046">
        <v>50</v>
      </c>
      <c r="N49" s="1027">
        <v>100</v>
      </c>
      <c r="O49" s="15"/>
      <c r="P49" s="15"/>
    </row>
    <row r="50" spans="1:19" s="1" customFormat="1" ht="15" customHeight="1" thickBot="1" x14ac:dyDescent="0.25">
      <c r="A50" s="1121"/>
      <c r="B50" s="1124"/>
      <c r="C50" s="1127"/>
      <c r="D50" s="1130"/>
      <c r="E50" s="1053" t="s">
        <v>72</v>
      </c>
      <c r="F50" s="1186"/>
      <c r="G50" s="935" t="s">
        <v>38</v>
      </c>
      <c r="H50" s="34">
        <f>SUM(H49:H49)</f>
        <v>300</v>
      </c>
      <c r="I50" s="25">
        <f>SUM(I49:I49)</f>
        <v>300</v>
      </c>
      <c r="J50" s="34">
        <f>SUM(J49:J49)</f>
        <v>512</v>
      </c>
      <c r="K50" s="943"/>
      <c r="L50" s="944"/>
      <c r="M50" s="944"/>
      <c r="N50" s="945"/>
      <c r="Q50" s="15"/>
    </row>
    <row r="51" spans="1:19" s="1" customFormat="1" ht="14.25" customHeight="1" x14ac:dyDescent="0.2">
      <c r="A51" s="1119" t="s">
        <v>20</v>
      </c>
      <c r="B51" s="1122" t="s">
        <v>43</v>
      </c>
      <c r="C51" s="1125" t="s">
        <v>43</v>
      </c>
      <c r="D51" s="1180" t="s">
        <v>240</v>
      </c>
      <c r="E51" s="1175" t="s">
        <v>188</v>
      </c>
      <c r="F51" s="1184" t="s">
        <v>70</v>
      </c>
      <c r="G51" s="148" t="s">
        <v>27</v>
      </c>
      <c r="H51" s="58">
        <v>40</v>
      </c>
      <c r="I51" s="154"/>
      <c r="J51" s="154"/>
      <c r="K51" s="958" t="s">
        <v>228</v>
      </c>
      <c r="L51" s="1046"/>
      <c r="M51" s="1046">
        <v>70</v>
      </c>
      <c r="N51" s="1027">
        <v>100</v>
      </c>
      <c r="P51" s="15"/>
    </row>
    <row r="52" spans="1:19" s="1" customFormat="1" ht="14.25" customHeight="1" x14ac:dyDescent="0.2">
      <c r="A52" s="1120"/>
      <c r="B52" s="1123"/>
      <c r="C52" s="1126"/>
      <c r="D52" s="1181"/>
      <c r="E52" s="1176"/>
      <c r="F52" s="1185"/>
      <c r="G52" s="959" t="s">
        <v>156</v>
      </c>
      <c r="H52" s="50"/>
      <c r="I52" s="1068">
        <v>1000</v>
      </c>
      <c r="J52" s="50">
        <v>500</v>
      </c>
      <c r="K52" s="962"/>
      <c r="L52" s="1047"/>
      <c r="M52" s="1047"/>
      <c r="N52" s="1028"/>
      <c r="P52" s="15"/>
    </row>
    <row r="53" spans="1:19" s="1" customFormat="1" ht="14.25" customHeight="1" x14ac:dyDescent="0.2">
      <c r="A53" s="1120"/>
      <c r="B53" s="1123"/>
      <c r="C53" s="1126"/>
      <c r="D53" s="1181"/>
      <c r="E53" s="1183"/>
      <c r="F53" s="1185"/>
      <c r="G53" s="138" t="s">
        <v>74</v>
      </c>
      <c r="H53" s="964"/>
      <c r="I53" s="689">
        <v>70</v>
      </c>
      <c r="J53" s="964">
        <v>24</v>
      </c>
      <c r="K53" s="962"/>
      <c r="L53" s="1047"/>
      <c r="M53" s="1047"/>
      <c r="N53" s="1028"/>
      <c r="P53" s="15"/>
    </row>
    <row r="54" spans="1:19" s="1" customFormat="1" ht="13.5" thickBot="1" x14ac:dyDescent="0.25">
      <c r="A54" s="1121"/>
      <c r="B54" s="1124"/>
      <c r="C54" s="1127"/>
      <c r="D54" s="1182"/>
      <c r="E54" s="526" t="s">
        <v>72</v>
      </c>
      <c r="F54" s="1186"/>
      <c r="G54" s="1043" t="s">
        <v>38</v>
      </c>
      <c r="H54" s="829">
        <f t="shared" ref="H54:J54" si="8">SUM(H51:H53)</f>
        <v>40</v>
      </c>
      <c r="I54" s="1069">
        <f t="shared" si="8"/>
        <v>1070</v>
      </c>
      <c r="J54" s="762">
        <f t="shared" si="8"/>
        <v>524</v>
      </c>
      <c r="K54" s="143"/>
      <c r="L54" s="55"/>
      <c r="M54" s="144"/>
      <c r="N54" s="145"/>
    </row>
    <row r="55" spans="1:19" s="1" customFormat="1" ht="21.75" customHeight="1" x14ac:dyDescent="0.2">
      <c r="A55" s="1119" t="s">
        <v>20</v>
      </c>
      <c r="B55" s="1122" t="s">
        <v>43</v>
      </c>
      <c r="C55" s="1125" t="s">
        <v>48</v>
      </c>
      <c r="D55" s="1142" t="s">
        <v>252</v>
      </c>
      <c r="E55" s="1188"/>
      <c r="F55" s="1131" t="s">
        <v>70</v>
      </c>
      <c r="G55" s="998" t="s">
        <v>27</v>
      </c>
      <c r="H55" s="999">
        <v>450</v>
      </c>
      <c r="I55" s="558"/>
      <c r="J55" s="558"/>
      <c r="K55" s="1134" t="s">
        <v>241</v>
      </c>
      <c r="L55" s="971">
        <v>100</v>
      </c>
      <c r="M55" s="1137"/>
      <c r="N55" s="1190"/>
      <c r="O55" s="1178"/>
    </row>
    <row r="56" spans="1:19" s="1" customFormat="1" ht="21.75" customHeight="1" x14ac:dyDescent="0.2">
      <c r="A56" s="1120"/>
      <c r="B56" s="1123"/>
      <c r="C56" s="1126"/>
      <c r="D56" s="1187"/>
      <c r="E56" s="1189"/>
      <c r="F56" s="1132"/>
      <c r="G56" s="1006" t="s">
        <v>74</v>
      </c>
      <c r="H56" s="964">
        <v>250</v>
      </c>
      <c r="I56" s="689"/>
      <c r="J56" s="689"/>
      <c r="K56" s="1135"/>
      <c r="L56" s="1008"/>
      <c r="M56" s="1138"/>
      <c r="N56" s="1191"/>
      <c r="O56" s="1178"/>
    </row>
    <row r="57" spans="1:19" s="1" customFormat="1" ht="15.75" customHeight="1" thickBot="1" x14ac:dyDescent="0.25">
      <c r="A57" s="1121"/>
      <c r="B57" s="1124"/>
      <c r="C57" s="1127"/>
      <c r="D57" s="1143"/>
      <c r="E57" s="1141"/>
      <c r="F57" s="1133"/>
      <c r="G57" s="1043" t="s">
        <v>38</v>
      </c>
      <c r="H57" s="586">
        <f>SUM(H55:H56)</f>
        <v>700</v>
      </c>
      <c r="I57" s="119">
        <f t="shared" ref="I57:J57" si="9">SUM(I55:I55)</f>
        <v>0</v>
      </c>
      <c r="J57" s="119">
        <f t="shared" si="9"/>
        <v>0</v>
      </c>
      <c r="K57" s="1136"/>
      <c r="L57" s="972"/>
      <c r="M57" s="1139"/>
      <c r="N57" s="1192"/>
      <c r="O57" s="1179"/>
    </row>
    <row r="58" spans="1:19" s="1" customFormat="1" ht="15.75" customHeight="1" x14ac:dyDescent="0.2">
      <c r="A58" s="1119" t="s">
        <v>20</v>
      </c>
      <c r="B58" s="1122" t="s">
        <v>43</v>
      </c>
      <c r="C58" s="1125" t="s">
        <v>83</v>
      </c>
      <c r="D58" s="1128" t="s">
        <v>131</v>
      </c>
      <c r="E58" s="1082" t="s">
        <v>72</v>
      </c>
      <c r="F58" s="1131" t="s">
        <v>70</v>
      </c>
      <c r="G58" s="1094" t="s">
        <v>27</v>
      </c>
      <c r="H58" s="58">
        <v>35</v>
      </c>
      <c r="I58" s="154"/>
      <c r="J58" s="154"/>
      <c r="K58" s="1134" t="s">
        <v>97</v>
      </c>
      <c r="L58" s="971">
        <v>100</v>
      </c>
      <c r="M58" s="1137"/>
      <c r="N58" s="1190"/>
      <c r="O58" s="1178"/>
    </row>
    <row r="59" spans="1:19" s="1" customFormat="1" ht="21.75" customHeight="1" x14ac:dyDescent="0.2">
      <c r="A59" s="1120"/>
      <c r="B59" s="1123"/>
      <c r="C59" s="1126"/>
      <c r="D59" s="1129"/>
      <c r="E59" s="1140" t="s">
        <v>187</v>
      </c>
      <c r="F59" s="1132"/>
      <c r="G59" s="1006"/>
      <c r="H59" s="964"/>
      <c r="I59" s="689"/>
      <c r="J59" s="689"/>
      <c r="K59" s="1135"/>
      <c r="L59" s="1008"/>
      <c r="M59" s="1138"/>
      <c r="N59" s="1191"/>
      <c r="O59" s="1178"/>
      <c r="S59" s="15"/>
    </row>
    <row r="60" spans="1:19" s="1" customFormat="1" ht="15.75" customHeight="1" thickBot="1" x14ac:dyDescent="0.25">
      <c r="A60" s="1121"/>
      <c r="B60" s="1124"/>
      <c r="C60" s="1127"/>
      <c r="D60" s="1130"/>
      <c r="E60" s="1141"/>
      <c r="F60" s="1133"/>
      <c r="G60" s="1081" t="s">
        <v>38</v>
      </c>
      <c r="H60" s="586">
        <f>SUM(H58:H59)</f>
        <v>35</v>
      </c>
      <c r="I60" s="119">
        <f t="shared" ref="I60:J60" si="10">SUM(I58:I58)</f>
        <v>0</v>
      </c>
      <c r="J60" s="119">
        <f t="shared" si="10"/>
        <v>0</v>
      </c>
      <c r="K60" s="1136"/>
      <c r="L60" s="972"/>
      <c r="M60" s="1139"/>
      <c r="N60" s="1192"/>
      <c r="O60" s="1179"/>
    </row>
    <row r="61" spans="1:19" s="1" customFormat="1" ht="29.25" customHeight="1" x14ac:dyDescent="0.2">
      <c r="A61" s="1119" t="s">
        <v>20</v>
      </c>
      <c r="B61" s="1122" t="s">
        <v>43</v>
      </c>
      <c r="C61" s="1125" t="s">
        <v>87</v>
      </c>
      <c r="D61" s="1128" t="s">
        <v>236</v>
      </c>
      <c r="E61" s="1054" t="s">
        <v>72</v>
      </c>
      <c r="F61" s="1131" t="s">
        <v>70</v>
      </c>
      <c r="G61" s="123" t="s">
        <v>27</v>
      </c>
      <c r="H61" s="58"/>
      <c r="I61" s="154">
        <v>40</v>
      </c>
      <c r="J61" s="948">
        <v>295</v>
      </c>
      <c r="K61" s="949" t="s">
        <v>229</v>
      </c>
      <c r="L61" s="950"/>
      <c r="M61" s="950">
        <v>1</v>
      </c>
      <c r="N61" s="951"/>
    </row>
    <row r="62" spans="1:19" s="1" customFormat="1" ht="16.5" customHeight="1" x14ac:dyDescent="0.2">
      <c r="A62" s="1120"/>
      <c r="B62" s="1123"/>
      <c r="C62" s="1126"/>
      <c r="D62" s="1129"/>
      <c r="E62" s="1140" t="s">
        <v>187</v>
      </c>
      <c r="F62" s="1132"/>
      <c r="G62" s="952"/>
      <c r="H62" s="739"/>
      <c r="I62" s="42"/>
      <c r="J62" s="42"/>
      <c r="K62" s="953" t="s">
        <v>230</v>
      </c>
      <c r="L62" s="345"/>
      <c r="M62" s="954"/>
      <c r="N62" s="955">
        <v>70</v>
      </c>
      <c r="O62" s="78"/>
      <c r="Q62" s="15"/>
    </row>
    <row r="63" spans="1:19" s="1" customFormat="1" ht="18" customHeight="1" thickBot="1" x14ac:dyDescent="0.25">
      <c r="A63" s="1121"/>
      <c r="B63" s="1124"/>
      <c r="C63" s="1127"/>
      <c r="D63" s="1130"/>
      <c r="E63" s="1141"/>
      <c r="F63" s="1133"/>
      <c r="G63" s="1043" t="s">
        <v>38</v>
      </c>
      <c r="H63" s="34">
        <f>SUM(H61:H62)</f>
        <v>0</v>
      </c>
      <c r="I63" s="25">
        <f>SUM(I61:I62)</f>
        <v>40</v>
      </c>
      <c r="J63" s="25">
        <f>SUM(J61:J62)</f>
        <v>295</v>
      </c>
      <c r="K63" s="956" t="s">
        <v>231</v>
      </c>
      <c r="L63" s="345"/>
      <c r="M63" s="954"/>
      <c r="N63" s="957" t="s">
        <v>206</v>
      </c>
      <c r="Q63" s="15"/>
    </row>
    <row r="64" spans="1:19" s="1" customFormat="1" ht="24" customHeight="1" x14ac:dyDescent="0.2">
      <c r="A64" s="1119" t="s">
        <v>20</v>
      </c>
      <c r="B64" s="1122" t="s">
        <v>43</v>
      </c>
      <c r="C64" s="1125" t="s">
        <v>25</v>
      </c>
      <c r="D64" s="1142" t="s">
        <v>101</v>
      </c>
      <c r="E64" s="1144" t="s">
        <v>187</v>
      </c>
      <c r="F64" s="1131" t="s">
        <v>70</v>
      </c>
      <c r="G64" s="158" t="s">
        <v>27</v>
      </c>
      <c r="H64" s="150"/>
      <c r="I64" s="6">
        <v>223.1</v>
      </c>
      <c r="J64" s="150"/>
      <c r="K64" s="1171" t="s">
        <v>102</v>
      </c>
      <c r="L64" s="1173"/>
      <c r="M64" s="156">
        <v>1</v>
      </c>
      <c r="N64" s="157"/>
      <c r="O64" s="78"/>
      <c r="R64" s="15"/>
    </row>
    <row r="65" spans="1:22" s="1" customFormat="1" ht="15.75" customHeight="1" thickBot="1" x14ac:dyDescent="0.25">
      <c r="A65" s="1121"/>
      <c r="B65" s="1124"/>
      <c r="C65" s="1127"/>
      <c r="D65" s="1143"/>
      <c r="E65" s="1145"/>
      <c r="F65" s="1133"/>
      <c r="G65" s="1043" t="s">
        <v>38</v>
      </c>
      <c r="H65" s="586"/>
      <c r="I65" s="119">
        <f>SUM(I64:I64)</f>
        <v>223.1</v>
      </c>
      <c r="J65" s="118"/>
      <c r="K65" s="1172"/>
      <c r="L65" s="1174"/>
      <c r="M65" s="144"/>
      <c r="N65" s="145"/>
    </row>
    <row r="66" spans="1:22" s="1" customFormat="1" ht="30.75" customHeight="1" x14ac:dyDescent="0.2">
      <c r="A66" s="1038" t="s">
        <v>20</v>
      </c>
      <c r="B66" s="1039" t="s">
        <v>43</v>
      </c>
      <c r="C66" s="1040" t="s">
        <v>91</v>
      </c>
      <c r="D66" s="1076" t="s">
        <v>247</v>
      </c>
      <c r="E66" s="1175" t="s">
        <v>187</v>
      </c>
      <c r="F66" s="1059" t="s">
        <v>202</v>
      </c>
      <c r="G66" s="123" t="s">
        <v>27</v>
      </c>
      <c r="H66" s="124">
        <v>140.19999999999999</v>
      </c>
      <c r="I66" s="59"/>
      <c r="J66" s="59"/>
      <c r="K66" s="1024"/>
      <c r="L66" s="1025"/>
      <c r="M66" s="184"/>
      <c r="N66" s="185"/>
    </row>
    <row r="67" spans="1:22" s="1" customFormat="1" ht="42" customHeight="1" x14ac:dyDescent="0.2">
      <c r="A67" s="1056"/>
      <c r="B67" s="1057"/>
      <c r="C67" s="1058"/>
      <c r="D67" s="1077" t="s">
        <v>253</v>
      </c>
      <c r="E67" s="1176"/>
      <c r="F67" s="1062"/>
      <c r="G67" s="952"/>
      <c r="H67" s="964"/>
      <c r="I67" s="17"/>
      <c r="J67" s="17"/>
      <c r="K67" s="1072" t="s">
        <v>254</v>
      </c>
      <c r="L67" s="132">
        <v>162.66999999999999</v>
      </c>
      <c r="M67" s="186"/>
      <c r="N67" s="187"/>
      <c r="R67" s="15"/>
      <c r="V67" s="15"/>
    </row>
    <row r="68" spans="1:22" s="1" customFormat="1" ht="18.75" customHeight="1" x14ac:dyDescent="0.2">
      <c r="A68" s="1056"/>
      <c r="B68" s="1057"/>
      <c r="C68" s="1058"/>
      <c r="D68" s="1060" t="s">
        <v>248</v>
      </c>
      <c r="E68" s="1063"/>
      <c r="F68" s="1062"/>
      <c r="G68" s="952"/>
      <c r="H68" s="964"/>
      <c r="I68" s="17"/>
      <c r="J68" s="17"/>
      <c r="K68" s="1177" t="s">
        <v>242</v>
      </c>
      <c r="L68" s="1064">
        <v>100</v>
      </c>
      <c r="M68" s="184"/>
      <c r="N68" s="185"/>
    </row>
    <row r="69" spans="1:22" s="1" customFormat="1" ht="13.5" customHeight="1" thickBot="1" x14ac:dyDescent="0.25">
      <c r="A69" s="1056"/>
      <c r="B69" s="1057"/>
      <c r="C69" s="1058"/>
      <c r="D69" s="1075"/>
      <c r="E69" s="1078"/>
      <c r="F69" s="1079"/>
      <c r="G69" s="1074" t="s">
        <v>38</v>
      </c>
      <c r="H69" s="34">
        <f>SUM(H66:H68)</f>
        <v>140.19999999999999</v>
      </c>
      <c r="I69" s="25"/>
      <c r="J69" s="25"/>
      <c r="K69" s="1172"/>
      <c r="L69" s="1061"/>
      <c r="M69" s="144"/>
      <c r="N69" s="1073"/>
    </row>
    <row r="70" spans="1:22" s="1" customFormat="1" ht="15" customHeight="1" thickBot="1" x14ac:dyDescent="0.25">
      <c r="A70" s="159" t="s">
        <v>20</v>
      </c>
      <c r="B70" s="74" t="s">
        <v>43</v>
      </c>
      <c r="C70" s="1147" t="s">
        <v>53</v>
      </c>
      <c r="D70" s="1148"/>
      <c r="E70" s="1148"/>
      <c r="F70" s="1148"/>
      <c r="G70" s="1149"/>
      <c r="H70" s="787">
        <f>H65+H57+H54+H63+H50+H48+H69+H60</f>
        <v>1372</v>
      </c>
      <c r="I70" s="787">
        <f>I65+I57+I54+I63+I50+I48+I69+I60</f>
        <v>1760.1</v>
      </c>
      <c r="J70" s="787">
        <f t="shared" ref="J70" si="11">J65+J57+J54+J63+J50+J48+J69+J60</f>
        <v>1331</v>
      </c>
      <c r="K70" s="1150"/>
      <c r="L70" s="1151"/>
      <c r="M70" s="1151"/>
      <c r="N70" s="1152"/>
    </row>
    <row r="71" spans="1:22" s="1" customFormat="1" ht="13.5" thickBot="1" x14ac:dyDescent="0.25">
      <c r="A71" s="1049" t="s">
        <v>20</v>
      </c>
      <c r="B71" s="1159" t="s">
        <v>103</v>
      </c>
      <c r="C71" s="1160"/>
      <c r="D71" s="1160"/>
      <c r="E71" s="1160"/>
      <c r="F71" s="1160"/>
      <c r="G71" s="1161"/>
      <c r="H71" s="161">
        <f>H70+H43+H29</f>
        <v>3367.7</v>
      </c>
      <c r="I71" s="1070">
        <f>I70+I43+I29</f>
        <v>3761.6</v>
      </c>
      <c r="J71" s="161">
        <f>J70+J43+J29</f>
        <v>3323.5</v>
      </c>
      <c r="K71" s="1162"/>
      <c r="L71" s="1163"/>
      <c r="M71" s="1163"/>
      <c r="N71" s="1164"/>
    </row>
    <row r="72" spans="1:22" s="1" customFormat="1" ht="13.5" thickBot="1" x14ac:dyDescent="0.25">
      <c r="A72" s="162" t="s">
        <v>104</v>
      </c>
      <c r="B72" s="1165" t="s">
        <v>105</v>
      </c>
      <c r="C72" s="1166"/>
      <c r="D72" s="1166"/>
      <c r="E72" s="1166"/>
      <c r="F72" s="1166"/>
      <c r="G72" s="1167"/>
      <c r="H72" s="163">
        <f t="shared" ref="H72:J72" si="12">H71</f>
        <v>3367.7</v>
      </c>
      <c r="I72" s="1071">
        <f t="shared" si="12"/>
        <v>3761.6</v>
      </c>
      <c r="J72" s="163">
        <f t="shared" si="12"/>
        <v>3323.5</v>
      </c>
      <c r="K72" s="1168"/>
      <c r="L72" s="1169"/>
      <c r="M72" s="1169"/>
      <c r="N72" s="1170"/>
    </row>
    <row r="73" spans="1:22" s="1" customFormat="1" ht="21.75" customHeight="1" thickBot="1" x14ac:dyDescent="0.25">
      <c r="A73" s="164"/>
      <c r="B73" s="1115" t="s">
        <v>106</v>
      </c>
      <c r="C73" s="1115"/>
      <c r="D73" s="1115"/>
      <c r="E73" s="1115"/>
      <c r="F73" s="1115"/>
      <c r="G73" s="1115"/>
      <c r="H73" s="1115"/>
      <c r="I73" s="1115"/>
      <c r="J73" s="1115"/>
      <c r="K73" s="165"/>
      <c r="L73" s="833"/>
      <c r="M73" s="833"/>
      <c r="N73" s="834"/>
      <c r="O73" s="817"/>
    </row>
    <row r="74" spans="1:22" s="1" customFormat="1" ht="39.75" customHeight="1" x14ac:dyDescent="0.2">
      <c r="A74" s="166"/>
      <c r="B74" s="1116" t="s">
        <v>107</v>
      </c>
      <c r="C74" s="1117"/>
      <c r="D74" s="1117"/>
      <c r="E74" s="1117"/>
      <c r="F74" s="1117"/>
      <c r="G74" s="1118"/>
      <c r="H74" s="1045" t="s">
        <v>109</v>
      </c>
      <c r="I74" s="513" t="s">
        <v>110</v>
      </c>
      <c r="J74" s="513" t="s">
        <v>212</v>
      </c>
      <c r="K74" s="1044"/>
      <c r="L74" s="1146"/>
      <c r="M74" s="1146"/>
      <c r="N74" s="834"/>
    </row>
    <row r="75" spans="1:22" s="1" customFormat="1" ht="15" customHeight="1" x14ac:dyDescent="0.2">
      <c r="A75" s="166"/>
      <c r="B75" s="1104" t="s">
        <v>111</v>
      </c>
      <c r="C75" s="1105"/>
      <c r="D75" s="1105"/>
      <c r="E75" s="1105"/>
      <c r="F75" s="1105"/>
      <c r="G75" s="1106"/>
      <c r="H75" s="910">
        <f t="shared" ref="H75:I75" si="13">SUM(H76:H80)</f>
        <v>3089.3</v>
      </c>
      <c r="I75" s="794">
        <f t="shared" si="13"/>
        <v>3675</v>
      </c>
      <c r="J75" s="904">
        <f>SUM(J76:J80)</f>
        <v>3282.8999999999996</v>
      </c>
      <c r="K75" s="1041"/>
      <c r="L75" s="1107"/>
      <c r="M75" s="1107"/>
      <c r="N75" s="834"/>
    </row>
    <row r="76" spans="1:22" s="1" customFormat="1" ht="15" customHeight="1" x14ac:dyDescent="0.2">
      <c r="A76" s="166"/>
      <c r="B76" s="1108" t="s">
        <v>112</v>
      </c>
      <c r="C76" s="1109"/>
      <c r="D76" s="1109"/>
      <c r="E76" s="1109"/>
      <c r="F76" s="1109"/>
      <c r="G76" s="1110"/>
      <c r="H76" s="169">
        <f>SUMIF(G13:G68,"SB",H13:H68)</f>
        <v>1108.5</v>
      </c>
      <c r="I76" s="170">
        <f>SUMIF(G13:G68,G13,I13:I68)</f>
        <v>685.30000000000007</v>
      </c>
      <c r="J76" s="170">
        <f>SUMIF(G13:G68,"sb",J13:J68)</f>
        <v>708.2</v>
      </c>
      <c r="K76" s="1042"/>
      <c r="L76" s="1111"/>
      <c r="M76" s="1111"/>
      <c r="N76" s="834"/>
    </row>
    <row r="77" spans="1:22" s="1" customFormat="1" ht="30" customHeight="1" x14ac:dyDescent="0.2">
      <c r="A77" s="166"/>
      <c r="B77" s="1112" t="s">
        <v>113</v>
      </c>
      <c r="C77" s="1113"/>
      <c r="D77" s="1113"/>
      <c r="E77" s="1113"/>
      <c r="F77" s="1113"/>
      <c r="G77" s="1114"/>
      <c r="H77" s="169">
        <f>SUMIF(G13:G68,G14,H13:H68)</f>
        <v>109.1</v>
      </c>
      <c r="I77" s="170">
        <f>SUMIF(G13:G64,G14,I13:I64)</f>
        <v>110</v>
      </c>
      <c r="J77" s="170">
        <f>SUMIF(G13:G68,G14,J13:J68)</f>
        <v>110</v>
      </c>
      <c r="K77" s="1042"/>
      <c r="L77" s="1111"/>
      <c r="M77" s="1111"/>
      <c r="N77" s="834"/>
    </row>
    <row r="78" spans="1:22" s="1" customFormat="1" ht="15" customHeight="1" x14ac:dyDescent="0.2">
      <c r="A78" s="166"/>
      <c r="B78" s="1108" t="s">
        <v>114</v>
      </c>
      <c r="C78" s="1109"/>
      <c r="D78" s="1109"/>
      <c r="E78" s="1109"/>
      <c r="F78" s="1109"/>
      <c r="G78" s="1110"/>
      <c r="H78" s="169">
        <f>SUMIF(G13:G68,"sb(sp)",H13:H68)</f>
        <v>18.2</v>
      </c>
      <c r="I78" s="170">
        <f>SUMIF(G13:G64,"sb(sp)",I13:I64)</f>
        <v>17.5</v>
      </c>
      <c r="J78" s="170">
        <f>SUMIF(G13:G68,"sb(sp)",J13:J68)</f>
        <v>17.5</v>
      </c>
      <c r="K78" s="1042"/>
      <c r="L78" s="1111"/>
      <c r="M78" s="1111"/>
      <c r="N78" s="834"/>
    </row>
    <row r="79" spans="1:22" s="1" customFormat="1" ht="15" customHeight="1" x14ac:dyDescent="0.2">
      <c r="A79" s="166"/>
      <c r="B79" s="1108" t="s">
        <v>115</v>
      </c>
      <c r="C79" s="1109"/>
      <c r="D79" s="1109"/>
      <c r="E79" s="1109"/>
      <c r="F79" s="1109"/>
      <c r="G79" s="1110"/>
      <c r="H79" s="169">
        <f>SUMIF(G13:G68,G31,H13:H68)</f>
        <v>1853.5</v>
      </c>
      <c r="I79" s="170">
        <f>SUMIF(G13:G64,G31,I13:I64)</f>
        <v>1862.1999999999998</v>
      </c>
      <c r="J79" s="170">
        <f>SUMIF(G13:G68,G31,J13:J68)</f>
        <v>1947.1999999999998</v>
      </c>
      <c r="K79" s="1042"/>
      <c r="L79" s="1111"/>
      <c r="M79" s="1111"/>
      <c r="N79" s="834"/>
    </row>
    <row r="80" spans="1:22" s="1" customFormat="1" ht="15" customHeight="1" x14ac:dyDescent="0.2">
      <c r="A80" s="166"/>
      <c r="B80" s="1112" t="s">
        <v>118</v>
      </c>
      <c r="C80" s="1113"/>
      <c r="D80" s="1113"/>
      <c r="E80" s="1113"/>
      <c r="F80" s="1113"/>
      <c r="G80" s="1114"/>
      <c r="H80" s="911">
        <f>SUMIF(G13:G68,"es",H13:H68)</f>
        <v>0</v>
      </c>
      <c r="I80" s="796">
        <f>SUMIF(G13:G68,"es",I13:I68)</f>
        <v>1000</v>
      </c>
      <c r="J80" s="905">
        <f>SUMIF(G13:G68,"es",J13:J68)</f>
        <v>500</v>
      </c>
      <c r="K80" s="1042"/>
      <c r="L80" s="1042"/>
      <c r="M80" s="1042"/>
      <c r="N80" s="834"/>
      <c r="Q80" s="15"/>
    </row>
    <row r="81" spans="1:14" s="1" customFormat="1" ht="15" customHeight="1" x14ac:dyDescent="0.2">
      <c r="A81" s="166"/>
      <c r="B81" s="1104" t="s">
        <v>116</v>
      </c>
      <c r="C81" s="1105"/>
      <c r="D81" s="1105"/>
      <c r="E81" s="1105"/>
      <c r="F81" s="1105"/>
      <c r="G81" s="1106"/>
      <c r="H81" s="167">
        <f>SUM(H82:H83)</f>
        <v>278.40000000000003</v>
      </c>
      <c r="I81" s="168">
        <f>SUM(I82:I83)</f>
        <v>86.6</v>
      </c>
      <c r="J81" s="168">
        <f>SUM(J82:J83)</f>
        <v>40.6</v>
      </c>
      <c r="K81" s="1041"/>
      <c r="L81" s="1107"/>
      <c r="M81" s="1107"/>
      <c r="N81" s="834"/>
    </row>
    <row r="82" spans="1:14" s="175" customFormat="1" ht="15" customHeight="1" x14ac:dyDescent="0.2">
      <c r="A82" s="171"/>
      <c r="B82" s="1156" t="s">
        <v>117</v>
      </c>
      <c r="C82" s="1157"/>
      <c r="D82" s="1157"/>
      <c r="E82" s="1157"/>
      <c r="F82" s="1157"/>
      <c r="G82" s="1158"/>
      <c r="H82" s="172">
        <f>SUMIF(G13:G68,"PSDF",H13:H68)</f>
        <v>16.600000000000001</v>
      </c>
      <c r="I82" s="51">
        <f>SUMIF(G13:G64,"PSDF",I13:I64)</f>
        <v>16.600000000000001</v>
      </c>
      <c r="J82" s="51">
        <f>SUMIF(G13:G68,"PSDF",J13:J68)</f>
        <v>16.600000000000001</v>
      </c>
      <c r="K82" s="173"/>
      <c r="L82" s="835"/>
      <c r="M82" s="174"/>
      <c r="N82" s="836"/>
    </row>
    <row r="83" spans="1:14" s="1" customFormat="1" ht="15" customHeight="1" x14ac:dyDescent="0.2">
      <c r="A83" s="166"/>
      <c r="B83" s="1108" t="s">
        <v>119</v>
      </c>
      <c r="C83" s="1109"/>
      <c r="D83" s="1109"/>
      <c r="E83" s="1109"/>
      <c r="F83" s="1109"/>
      <c r="G83" s="1110"/>
      <c r="H83" s="169">
        <f>SUMIF(G13:G68,"kt",H13:H68)</f>
        <v>261.8</v>
      </c>
      <c r="I83" s="170">
        <f>SUMIF(G13:G64,"kt",I13:I64)</f>
        <v>70</v>
      </c>
      <c r="J83" s="170">
        <f>SUMIF(G13:G68,"kt",J13:J68)</f>
        <v>24</v>
      </c>
      <c r="K83" s="1042"/>
      <c r="L83" s="1111"/>
      <c r="M83" s="1111"/>
      <c r="N83" s="834"/>
    </row>
    <row r="84" spans="1:14" s="1" customFormat="1" ht="15" customHeight="1" thickBot="1" x14ac:dyDescent="0.25">
      <c r="A84" s="176"/>
      <c r="B84" s="1153" t="s">
        <v>120</v>
      </c>
      <c r="C84" s="1154"/>
      <c r="D84" s="1154"/>
      <c r="E84" s="1154"/>
      <c r="F84" s="1154"/>
      <c r="G84" s="1155"/>
      <c r="H84" s="118">
        <f>H75+H81</f>
        <v>3367.7000000000003</v>
      </c>
      <c r="I84" s="119">
        <f>I81+I75</f>
        <v>3761.6</v>
      </c>
      <c r="J84" s="119">
        <f>J81+J75</f>
        <v>3323.4999999999995</v>
      </c>
      <c r="K84" s="1041"/>
      <c r="L84" s="1107"/>
      <c r="M84" s="1107"/>
      <c r="N84" s="834"/>
    </row>
    <row r="85" spans="1:14" s="1" customFormat="1" ht="12.75" x14ac:dyDescent="0.2">
      <c r="A85" s="177"/>
      <c r="B85" s="178"/>
      <c r="C85" s="178"/>
      <c r="D85" s="178"/>
      <c r="E85" s="501"/>
      <c r="F85" s="625"/>
      <c r="G85" s="180"/>
      <c r="H85" s="182"/>
      <c r="I85" s="181"/>
      <c r="J85" s="181"/>
      <c r="K85" s="166"/>
      <c r="L85" s="191"/>
      <c r="M85" s="191"/>
      <c r="N85" s="834"/>
    </row>
    <row r="86" spans="1:14" s="1" customFormat="1" ht="12.75" x14ac:dyDescent="0.2">
      <c r="A86" s="166"/>
      <c r="B86" s="166"/>
      <c r="C86" s="166"/>
      <c r="D86" s="183"/>
      <c r="E86" s="191"/>
      <c r="F86" s="625"/>
      <c r="G86" s="180"/>
      <c r="H86" s="225"/>
      <c r="I86" s="226"/>
      <c r="J86" s="226"/>
      <c r="K86" s="183"/>
      <c r="L86" s="191"/>
      <c r="M86" s="191"/>
      <c r="N86" s="834"/>
    </row>
    <row r="87" spans="1:14" s="1" customFormat="1" ht="12.75" x14ac:dyDescent="0.2">
      <c r="A87" s="166"/>
      <c r="B87" s="166"/>
      <c r="C87" s="166"/>
      <c r="D87" s="183"/>
      <c r="E87" s="191"/>
      <c r="F87" s="625"/>
      <c r="G87" s="180"/>
      <c r="H87" s="182"/>
      <c r="I87" s="181"/>
      <c r="J87" s="181"/>
      <c r="K87" s="166"/>
      <c r="L87" s="191"/>
      <c r="M87" s="191"/>
      <c r="N87" s="834"/>
    </row>
    <row r="89" spans="1:14" x14ac:dyDescent="0.25">
      <c r="G89" s="816"/>
    </row>
  </sheetData>
  <mergeCells count="138">
    <mergeCell ref="K1:N1"/>
    <mergeCell ref="A2:N2"/>
    <mergeCell ref="A3:N3"/>
    <mergeCell ref="A4:N4"/>
    <mergeCell ref="A5:N5"/>
    <mergeCell ref="A6:A8"/>
    <mergeCell ref="B6:B8"/>
    <mergeCell ref="C6:C8"/>
    <mergeCell ref="D6:D8"/>
    <mergeCell ref="E6:E8"/>
    <mergeCell ref="F6:F8"/>
    <mergeCell ref="J6:J8"/>
    <mergeCell ref="K6:N6"/>
    <mergeCell ref="K7:K8"/>
    <mergeCell ref="L7:L8"/>
    <mergeCell ref="M7:M8"/>
    <mergeCell ref="N7:N8"/>
    <mergeCell ref="G6:G8"/>
    <mergeCell ref="I6:I8"/>
    <mergeCell ref="H6:H8"/>
    <mergeCell ref="A9:N9"/>
    <mergeCell ref="A10:N10"/>
    <mergeCell ref="B11:N11"/>
    <mergeCell ref="C12:N12"/>
    <mergeCell ref="A13:A19"/>
    <mergeCell ref="B13:B19"/>
    <mergeCell ref="C13:C19"/>
    <mergeCell ref="F13:F19"/>
    <mergeCell ref="K13:K19"/>
    <mergeCell ref="E14:E15"/>
    <mergeCell ref="E16:E17"/>
    <mergeCell ref="E18:E19"/>
    <mergeCell ref="C29:G29"/>
    <mergeCell ref="K29:N29"/>
    <mergeCell ref="C30:N30"/>
    <mergeCell ref="D31:D32"/>
    <mergeCell ref="F31:F32"/>
    <mergeCell ref="K33:K34"/>
    <mergeCell ref="K20:K22"/>
    <mergeCell ref="D23:D24"/>
    <mergeCell ref="K26:K28"/>
    <mergeCell ref="D20:D22"/>
    <mergeCell ref="E20:E22"/>
    <mergeCell ref="F20:F22"/>
    <mergeCell ref="C20:C22"/>
    <mergeCell ref="D41:D42"/>
    <mergeCell ref="K41:K42"/>
    <mergeCell ref="C43:G43"/>
    <mergeCell ref="K43:N43"/>
    <mergeCell ref="D35:D36"/>
    <mergeCell ref="E35:E36"/>
    <mergeCell ref="F35:F36"/>
    <mergeCell ref="D37:D38"/>
    <mergeCell ref="F37:F38"/>
    <mergeCell ref="D39:D40"/>
    <mergeCell ref="F39:F40"/>
    <mergeCell ref="C44:N44"/>
    <mergeCell ref="A45:A48"/>
    <mergeCell ref="B45:B48"/>
    <mergeCell ref="C45:C48"/>
    <mergeCell ref="D45:D48"/>
    <mergeCell ref="F45:F48"/>
    <mergeCell ref="E46:E48"/>
    <mergeCell ref="K46:K47"/>
    <mergeCell ref="A49:A50"/>
    <mergeCell ref="B49:B50"/>
    <mergeCell ref="C49:C50"/>
    <mergeCell ref="D49:D50"/>
    <mergeCell ref="F49:F50"/>
    <mergeCell ref="O55:O57"/>
    <mergeCell ref="A61:A63"/>
    <mergeCell ref="B61:B63"/>
    <mergeCell ref="C61:C63"/>
    <mergeCell ref="D61:D63"/>
    <mergeCell ref="F61:F63"/>
    <mergeCell ref="A51:A54"/>
    <mergeCell ref="B51:B54"/>
    <mergeCell ref="C51:C54"/>
    <mergeCell ref="D51:D54"/>
    <mergeCell ref="E51:E53"/>
    <mergeCell ref="F51:F54"/>
    <mergeCell ref="A55:A57"/>
    <mergeCell ref="B55:B57"/>
    <mergeCell ref="C55:C57"/>
    <mergeCell ref="D55:D57"/>
    <mergeCell ref="E55:E57"/>
    <mergeCell ref="F55:F57"/>
    <mergeCell ref="E62:E63"/>
    <mergeCell ref="O58:O60"/>
    <mergeCell ref="K55:K57"/>
    <mergeCell ref="M55:M57"/>
    <mergeCell ref="N55:N57"/>
    <mergeCell ref="N58:N60"/>
    <mergeCell ref="B71:G71"/>
    <mergeCell ref="K71:N71"/>
    <mergeCell ref="B72:G72"/>
    <mergeCell ref="K72:N72"/>
    <mergeCell ref="F64:F65"/>
    <mergeCell ref="K64:K65"/>
    <mergeCell ref="L64:L65"/>
    <mergeCell ref="E66:E67"/>
    <mergeCell ref="K68:K69"/>
    <mergeCell ref="B84:G84"/>
    <mergeCell ref="L84:M84"/>
    <mergeCell ref="B80:G80"/>
    <mergeCell ref="B81:G81"/>
    <mergeCell ref="L81:M81"/>
    <mergeCell ref="B82:G82"/>
    <mergeCell ref="B83:G83"/>
    <mergeCell ref="L83:M83"/>
    <mergeCell ref="B78:G78"/>
    <mergeCell ref="L78:M78"/>
    <mergeCell ref="B79:G79"/>
    <mergeCell ref="L79:M79"/>
    <mergeCell ref="B75:G75"/>
    <mergeCell ref="L75:M75"/>
    <mergeCell ref="B76:G76"/>
    <mergeCell ref="L76:M76"/>
    <mergeCell ref="B77:G77"/>
    <mergeCell ref="L77:M77"/>
    <mergeCell ref="B73:J73"/>
    <mergeCell ref="B74:G74"/>
    <mergeCell ref="A58:A60"/>
    <mergeCell ref="B58:B60"/>
    <mergeCell ref="C58:C60"/>
    <mergeCell ref="D58:D60"/>
    <mergeCell ref="F58:F60"/>
    <mergeCell ref="K58:K60"/>
    <mergeCell ref="M58:M60"/>
    <mergeCell ref="E59:E60"/>
    <mergeCell ref="A64:A65"/>
    <mergeCell ref="B64:B65"/>
    <mergeCell ref="C64:C65"/>
    <mergeCell ref="D64:D65"/>
    <mergeCell ref="E64:E65"/>
    <mergeCell ref="L74:M74"/>
    <mergeCell ref="C70:G70"/>
    <mergeCell ref="K70:N70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79" orientation="portrait" r:id="rId1"/>
  <rowBreaks count="1" manualBreakCount="1">
    <brk id="36" max="1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20"/>
  <sheetViews>
    <sheetView zoomScaleNormal="100" zoomScaleSheetLayoutView="80" workbookViewId="0">
      <selection activeCell="M17" sqref="M17"/>
    </sheetView>
  </sheetViews>
  <sheetFormatPr defaultColWidth="9.140625" defaultRowHeight="15" x14ac:dyDescent="0.25"/>
  <cols>
    <col min="1" max="3" width="3" style="227" customWidth="1"/>
    <col min="4" max="4" width="32.85546875" style="227" customWidth="1"/>
    <col min="5" max="6" width="3.7109375" style="525" customWidth="1"/>
    <col min="7" max="7" width="12" style="882" customWidth="1"/>
    <col min="8" max="8" width="8.140625" style="227" customWidth="1"/>
    <col min="9" max="10" width="8.85546875" style="802" customWidth="1"/>
    <col min="11" max="14" width="7" style="227" customWidth="1"/>
    <col min="15" max="15" width="7.140625" style="227" customWidth="1"/>
    <col min="16" max="16" width="7.28515625" style="227" customWidth="1"/>
    <col min="17" max="17" width="24.140625" style="594" customWidth="1"/>
    <col min="18" max="18" width="4.42578125" style="525" customWidth="1"/>
    <col min="19" max="19" width="4.5703125" style="525" customWidth="1"/>
    <col min="20" max="20" width="3.5703125" style="525" customWidth="1"/>
    <col min="21" max="16384" width="9.140625" style="227"/>
  </cols>
  <sheetData>
    <row r="1" spans="1:23" x14ac:dyDescent="0.25">
      <c r="Q1" s="1376" t="s">
        <v>134</v>
      </c>
      <c r="R1" s="1376"/>
      <c r="S1" s="1376"/>
      <c r="T1" s="1376"/>
    </row>
    <row r="2" spans="1:23" s="196" customFormat="1" ht="15.75" x14ac:dyDescent="0.2">
      <c r="A2" s="1285" t="s">
        <v>215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285"/>
    </row>
    <row r="3" spans="1:23" s="196" customFormat="1" ht="12" customHeight="1" x14ac:dyDescent="0.2">
      <c r="A3" s="1286" t="s">
        <v>1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</row>
    <row r="4" spans="1:23" s="196" customFormat="1" ht="15.75" x14ac:dyDescent="0.2">
      <c r="A4" s="1287" t="s">
        <v>2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  <c r="O4" s="1287"/>
      <c r="P4" s="1287"/>
      <c r="Q4" s="1287"/>
      <c r="R4" s="1287"/>
      <c r="S4" s="1287"/>
      <c r="T4" s="1287"/>
    </row>
    <row r="5" spans="1:23" s="1" customFormat="1" ht="19.5" customHeight="1" thickBot="1" x14ac:dyDescent="0.25">
      <c r="A5" s="1288" t="s">
        <v>3</v>
      </c>
      <c r="B5" s="1288"/>
      <c r="C5" s="1288"/>
      <c r="D5" s="1288"/>
      <c r="E5" s="1288"/>
      <c r="F5" s="1288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</row>
    <row r="6" spans="1:23" s="1" customFormat="1" ht="22.5" customHeight="1" x14ac:dyDescent="0.2">
      <c r="A6" s="1289" t="s">
        <v>4</v>
      </c>
      <c r="B6" s="1292" t="s">
        <v>5</v>
      </c>
      <c r="C6" s="1292" t="s">
        <v>6</v>
      </c>
      <c r="D6" s="1295" t="s">
        <v>7</v>
      </c>
      <c r="E6" s="1298" t="s">
        <v>8</v>
      </c>
      <c r="F6" s="1301" t="s">
        <v>9</v>
      </c>
      <c r="G6" s="1336" t="s">
        <v>139</v>
      </c>
      <c r="H6" s="1314" t="s">
        <v>10</v>
      </c>
      <c r="I6" s="1322" t="s">
        <v>216</v>
      </c>
      <c r="J6" s="1320" t="s">
        <v>217</v>
      </c>
      <c r="K6" s="1324" t="s">
        <v>12</v>
      </c>
      <c r="L6" s="1325"/>
      <c r="M6" s="1325"/>
      <c r="N6" s="1326"/>
      <c r="O6" s="1304" t="s">
        <v>13</v>
      </c>
      <c r="P6" s="1304" t="s">
        <v>213</v>
      </c>
      <c r="Q6" s="1307" t="s">
        <v>14</v>
      </c>
      <c r="R6" s="1308"/>
      <c r="S6" s="1308"/>
      <c r="T6" s="1309"/>
    </row>
    <row r="7" spans="1:23" s="1" customFormat="1" ht="12" customHeight="1" x14ac:dyDescent="0.2">
      <c r="A7" s="1290"/>
      <c r="B7" s="1293"/>
      <c r="C7" s="1293"/>
      <c r="D7" s="1296"/>
      <c r="E7" s="1299"/>
      <c r="F7" s="1302"/>
      <c r="G7" s="1337"/>
      <c r="H7" s="1315"/>
      <c r="I7" s="1323"/>
      <c r="J7" s="1321"/>
      <c r="K7" s="1331" t="s">
        <v>145</v>
      </c>
      <c r="L7" s="1329" t="s">
        <v>146</v>
      </c>
      <c r="M7" s="1330"/>
      <c r="N7" s="1333" t="s">
        <v>147</v>
      </c>
      <c r="O7" s="1305"/>
      <c r="P7" s="1305"/>
      <c r="Q7" s="1310" t="s">
        <v>7</v>
      </c>
      <c r="R7" s="1293" t="s">
        <v>16</v>
      </c>
      <c r="S7" s="1293" t="s">
        <v>17</v>
      </c>
      <c r="T7" s="1312" t="s">
        <v>214</v>
      </c>
    </row>
    <row r="8" spans="1:23" s="1" customFormat="1" ht="104.25" customHeight="1" thickBot="1" x14ac:dyDescent="0.25">
      <c r="A8" s="1291"/>
      <c r="B8" s="1294"/>
      <c r="C8" s="1294"/>
      <c r="D8" s="1297"/>
      <c r="E8" s="1300"/>
      <c r="F8" s="1303"/>
      <c r="G8" s="1338"/>
      <c r="H8" s="1316"/>
      <c r="I8" s="1323"/>
      <c r="J8" s="1321"/>
      <c r="K8" s="1332"/>
      <c r="L8" s="700" t="s">
        <v>145</v>
      </c>
      <c r="M8" s="699" t="s">
        <v>148</v>
      </c>
      <c r="N8" s="1334"/>
      <c r="O8" s="1306"/>
      <c r="P8" s="1306"/>
      <c r="Q8" s="1311"/>
      <c r="R8" s="1294"/>
      <c r="S8" s="1294"/>
      <c r="T8" s="1313"/>
    </row>
    <row r="9" spans="1:23" s="1" customFormat="1" ht="13.5" thickBot="1" x14ac:dyDescent="0.25">
      <c r="A9" s="1256" t="s">
        <v>18</v>
      </c>
      <c r="B9" s="1257"/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</row>
    <row r="10" spans="1:23" s="1" customFormat="1" ht="13.5" thickBot="1" x14ac:dyDescent="0.25">
      <c r="A10" s="1259" t="s">
        <v>19</v>
      </c>
      <c r="B10" s="1260"/>
      <c r="C10" s="1260"/>
      <c r="D10" s="1260"/>
      <c r="E10" s="1260"/>
      <c r="F10" s="1260"/>
      <c r="G10" s="1260"/>
      <c r="H10" s="1260"/>
      <c r="I10" s="1260"/>
      <c r="J10" s="1260"/>
      <c r="K10" s="1260"/>
      <c r="L10" s="1260"/>
      <c r="M10" s="1260"/>
      <c r="N10" s="1260"/>
      <c r="O10" s="1260"/>
      <c r="P10" s="1260"/>
      <c r="Q10" s="1260"/>
      <c r="R10" s="1260"/>
      <c r="S10" s="1260"/>
      <c r="T10" s="1261"/>
    </row>
    <row r="11" spans="1:23" s="1" customFormat="1" ht="13.5" customHeight="1" thickBot="1" x14ac:dyDescent="0.25">
      <c r="A11" s="197" t="s">
        <v>20</v>
      </c>
      <c r="B11" s="1327" t="s">
        <v>21</v>
      </c>
      <c r="C11" s="1263"/>
      <c r="D11" s="1263"/>
      <c r="E11" s="1263"/>
      <c r="F11" s="1263"/>
      <c r="G11" s="1263"/>
      <c r="H11" s="1263"/>
      <c r="I11" s="1263"/>
      <c r="J11" s="1263"/>
      <c r="K11" s="1263"/>
      <c r="L11" s="1263"/>
      <c r="M11" s="1263"/>
      <c r="N11" s="1263"/>
      <c r="O11" s="1263"/>
      <c r="P11" s="1263"/>
      <c r="Q11" s="1263"/>
      <c r="R11" s="1263"/>
      <c r="S11" s="1263"/>
      <c r="T11" s="1264"/>
    </row>
    <row r="12" spans="1:23" s="1" customFormat="1" ht="13.5" thickBot="1" x14ac:dyDescent="0.25">
      <c r="A12" s="198" t="s">
        <v>20</v>
      </c>
      <c r="B12" s="199" t="s">
        <v>20</v>
      </c>
      <c r="C12" s="1328" t="s">
        <v>22</v>
      </c>
      <c r="D12" s="1266"/>
      <c r="E12" s="1266"/>
      <c r="F12" s="1266"/>
      <c r="G12" s="1266"/>
      <c r="H12" s="1266"/>
      <c r="I12" s="1266"/>
      <c r="J12" s="1266"/>
      <c r="K12" s="1266"/>
      <c r="L12" s="1266"/>
      <c r="M12" s="1266"/>
      <c r="N12" s="1266"/>
      <c r="O12" s="1266"/>
      <c r="P12" s="1266"/>
      <c r="Q12" s="1266"/>
      <c r="R12" s="1266"/>
      <c r="S12" s="1266"/>
      <c r="T12" s="1267"/>
    </row>
    <row r="13" spans="1:23" s="1" customFormat="1" ht="41.25" customHeight="1" x14ac:dyDescent="0.2">
      <c r="A13" s="1268" t="s">
        <v>20</v>
      </c>
      <c r="B13" s="1272" t="s">
        <v>20</v>
      </c>
      <c r="C13" s="1276" t="s">
        <v>20</v>
      </c>
      <c r="D13" s="3" t="s">
        <v>23</v>
      </c>
      <c r="E13" s="530" t="s">
        <v>24</v>
      </c>
      <c r="F13" s="1223" t="s">
        <v>26</v>
      </c>
      <c r="G13" s="870"/>
      <c r="H13" s="5" t="s">
        <v>27</v>
      </c>
      <c r="I13" s="753">
        <v>10.7</v>
      </c>
      <c r="J13" s="754">
        <v>10.7</v>
      </c>
      <c r="K13" s="150">
        <v>11</v>
      </c>
      <c r="L13" s="720">
        <v>11</v>
      </c>
      <c r="M13" s="720"/>
      <c r="N13" s="724"/>
      <c r="O13" s="6">
        <v>11</v>
      </c>
      <c r="P13" s="6">
        <v>11</v>
      </c>
      <c r="Q13" s="1279" t="s">
        <v>28</v>
      </c>
      <c r="R13" s="7">
        <v>100</v>
      </c>
      <c r="S13" s="7">
        <v>100</v>
      </c>
      <c r="T13" s="818">
        <v>100</v>
      </c>
      <c r="W13" s="15"/>
    </row>
    <row r="14" spans="1:23" s="1" customFormat="1" ht="18" customHeight="1" x14ac:dyDescent="0.2">
      <c r="A14" s="1269"/>
      <c r="B14" s="1273"/>
      <c r="C14" s="1254"/>
      <c r="D14" s="9" t="s">
        <v>29</v>
      </c>
      <c r="E14" s="1282" t="s">
        <v>30</v>
      </c>
      <c r="F14" s="1237"/>
      <c r="G14" s="871"/>
      <c r="H14" s="10" t="s">
        <v>31</v>
      </c>
      <c r="I14" s="755">
        <v>96.2</v>
      </c>
      <c r="J14" s="756">
        <v>96.2</v>
      </c>
      <c r="K14" s="514">
        <v>109.1</v>
      </c>
      <c r="L14" s="747">
        <v>109.1</v>
      </c>
      <c r="M14" s="747"/>
      <c r="N14" s="741"/>
      <c r="O14" s="12">
        <v>110</v>
      </c>
      <c r="P14" s="12">
        <v>110</v>
      </c>
      <c r="Q14" s="1280"/>
      <c r="R14" s="13"/>
      <c r="S14" s="13"/>
      <c r="T14" s="14"/>
      <c r="V14" s="15"/>
    </row>
    <row r="15" spans="1:23" s="1" customFormat="1" ht="18" customHeight="1" x14ac:dyDescent="0.2">
      <c r="A15" s="1270"/>
      <c r="B15" s="1274"/>
      <c r="C15" s="1277"/>
      <c r="D15" s="16" t="s">
        <v>32</v>
      </c>
      <c r="E15" s="1283"/>
      <c r="F15" s="1237"/>
      <c r="G15" s="871"/>
      <c r="H15" s="517" t="s">
        <v>150</v>
      </c>
      <c r="I15" s="757">
        <v>70</v>
      </c>
      <c r="J15" s="758">
        <v>70</v>
      </c>
      <c r="K15" s="514"/>
      <c r="L15" s="747"/>
      <c r="M15" s="747"/>
      <c r="N15" s="741"/>
      <c r="O15" s="12"/>
      <c r="P15" s="12"/>
      <c r="Q15" s="1280"/>
      <c r="R15" s="13"/>
      <c r="S15" s="13"/>
      <c r="T15" s="14"/>
    </row>
    <row r="16" spans="1:23" s="1" customFormat="1" ht="27.75" customHeight="1" x14ac:dyDescent="0.2">
      <c r="A16" s="1270"/>
      <c r="B16" s="1274"/>
      <c r="C16" s="1277"/>
      <c r="D16" s="16" t="s">
        <v>33</v>
      </c>
      <c r="E16" s="1282" t="s">
        <v>34</v>
      </c>
      <c r="F16" s="1237"/>
      <c r="G16" s="871"/>
      <c r="H16" s="18"/>
      <c r="I16" s="759"/>
      <c r="J16" s="760"/>
      <c r="K16" s="33"/>
      <c r="L16" s="748"/>
      <c r="M16" s="748"/>
      <c r="N16" s="742"/>
      <c r="O16" s="17"/>
      <c r="P16" s="17"/>
      <c r="Q16" s="1280"/>
      <c r="R16" s="13"/>
      <c r="S16" s="13"/>
      <c r="T16" s="14"/>
    </row>
    <row r="17" spans="1:27" s="1" customFormat="1" ht="29.25" customHeight="1" x14ac:dyDescent="0.2">
      <c r="A17" s="1270"/>
      <c r="B17" s="1274"/>
      <c r="C17" s="1277"/>
      <c r="D17" s="16" t="s">
        <v>35</v>
      </c>
      <c r="E17" s="1251"/>
      <c r="F17" s="1237"/>
      <c r="G17" s="871"/>
      <c r="H17" s="18"/>
      <c r="I17" s="759"/>
      <c r="J17" s="760"/>
      <c r="K17" s="33"/>
      <c r="L17" s="748"/>
      <c r="M17" s="748"/>
      <c r="N17" s="742"/>
      <c r="O17" s="17"/>
      <c r="P17" s="17"/>
      <c r="Q17" s="1280"/>
      <c r="R17" s="13"/>
      <c r="S17" s="13"/>
      <c r="T17" s="14"/>
    </row>
    <row r="18" spans="1:27" s="1" customFormat="1" ht="30" customHeight="1" x14ac:dyDescent="0.2">
      <c r="A18" s="1270"/>
      <c r="B18" s="1274"/>
      <c r="C18" s="1277"/>
      <c r="D18" s="16" t="s">
        <v>36</v>
      </c>
      <c r="E18" s="1251"/>
      <c r="F18" s="1237"/>
      <c r="G18" s="871"/>
      <c r="H18" s="19"/>
      <c r="I18" s="759"/>
      <c r="J18" s="760"/>
      <c r="K18" s="33"/>
      <c r="L18" s="748"/>
      <c r="M18" s="748"/>
      <c r="N18" s="742"/>
      <c r="O18" s="17"/>
      <c r="P18" s="17"/>
      <c r="Q18" s="1280"/>
      <c r="R18" s="20"/>
      <c r="S18" s="20"/>
      <c r="T18" s="21"/>
    </row>
    <row r="19" spans="1:27" s="1" customFormat="1" ht="18.75" customHeight="1" thickBot="1" x14ac:dyDescent="0.25">
      <c r="A19" s="1271"/>
      <c r="B19" s="1275"/>
      <c r="C19" s="1278"/>
      <c r="D19" s="16" t="s">
        <v>37</v>
      </c>
      <c r="E19" s="1252"/>
      <c r="F19" s="1224"/>
      <c r="G19" s="872"/>
      <c r="H19" s="22" t="s">
        <v>38</v>
      </c>
      <c r="I19" s="761">
        <f>SUM(I13:I18)</f>
        <v>176.9</v>
      </c>
      <c r="J19" s="762">
        <f>SUM(J13:J18)</f>
        <v>176.9</v>
      </c>
      <c r="K19" s="34">
        <f>SUM(K13:K18)</f>
        <v>120.1</v>
      </c>
      <c r="L19" s="716">
        <f t="shared" ref="L19:N19" si="0">SUM(L13:L18)</f>
        <v>120.1</v>
      </c>
      <c r="M19" s="716">
        <f t="shared" si="0"/>
        <v>0</v>
      </c>
      <c r="N19" s="725">
        <f t="shared" si="0"/>
        <v>0</v>
      </c>
      <c r="O19" s="25">
        <f>SUM(O13:O18)</f>
        <v>121</v>
      </c>
      <c r="P19" s="25">
        <f>SUM(P13:P18)</f>
        <v>121</v>
      </c>
      <c r="Q19" s="1281"/>
      <c r="R19" s="26"/>
      <c r="S19" s="26"/>
      <c r="T19" s="27"/>
      <c r="X19" s="15"/>
    </row>
    <row r="20" spans="1:27" s="1" customFormat="1" ht="26.25" customHeight="1" x14ac:dyDescent="0.2">
      <c r="A20" s="200" t="s">
        <v>20</v>
      </c>
      <c r="B20" s="201" t="s">
        <v>20</v>
      </c>
      <c r="C20" s="1253" t="s">
        <v>39</v>
      </c>
      <c r="D20" s="1247" t="s">
        <v>40</v>
      </c>
      <c r="E20" s="1250" t="s">
        <v>34</v>
      </c>
      <c r="F20" s="1223" t="s">
        <v>26</v>
      </c>
      <c r="G20" s="873"/>
      <c r="H20" s="289" t="s">
        <v>41</v>
      </c>
      <c r="I20" s="767">
        <v>278.5</v>
      </c>
      <c r="J20" s="768">
        <v>278.5</v>
      </c>
      <c r="K20" s="691">
        <v>332.4</v>
      </c>
      <c r="L20" s="718">
        <v>332.4</v>
      </c>
      <c r="M20" s="718">
        <v>218.8</v>
      </c>
      <c r="N20" s="710"/>
      <c r="O20" s="37">
        <v>332.4</v>
      </c>
      <c r="P20" s="37">
        <v>332.4</v>
      </c>
      <c r="Q20" s="1240" t="s">
        <v>42</v>
      </c>
      <c r="R20" s="184">
        <v>108</v>
      </c>
      <c r="S20" s="184">
        <v>108</v>
      </c>
      <c r="T20" s="819">
        <v>108</v>
      </c>
      <c r="V20" s="15"/>
    </row>
    <row r="21" spans="1:27" s="1" customFormat="1" ht="26.25" customHeight="1" x14ac:dyDescent="0.2">
      <c r="A21" s="531"/>
      <c r="B21" s="532"/>
      <c r="C21" s="1254"/>
      <c r="D21" s="1248"/>
      <c r="E21" s="1251"/>
      <c r="F21" s="1237"/>
      <c r="G21" s="874"/>
      <c r="H21" s="690" t="s">
        <v>27</v>
      </c>
      <c r="I21" s="765"/>
      <c r="J21" s="766"/>
      <c r="K21" s="964">
        <v>303.10000000000002</v>
      </c>
      <c r="L21" s="965">
        <v>303.10000000000002</v>
      </c>
      <c r="M21" s="965">
        <v>204.1</v>
      </c>
      <c r="N21" s="966"/>
      <c r="O21" s="689">
        <v>302</v>
      </c>
      <c r="P21" s="689">
        <v>302</v>
      </c>
      <c r="Q21" s="1241"/>
      <c r="R21" s="184"/>
      <c r="S21" s="184"/>
      <c r="T21" s="185"/>
    </row>
    <row r="22" spans="1:27" s="1" customFormat="1" ht="14.25" customHeight="1" thickBot="1" x14ac:dyDescent="0.25">
      <c r="A22" s="202"/>
      <c r="B22" s="199"/>
      <c r="C22" s="1255"/>
      <c r="D22" s="1249"/>
      <c r="E22" s="1252"/>
      <c r="F22" s="1224"/>
      <c r="G22" s="872"/>
      <c r="H22" s="22" t="s">
        <v>38</v>
      </c>
      <c r="I22" s="761">
        <f>SUM(I20:I21)</f>
        <v>278.5</v>
      </c>
      <c r="J22" s="762">
        <f>SUM(J20:J21)</f>
        <v>278.5</v>
      </c>
      <c r="K22" s="34">
        <f>SUM(K20:K21)</f>
        <v>635.5</v>
      </c>
      <c r="L22" s="716">
        <f t="shared" ref="L22:N22" si="1">SUM(L20:L21)</f>
        <v>635.5</v>
      </c>
      <c r="M22" s="716">
        <f t="shared" si="1"/>
        <v>422.9</v>
      </c>
      <c r="N22" s="24">
        <f t="shared" si="1"/>
        <v>0</v>
      </c>
      <c r="O22" s="25">
        <f>SUM(O20:O21)</f>
        <v>634.4</v>
      </c>
      <c r="P22" s="25">
        <f>SUM(P20:P21)</f>
        <v>634.4</v>
      </c>
      <c r="Q22" s="1241"/>
      <c r="R22" s="184"/>
      <c r="S22" s="184"/>
      <c r="T22" s="185"/>
    </row>
    <row r="23" spans="1:27" s="1" customFormat="1" ht="26.25" customHeight="1" x14ac:dyDescent="0.2">
      <c r="A23" s="200" t="s">
        <v>20</v>
      </c>
      <c r="B23" s="806" t="s">
        <v>20</v>
      </c>
      <c r="C23" s="807" t="s">
        <v>43</v>
      </c>
      <c r="D23" s="1242" t="s">
        <v>44</v>
      </c>
      <c r="E23" s="987"/>
      <c r="F23" s="985" t="s">
        <v>26</v>
      </c>
      <c r="G23" s="873"/>
      <c r="H23" s="35" t="s">
        <v>41</v>
      </c>
      <c r="I23" s="767">
        <v>169.6</v>
      </c>
      <c r="J23" s="768">
        <v>169.6</v>
      </c>
      <c r="K23" s="691">
        <v>163.19999999999999</v>
      </c>
      <c r="L23" s="718">
        <v>163.19999999999999</v>
      </c>
      <c r="M23" s="1005">
        <v>92.8</v>
      </c>
      <c r="N23" s="1003"/>
      <c r="O23" s="1004">
        <v>163.19999999999999</v>
      </c>
      <c r="P23" s="1004">
        <v>163.19999999999999</v>
      </c>
      <c r="Q23" s="137" t="s">
        <v>121</v>
      </c>
      <c r="R23" s="38">
        <v>387</v>
      </c>
      <c r="S23" s="38">
        <v>427</v>
      </c>
      <c r="T23" s="811">
        <v>467</v>
      </c>
    </row>
    <row r="24" spans="1:27" s="1" customFormat="1" ht="66.75" customHeight="1" x14ac:dyDescent="0.2">
      <c r="A24" s="218"/>
      <c r="B24" s="803"/>
      <c r="C24" s="220"/>
      <c r="D24" s="1243"/>
      <c r="E24" s="804"/>
      <c r="F24" s="986"/>
      <c r="G24" s="874"/>
      <c r="H24" s="810" t="s">
        <v>45</v>
      </c>
      <c r="I24" s="769">
        <v>2.8</v>
      </c>
      <c r="J24" s="770">
        <v>2.8</v>
      </c>
      <c r="K24" s="739">
        <v>3.5</v>
      </c>
      <c r="L24" s="749">
        <v>3.5</v>
      </c>
      <c r="M24" s="749">
        <v>1.7</v>
      </c>
      <c r="N24" s="743"/>
      <c r="O24" s="42">
        <v>2.8</v>
      </c>
      <c r="P24" s="42">
        <v>2.8</v>
      </c>
      <c r="Q24" s="141" t="s">
        <v>46</v>
      </c>
      <c r="R24" s="43">
        <v>10</v>
      </c>
      <c r="S24" s="43">
        <v>15</v>
      </c>
      <c r="T24" s="44">
        <v>20</v>
      </c>
      <c r="AA24" s="15"/>
    </row>
    <row r="25" spans="1:27" s="1" customFormat="1" ht="15.75" customHeight="1" x14ac:dyDescent="0.2">
      <c r="A25" s="990"/>
      <c r="B25" s="991"/>
      <c r="C25" s="992"/>
      <c r="D25" s="993"/>
      <c r="E25" s="994"/>
      <c r="F25" s="995"/>
      <c r="G25" s="996"/>
      <c r="H25" s="810" t="s">
        <v>27</v>
      </c>
      <c r="I25" s="769">
        <v>1.5</v>
      </c>
      <c r="J25" s="770">
        <v>1.5</v>
      </c>
      <c r="K25" s="739"/>
      <c r="L25" s="749"/>
      <c r="M25" s="749"/>
      <c r="N25" s="743"/>
      <c r="O25" s="42"/>
      <c r="P25" s="42"/>
      <c r="Q25" s="638" t="s">
        <v>47</v>
      </c>
      <c r="R25" s="43"/>
      <c r="S25" s="43"/>
      <c r="T25" s="44"/>
      <c r="V25" s="15"/>
      <c r="W25" s="15"/>
    </row>
    <row r="26" spans="1:27" s="1" customFormat="1" ht="93" customHeight="1" x14ac:dyDescent="0.2">
      <c r="A26" s="531"/>
      <c r="B26" s="533"/>
      <c r="C26" s="529"/>
      <c r="D26" s="322"/>
      <c r="E26" s="804"/>
      <c r="F26" s="917"/>
      <c r="G26" s="874"/>
      <c r="H26" s="40" t="s">
        <v>27</v>
      </c>
      <c r="I26" s="772">
        <v>5.4</v>
      </c>
      <c r="J26" s="782">
        <v>5.4</v>
      </c>
      <c r="K26" s="809">
        <v>7.6</v>
      </c>
      <c r="L26" s="749">
        <v>7.6</v>
      </c>
      <c r="M26" s="749">
        <v>5.8</v>
      </c>
      <c r="N26" s="743"/>
      <c r="O26" s="988">
        <v>7.6</v>
      </c>
      <c r="P26" s="988">
        <v>7.6</v>
      </c>
      <c r="Q26" s="989" t="s">
        <v>122</v>
      </c>
      <c r="R26" s="519">
        <v>1</v>
      </c>
      <c r="S26" s="519">
        <v>1</v>
      </c>
      <c r="T26" s="516">
        <v>1</v>
      </c>
      <c r="V26" s="15"/>
      <c r="W26" s="15"/>
    </row>
    <row r="27" spans="1:27" s="1" customFormat="1" ht="19.5" customHeight="1" x14ac:dyDescent="0.2">
      <c r="A27" s="975"/>
      <c r="B27" s="977"/>
      <c r="C27" s="976"/>
      <c r="D27" s="322"/>
      <c r="E27" s="804"/>
      <c r="F27" s="974"/>
      <c r="G27" s="874"/>
      <c r="H27" s="45" t="s">
        <v>27</v>
      </c>
      <c r="I27" s="755"/>
      <c r="J27" s="771"/>
      <c r="K27" s="172">
        <v>42.6</v>
      </c>
      <c r="L27" s="750">
        <v>42.6</v>
      </c>
      <c r="M27" s="750">
        <v>32.5</v>
      </c>
      <c r="N27" s="744"/>
      <c r="O27" s="518">
        <v>42.6</v>
      </c>
      <c r="P27" s="518">
        <v>42.6</v>
      </c>
      <c r="Q27" s="1244" t="s">
        <v>237</v>
      </c>
      <c r="R27" s="203">
        <v>6</v>
      </c>
      <c r="S27" s="203">
        <v>6</v>
      </c>
      <c r="T27" s="204">
        <v>6</v>
      </c>
      <c r="V27" s="15"/>
      <c r="W27" s="15"/>
      <c r="X27" s="15"/>
    </row>
    <row r="28" spans="1:27" s="1" customFormat="1" ht="17.25" customHeight="1" x14ac:dyDescent="0.2">
      <c r="A28" s="531"/>
      <c r="B28" s="533"/>
      <c r="C28" s="529"/>
      <c r="D28" s="322"/>
      <c r="E28" s="804"/>
      <c r="F28" s="917"/>
      <c r="G28" s="874"/>
      <c r="H28" s="45" t="s">
        <v>182</v>
      </c>
      <c r="I28" s="980">
        <v>0.2</v>
      </c>
      <c r="J28" s="756">
        <v>0.2</v>
      </c>
      <c r="K28" s="518"/>
      <c r="L28" s="750"/>
      <c r="M28" s="750"/>
      <c r="N28" s="744"/>
      <c r="O28" s="518"/>
      <c r="P28" s="518"/>
      <c r="Q28" s="1245"/>
      <c r="R28" s="519"/>
      <c r="S28" s="519"/>
      <c r="T28" s="516"/>
      <c r="V28" s="15"/>
      <c r="W28" s="15"/>
    </row>
    <row r="29" spans="1:27" s="1" customFormat="1" ht="16.5" customHeight="1" thickBot="1" x14ac:dyDescent="0.25">
      <c r="A29" s="205"/>
      <c r="B29" s="206"/>
      <c r="C29" s="207"/>
      <c r="D29" s="331"/>
      <c r="E29" s="805"/>
      <c r="F29" s="918"/>
      <c r="G29" s="875"/>
      <c r="H29" s="54" t="s">
        <v>38</v>
      </c>
      <c r="I29" s="761">
        <f>SUM(I23:I28)</f>
        <v>179.5</v>
      </c>
      <c r="J29" s="762">
        <f>SUM(J23:J28)</f>
        <v>179.5</v>
      </c>
      <c r="K29" s="34">
        <f>SUM(K23:K28)</f>
        <v>216.89999999999998</v>
      </c>
      <c r="L29" s="34">
        <f t="shared" ref="L29:P29" si="2">SUM(L23:L28)</f>
        <v>216.89999999999998</v>
      </c>
      <c r="M29" s="34">
        <f t="shared" si="2"/>
        <v>132.80000000000001</v>
      </c>
      <c r="N29" s="34">
        <f t="shared" si="2"/>
        <v>0</v>
      </c>
      <c r="O29" s="34">
        <f t="shared" si="2"/>
        <v>216.2</v>
      </c>
      <c r="P29" s="34">
        <f t="shared" si="2"/>
        <v>216.2</v>
      </c>
      <c r="Q29" s="1246"/>
      <c r="R29" s="144"/>
      <c r="S29" s="144"/>
      <c r="T29" s="145"/>
    </row>
    <row r="30" spans="1:27" s="1" customFormat="1" ht="20.25" customHeight="1" x14ac:dyDescent="0.2">
      <c r="A30" s="1268" t="s">
        <v>20</v>
      </c>
      <c r="B30" s="1272" t="s">
        <v>20</v>
      </c>
      <c r="C30" s="1276" t="s">
        <v>48</v>
      </c>
      <c r="D30" s="1242" t="s">
        <v>126</v>
      </c>
      <c r="E30" s="1250"/>
      <c r="F30" s="1223" t="s">
        <v>26</v>
      </c>
      <c r="G30" s="871"/>
      <c r="H30" s="189" t="s">
        <v>74</v>
      </c>
      <c r="I30" s="773">
        <v>34.6</v>
      </c>
      <c r="J30" s="774">
        <v>34.6</v>
      </c>
      <c r="K30" s="738"/>
      <c r="L30" s="717"/>
      <c r="M30" s="717"/>
      <c r="N30" s="709"/>
      <c r="O30" s="59"/>
      <c r="P30" s="59"/>
      <c r="Q30" s="68" t="s">
        <v>51</v>
      </c>
      <c r="R30" s="69"/>
      <c r="S30" s="186"/>
      <c r="T30" s="187"/>
    </row>
    <row r="31" spans="1:27" s="1" customFormat="1" ht="20.25" customHeight="1" x14ac:dyDescent="0.2">
      <c r="A31" s="1269"/>
      <c r="B31" s="1273"/>
      <c r="C31" s="1254"/>
      <c r="D31" s="1243"/>
      <c r="E31" s="1251"/>
      <c r="F31" s="1237"/>
      <c r="G31" s="871"/>
      <c r="H31" s="10" t="s">
        <v>180</v>
      </c>
      <c r="I31" s="775">
        <v>6.1</v>
      </c>
      <c r="J31" s="756">
        <v>6.1</v>
      </c>
      <c r="K31" s="740"/>
      <c r="L31" s="751"/>
      <c r="M31" s="751"/>
      <c r="N31" s="745"/>
      <c r="O31" s="12"/>
      <c r="P31" s="12"/>
      <c r="Q31" s="72" t="s">
        <v>52</v>
      </c>
      <c r="R31" s="73">
        <v>920</v>
      </c>
      <c r="S31" s="184">
        <v>920</v>
      </c>
      <c r="T31" s="819">
        <v>920</v>
      </c>
    </row>
    <row r="32" spans="1:27" s="1" customFormat="1" ht="18" customHeight="1" thickBot="1" x14ac:dyDescent="0.25">
      <c r="A32" s="1271"/>
      <c r="B32" s="1275"/>
      <c r="C32" s="1278"/>
      <c r="D32" s="1335"/>
      <c r="E32" s="1252"/>
      <c r="F32" s="1224"/>
      <c r="G32" s="872"/>
      <c r="H32" s="22" t="s">
        <v>38</v>
      </c>
      <c r="I32" s="776">
        <f t="shared" ref="I32:P32" si="3">SUM(I30:I31)</f>
        <v>40.700000000000003</v>
      </c>
      <c r="J32" s="777">
        <f t="shared" si="3"/>
        <v>40.700000000000003</v>
      </c>
      <c r="K32" s="70">
        <f t="shared" si="3"/>
        <v>0</v>
      </c>
      <c r="L32" s="737">
        <f t="shared" si="3"/>
        <v>0</v>
      </c>
      <c r="M32" s="737">
        <f t="shared" si="3"/>
        <v>0</v>
      </c>
      <c r="N32" s="727">
        <f t="shared" si="3"/>
        <v>0</v>
      </c>
      <c r="O32" s="71">
        <f t="shared" si="3"/>
        <v>0</v>
      </c>
      <c r="P32" s="71">
        <f t="shared" si="3"/>
        <v>0</v>
      </c>
      <c r="Q32" s="72"/>
      <c r="R32" s="73"/>
      <c r="S32" s="184"/>
      <c r="T32" s="185"/>
    </row>
    <row r="33" spans="1:25" s="1" customFormat="1" ht="14.25" customHeight="1" thickBot="1" x14ac:dyDescent="0.25">
      <c r="A33" s="208" t="s">
        <v>20</v>
      </c>
      <c r="B33" s="209" t="s">
        <v>20</v>
      </c>
      <c r="C33" s="1228" t="s">
        <v>53</v>
      </c>
      <c r="D33" s="1229"/>
      <c r="E33" s="1229"/>
      <c r="F33" s="1229"/>
      <c r="G33" s="1229"/>
      <c r="H33" s="1230"/>
      <c r="I33" s="778">
        <f t="shared" ref="I33:O33" si="4">I29+I22+I19+I32</f>
        <v>675.6</v>
      </c>
      <c r="J33" s="779">
        <f t="shared" si="4"/>
        <v>675.6</v>
      </c>
      <c r="K33" s="75">
        <f>K29+K22+K19+K32</f>
        <v>972.5</v>
      </c>
      <c r="L33" s="752">
        <f t="shared" si="4"/>
        <v>972.5</v>
      </c>
      <c r="M33" s="752">
        <f t="shared" si="4"/>
        <v>555.70000000000005</v>
      </c>
      <c r="N33" s="746">
        <f t="shared" si="4"/>
        <v>0</v>
      </c>
      <c r="O33" s="77">
        <f t="shared" si="4"/>
        <v>971.59999999999991</v>
      </c>
      <c r="P33" s="77">
        <f>P29+P22+P19+P32</f>
        <v>971.59999999999991</v>
      </c>
      <c r="Q33" s="1231"/>
      <c r="R33" s="1232"/>
      <c r="S33" s="1232"/>
      <c r="T33" s="1233"/>
      <c r="U33" s="78"/>
    </row>
    <row r="34" spans="1:25" s="1" customFormat="1" ht="14.25" customHeight="1" thickBot="1" x14ac:dyDescent="0.25">
      <c r="A34" s="198" t="s">
        <v>20</v>
      </c>
      <c r="B34" s="210" t="s">
        <v>39</v>
      </c>
      <c r="C34" s="1341" t="s">
        <v>54</v>
      </c>
      <c r="D34" s="1235"/>
      <c r="E34" s="1235"/>
      <c r="F34" s="1235"/>
      <c r="G34" s="1235"/>
      <c r="H34" s="1235"/>
      <c r="I34" s="1235"/>
      <c r="J34" s="1235"/>
      <c r="K34" s="1235"/>
      <c r="L34" s="1235"/>
      <c r="M34" s="1235"/>
      <c r="N34" s="1235"/>
      <c r="O34" s="1235"/>
      <c r="P34" s="1235"/>
      <c r="Q34" s="1235"/>
      <c r="R34" s="1235"/>
      <c r="S34" s="1235"/>
      <c r="T34" s="1236"/>
      <c r="V34" s="15"/>
      <c r="Y34" s="15"/>
    </row>
    <row r="35" spans="1:25" s="1" customFormat="1" ht="16.5" customHeight="1" x14ac:dyDescent="0.2">
      <c r="A35" s="211" t="s">
        <v>20</v>
      </c>
      <c r="B35" s="212" t="s">
        <v>39</v>
      </c>
      <c r="C35" s="213" t="s">
        <v>20</v>
      </c>
      <c r="D35" s="1210" t="s">
        <v>55</v>
      </c>
      <c r="E35" s="562"/>
      <c r="F35" s="1223" t="s">
        <v>26</v>
      </c>
      <c r="G35" s="870"/>
      <c r="H35" s="82" t="s">
        <v>41</v>
      </c>
      <c r="I35" s="763">
        <v>897.1</v>
      </c>
      <c r="J35" s="764">
        <v>897.1</v>
      </c>
      <c r="K35" s="58">
        <v>921</v>
      </c>
      <c r="L35" s="715">
        <v>921</v>
      </c>
      <c r="M35" s="1002">
        <v>608</v>
      </c>
      <c r="N35" s="948"/>
      <c r="O35" s="154">
        <v>921</v>
      </c>
      <c r="P35" s="948">
        <v>921</v>
      </c>
      <c r="Q35" s="214" t="s">
        <v>127</v>
      </c>
      <c r="R35" s="215">
        <v>55</v>
      </c>
      <c r="S35" s="216" t="s">
        <v>56</v>
      </c>
      <c r="T35" s="217">
        <v>55</v>
      </c>
    </row>
    <row r="36" spans="1:25" s="1" customFormat="1" ht="57" customHeight="1" x14ac:dyDescent="0.2">
      <c r="A36" s="218"/>
      <c r="B36" s="219"/>
      <c r="C36" s="220"/>
      <c r="D36" s="1211"/>
      <c r="E36" s="564"/>
      <c r="F36" s="1237"/>
      <c r="G36" s="871"/>
      <c r="H36" s="88" t="s">
        <v>182</v>
      </c>
      <c r="I36" s="780">
        <v>0.2</v>
      </c>
      <c r="J36" s="781">
        <v>0.2</v>
      </c>
      <c r="K36" s="520"/>
      <c r="L36" s="734"/>
      <c r="M36" s="728"/>
      <c r="N36" s="722"/>
      <c r="O36" s="153"/>
      <c r="P36" s="646"/>
      <c r="Q36" s="221" t="s">
        <v>57</v>
      </c>
      <c r="R36" s="222" t="s">
        <v>59</v>
      </c>
      <c r="S36" s="222" t="s">
        <v>59</v>
      </c>
      <c r="T36" s="223" t="s">
        <v>59</v>
      </c>
      <c r="V36" s="15"/>
    </row>
    <row r="37" spans="1:25" s="1" customFormat="1" ht="26.25" customHeight="1" x14ac:dyDescent="0.2">
      <c r="A37" s="218"/>
      <c r="B37" s="219"/>
      <c r="C37" s="220"/>
      <c r="D37" s="685"/>
      <c r="E37" s="564"/>
      <c r="F37" s="917"/>
      <c r="G37" s="876"/>
      <c r="H37" s="636" t="s">
        <v>60</v>
      </c>
      <c r="I37" s="765">
        <v>1.1000000000000001</v>
      </c>
      <c r="J37" s="766">
        <v>1.1000000000000001</v>
      </c>
      <c r="K37" s="731">
        <v>16.600000000000001</v>
      </c>
      <c r="L37" s="735">
        <v>16.600000000000001</v>
      </c>
      <c r="M37" s="729">
        <v>6.3</v>
      </c>
      <c r="N37" s="723"/>
      <c r="O37" s="637">
        <v>16.600000000000001</v>
      </c>
      <c r="P37" s="723">
        <v>16.600000000000001</v>
      </c>
      <c r="Q37" s="1238" t="s">
        <v>125</v>
      </c>
      <c r="R37" s="704" t="s">
        <v>218</v>
      </c>
      <c r="S37" s="704" t="s">
        <v>218</v>
      </c>
      <c r="T37" s="705" t="s">
        <v>218</v>
      </c>
      <c r="W37" s="15"/>
    </row>
    <row r="38" spans="1:25" s="1" customFormat="1" ht="16.5" customHeight="1" thickBot="1" x14ac:dyDescent="0.25">
      <c r="A38" s="205"/>
      <c r="B38" s="206"/>
      <c r="C38" s="207"/>
      <c r="D38" s="566"/>
      <c r="E38" s="567"/>
      <c r="F38" s="918"/>
      <c r="G38" s="877"/>
      <c r="H38" s="91" t="s">
        <v>38</v>
      </c>
      <c r="I38" s="761">
        <f>SUM(I35:I37)</f>
        <v>898.40000000000009</v>
      </c>
      <c r="J38" s="762">
        <f>SUM(J35:J37)</f>
        <v>898.40000000000009</v>
      </c>
      <c r="K38" s="34">
        <f>SUM(K35:K37)</f>
        <v>937.6</v>
      </c>
      <c r="L38" s="716">
        <f t="shared" ref="L38:P38" si="5">SUM(L35:L37)</f>
        <v>937.6</v>
      </c>
      <c r="M38" s="716">
        <f t="shared" si="5"/>
        <v>614.29999999999995</v>
      </c>
      <c r="N38" s="24">
        <f t="shared" si="5"/>
        <v>0</v>
      </c>
      <c r="O38" s="25">
        <f t="shared" si="5"/>
        <v>937.6</v>
      </c>
      <c r="P38" s="24">
        <f t="shared" si="5"/>
        <v>937.6</v>
      </c>
      <c r="Q38" s="1239"/>
      <c r="R38" s="701"/>
      <c r="S38" s="702"/>
      <c r="T38" s="703"/>
      <c r="W38" s="15"/>
    </row>
    <row r="39" spans="1:25" s="1" customFormat="1" ht="41.25" customHeight="1" x14ac:dyDescent="0.2">
      <c r="A39" s="80" t="s">
        <v>20</v>
      </c>
      <c r="B39" s="81" t="s">
        <v>39</v>
      </c>
      <c r="C39" s="194" t="s">
        <v>39</v>
      </c>
      <c r="D39" s="1219" t="s">
        <v>128</v>
      </c>
      <c r="E39" s="1221" t="s">
        <v>199</v>
      </c>
      <c r="F39" s="1223" t="s">
        <v>26</v>
      </c>
      <c r="G39" s="870"/>
      <c r="H39" s="82" t="s">
        <v>45</v>
      </c>
      <c r="I39" s="753">
        <v>16</v>
      </c>
      <c r="J39" s="754">
        <v>16</v>
      </c>
      <c r="K39" s="150">
        <v>14.7</v>
      </c>
      <c r="L39" s="720">
        <v>14.7</v>
      </c>
      <c r="M39" s="720">
        <v>11.2</v>
      </c>
      <c r="N39" s="724"/>
      <c r="O39" s="6">
        <v>14.7</v>
      </c>
      <c r="P39" s="724">
        <v>14.7</v>
      </c>
      <c r="Q39" s="190" t="s">
        <v>132</v>
      </c>
      <c r="R39" s="92">
        <v>8</v>
      </c>
      <c r="S39" s="93" t="s">
        <v>63</v>
      </c>
      <c r="T39" s="94">
        <v>8</v>
      </c>
    </row>
    <row r="40" spans="1:25" s="1" customFormat="1" ht="15" customHeight="1" thickBot="1" x14ac:dyDescent="0.25">
      <c r="A40" s="52"/>
      <c r="B40" s="53"/>
      <c r="C40" s="195"/>
      <c r="D40" s="1220"/>
      <c r="E40" s="1222"/>
      <c r="F40" s="1224"/>
      <c r="G40" s="872"/>
      <c r="H40" s="91" t="s">
        <v>38</v>
      </c>
      <c r="I40" s="761">
        <f t="shared" ref="I40" si="6">SUM(I39:I39)</f>
        <v>16</v>
      </c>
      <c r="J40" s="762">
        <f t="shared" ref="J40:P40" si="7">SUM(J39:J39)</f>
        <v>16</v>
      </c>
      <c r="K40" s="34">
        <f>SUM(K39:K39)</f>
        <v>14.7</v>
      </c>
      <c r="L40" s="716">
        <f t="shared" ref="L40:N40" si="8">SUM(L39:L39)</f>
        <v>14.7</v>
      </c>
      <c r="M40" s="716">
        <f t="shared" si="8"/>
        <v>11.2</v>
      </c>
      <c r="N40" s="725">
        <f t="shared" si="8"/>
        <v>0</v>
      </c>
      <c r="O40" s="25">
        <f t="shared" ref="O40" si="9">SUM(O39:O39)</f>
        <v>14.7</v>
      </c>
      <c r="P40" s="24">
        <f t="shared" si="7"/>
        <v>14.7</v>
      </c>
      <c r="Q40" s="95"/>
      <c r="R40" s="96"/>
      <c r="S40" s="96"/>
      <c r="T40" s="97"/>
    </row>
    <row r="41" spans="1:25" s="1" customFormat="1" ht="17.25" customHeight="1" x14ac:dyDescent="0.2">
      <c r="A41" s="80" t="s">
        <v>20</v>
      </c>
      <c r="B41" s="81" t="s">
        <v>39</v>
      </c>
      <c r="C41" s="194" t="s">
        <v>43</v>
      </c>
      <c r="D41" s="1225" t="s">
        <v>204</v>
      </c>
      <c r="E41" s="527"/>
      <c r="F41" s="1223" t="s">
        <v>26</v>
      </c>
      <c r="G41" s="870"/>
      <c r="H41" s="98" t="s">
        <v>27</v>
      </c>
      <c r="I41" s="773"/>
      <c r="J41" s="774">
        <v>4.3</v>
      </c>
      <c r="K41" s="730">
        <v>9</v>
      </c>
      <c r="L41" s="733">
        <v>9</v>
      </c>
      <c r="M41" s="733"/>
      <c r="N41" s="721"/>
      <c r="O41" s="59">
        <v>9</v>
      </c>
      <c r="P41" s="59"/>
      <c r="Q41" s="688" t="s">
        <v>205</v>
      </c>
      <c r="R41" s="93" t="s">
        <v>206</v>
      </c>
      <c r="S41" s="93" t="s">
        <v>206</v>
      </c>
      <c r="T41" s="832"/>
      <c r="U41" s="15"/>
      <c r="W41" s="15"/>
    </row>
    <row r="42" spans="1:25" s="1" customFormat="1" ht="17.25" customHeight="1" thickBot="1" x14ac:dyDescent="0.25">
      <c r="A42" s="52"/>
      <c r="B42" s="53"/>
      <c r="C42" s="195"/>
      <c r="D42" s="1226"/>
      <c r="E42" s="884"/>
      <c r="F42" s="1224"/>
      <c r="G42" s="872"/>
      <c r="H42" s="91" t="s">
        <v>38</v>
      </c>
      <c r="I42" s="761">
        <f>SUM(I41)</f>
        <v>0</v>
      </c>
      <c r="J42" s="762">
        <f>SUM(J41)</f>
        <v>4.3</v>
      </c>
      <c r="K42" s="829">
        <f t="shared" ref="K42:O42" si="10">SUM(K41)</f>
        <v>9</v>
      </c>
      <c r="L42" s="831">
        <f t="shared" si="10"/>
        <v>9</v>
      </c>
      <c r="M42" s="831"/>
      <c r="N42" s="830"/>
      <c r="O42" s="762">
        <f t="shared" si="10"/>
        <v>9</v>
      </c>
      <c r="P42" s="762"/>
      <c r="Q42" s="981" t="s">
        <v>238</v>
      </c>
      <c r="R42" s="96" t="s">
        <v>67</v>
      </c>
      <c r="S42" s="96" t="s">
        <v>67</v>
      </c>
      <c r="T42" s="97"/>
    </row>
    <row r="43" spans="1:25" s="1" customFormat="1" ht="15" customHeight="1" x14ac:dyDescent="0.2">
      <c r="A43" s="80" t="s">
        <v>20</v>
      </c>
      <c r="B43" s="81" t="s">
        <v>39</v>
      </c>
      <c r="C43" s="194" t="s">
        <v>48</v>
      </c>
      <c r="D43" s="1210" t="s">
        <v>219</v>
      </c>
      <c r="E43" s="527"/>
      <c r="F43" s="1223" t="s">
        <v>26</v>
      </c>
      <c r="G43" s="870"/>
      <c r="H43" s="808" t="s">
        <v>41</v>
      </c>
      <c r="I43" s="753"/>
      <c r="J43" s="754"/>
      <c r="K43" s="812">
        <v>11.9</v>
      </c>
      <c r="L43" s="813">
        <v>11.9</v>
      </c>
      <c r="M43" s="813">
        <v>7.5</v>
      </c>
      <c r="N43" s="814"/>
      <c r="O43" s="6">
        <v>18.600000000000001</v>
      </c>
      <c r="P43" s="150">
        <v>18.600000000000001</v>
      </c>
      <c r="Q43" s="125" t="s">
        <v>220</v>
      </c>
      <c r="R43" s="93" t="s">
        <v>221</v>
      </c>
      <c r="S43" s="93" t="s">
        <v>222</v>
      </c>
      <c r="T43" s="832" t="s">
        <v>222</v>
      </c>
      <c r="U43" s="15"/>
      <c r="W43" s="15"/>
    </row>
    <row r="44" spans="1:25" s="1" customFormat="1" ht="15" customHeight="1" thickBot="1" x14ac:dyDescent="0.25">
      <c r="A44" s="52"/>
      <c r="B44" s="53"/>
      <c r="C44" s="195"/>
      <c r="D44" s="1227"/>
      <c r="E44" s="884"/>
      <c r="F44" s="1224"/>
      <c r="G44" s="872"/>
      <c r="H44" s="91" t="s">
        <v>38</v>
      </c>
      <c r="I44" s="761">
        <f>I43</f>
        <v>0</v>
      </c>
      <c r="J44" s="762">
        <f t="shared" ref="J44:P44" si="11">J43</f>
        <v>0</v>
      </c>
      <c r="K44" s="761">
        <f t="shared" si="11"/>
        <v>11.9</v>
      </c>
      <c r="L44" s="831">
        <f t="shared" si="11"/>
        <v>11.9</v>
      </c>
      <c r="M44" s="831">
        <f t="shared" si="11"/>
        <v>7.5</v>
      </c>
      <c r="N44" s="973">
        <f t="shared" si="11"/>
        <v>0</v>
      </c>
      <c r="O44" s="761">
        <f t="shared" si="11"/>
        <v>18.600000000000001</v>
      </c>
      <c r="P44" s="761">
        <f t="shared" si="11"/>
        <v>18.600000000000001</v>
      </c>
      <c r="Q44" s="580"/>
      <c r="R44" s="96"/>
      <c r="S44" s="96"/>
      <c r="T44" s="97"/>
    </row>
    <row r="45" spans="1:25" s="1" customFormat="1" ht="26.25" customHeight="1" x14ac:dyDescent="0.2">
      <c r="A45" s="80" t="s">
        <v>20</v>
      </c>
      <c r="B45" s="81" t="s">
        <v>39</v>
      </c>
      <c r="C45" s="194" t="s">
        <v>83</v>
      </c>
      <c r="D45" s="1210" t="s">
        <v>223</v>
      </c>
      <c r="E45" s="527"/>
      <c r="F45" s="1095" t="s">
        <v>26</v>
      </c>
      <c r="G45" s="870"/>
      <c r="H45" s="5" t="s">
        <v>27</v>
      </c>
      <c r="I45" s="753"/>
      <c r="J45" s="754"/>
      <c r="K45" s="812">
        <v>50</v>
      </c>
      <c r="L45" s="813">
        <v>50</v>
      </c>
      <c r="M45" s="813"/>
      <c r="N45" s="814"/>
      <c r="O45" s="6">
        <v>50</v>
      </c>
      <c r="P45" s="150">
        <v>50</v>
      </c>
      <c r="Q45" s="1171" t="s">
        <v>224</v>
      </c>
      <c r="R45" s="93" t="s">
        <v>225</v>
      </c>
      <c r="S45" s="93" t="s">
        <v>225</v>
      </c>
      <c r="T45" s="832" t="s">
        <v>225</v>
      </c>
      <c r="U45" s="15"/>
      <c r="W45" s="15"/>
    </row>
    <row r="46" spans="1:25" s="1" customFormat="1" ht="17.25" customHeight="1" thickBot="1" x14ac:dyDescent="0.25">
      <c r="A46" s="52"/>
      <c r="B46" s="53"/>
      <c r="C46" s="1103"/>
      <c r="D46" s="1227"/>
      <c r="E46" s="884"/>
      <c r="F46" s="1097"/>
      <c r="G46" s="872"/>
      <c r="H46" s="91" t="s">
        <v>38</v>
      </c>
      <c r="I46" s="761">
        <f>I45</f>
        <v>0</v>
      </c>
      <c r="J46" s="762">
        <f t="shared" ref="J46" si="12">J45</f>
        <v>0</v>
      </c>
      <c r="K46" s="761">
        <f t="shared" ref="K46" si="13">K45</f>
        <v>50</v>
      </c>
      <c r="L46" s="831">
        <f t="shared" ref="L46" si="14">L45</f>
        <v>50</v>
      </c>
      <c r="M46" s="831">
        <f t="shared" ref="M46" si="15">M45</f>
        <v>0</v>
      </c>
      <c r="N46" s="973">
        <f t="shared" ref="N46" si="16">N45</f>
        <v>0</v>
      </c>
      <c r="O46" s="761">
        <f t="shared" ref="O46" si="17">O45</f>
        <v>50</v>
      </c>
      <c r="P46" s="761">
        <f t="shared" ref="P46" si="18">P45</f>
        <v>50</v>
      </c>
      <c r="Q46" s="1172"/>
      <c r="R46" s="96"/>
      <c r="S46" s="96"/>
      <c r="T46" s="97"/>
    </row>
    <row r="47" spans="1:25" s="1" customFormat="1" ht="19.5" customHeight="1" x14ac:dyDescent="0.2">
      <c r="A47" s="192" t="s">
        <v>20</v>
      </c>
      <c r="B47" s="85" t="s">
        <v>39</v>
      </c>
      <c r="C47" s="193" t="s">
        <v>87</v>
      </c>
      <c r="D47" s="1098" t="s">
        <v>186</v>
      </c>
      <c r="E47" s="528"/>
      <c r="F47" s="1096" t="s">
        <v>26</v>
      </c>
      <c r="G47" s="871"/>
      <c r="H47" s="57" t="s">
        <v>27</v>
      </c>
      <c r="I47" s="772"/>
      <c r="J47" s="782"/>
      <c r="K47" s="1099"/>
      <c r="L47" s="1100"/>
      <c r="M47" s="1100"/>
      <c r="N47" s="1101"/>
      <c r="O47" s="17"/>
      <c r="P47" s="17"/>
      <c r="Q47" s="78"/>
      <c r="R47" s="1102"/>
      <c r="S47" s="706"/>
      <c r="T47" s="522"/>
      <c r="X47" s="15"/>
    </row>
    <row r="48" spans="1:25" s="1" customFormat="1" ht="34.5" customHeight="1" x14ac:dyDescent="0.2">
      <c r="A48" s="192"/>
      <c r="B48" s="85"/>
      <c r="C48" s="193"/>
      <c r="D48" s="1211" t="s">
        <v>64</v>
      </c>
      <c r="E48" s="1339" t="s">
        <v>65</v>
      </c>
      <c r="F48" s="917"/>
      <c r="G48" s="871"/>
      <c r="H48" s="10" t="s">
        <v>27</v>
      </c>
      <c r="I48" s="775">
        <v>15</v>
      </c>
      <c r="J48" s="756">
        <v>9.9</v>
      </c>
      <c r="K48" s="732"/>
      <c r="L48" s="736"/>
      <c r="M48" s="736"/>
      <c r="N48" s="726"/>
      <c r="O48" s="12"/>
      <c r="P48" s="12"/>
      <c r="Q48" s="579"/>
      <c r="R48" s="706"/>
      <c r="S48" s="706"/>
      <c r="T48" s="522"/>
    </row>
    <row r="49" spans="1:29" s="1" customFormat="1" ht="34.5" customHeight="1" x14ac:dyDescent="0.2">
      <c r="A49" s="192"/>
      <c r="B49" s="85"/>
      <c r="C49" s="670"/>
      <c r="D49" s="1348"/>
      <c r="E49" s="1340"/>
      <c r="F49" s="917"/>
      <c r="G49" s="871"/>
      <c r="H49" s="690"/>
      <c r="I49" s="769"/>
      <c r="J49" s="770"/>
      <c r="K49" s="731"/>
      <c r="L49" s="735"/>
      <c r="M49" s="735"/>
      <c r="N49" s="723"/>
      <c r="O49" s="67"/>
      <c r="P49" s="67"/>
      <c r="Q49" s="579"/>
      <c r="R49" s="706"/>
      <c r="S49" s="706"/>
      <c r="T49" s="522"/>
    </row>
    <row r="50" spans="1:29" s="1" customFormat="1" ht="42.75" customHeight="1" x14ac:dyDescent="0.2">
      <c r="A50" s="192"/>
      <c r="B50" s="85"/>
      <c r="C50" s="193"/>
      <c r="D50" s="1211" t="s">
        <v>184</v>
      </c>
      <c r="E50" s="528"/>
      <c r="F50" s="917"/>
      <c r="G50" s="879"/>
      <c r="H50" s="690" t="s">
        <v>27</v>
      </c>
      <c r="I50" s="769"/>
      <c r="J50" s="770">
        <v>9.8000000000000007</v>
      </c>
      <c r="K50" s="731"/>
      <c r="L50" s="735"/>
      <c r="M50" s="735"/>
      <c r="N50" s="723"/>
      <c r="O50" s="67"/>
      <c r="P50" s="67"/>
      <c r="Q50" s="579"/>
      <c r="R50" s="706"/>
      <c r="S50" s="706"/>
      <c r="T50" s="522"/>
      <c r="U50" s="15"/>
      <c r="W50" s="15"/>
    </row>
    <row r="51" spans="1:29" s="1" customFormat="1" ht="17.25" customHeight="1" x14ac:dyDescent="0.2">
      <c r="A51" s="192"/>
      <c r="B51" s="85"/>
      <c r="C51" s="193"/>
      <c r="D51" s="1211"/>
      <c r="E51" s="528"/>
      <c r="F51" s="917"/>
      <c r="G51" s="871"/>
      <c r="H51" s="687" t="s">
        <v>38</v>
      </c>
      <c r="I51" s="776">
        <f>SUM(I47:I50)</f>
        <v>15</v>
      </c>
      <c r="J51" s="777">
        <f>SUM(J48:J50)</f>
        <v>19.700000000000003</v>
      </c>
      <c r="K51" s="70">
        <f t="shared" ref="K51:P51" si="19">SUM(K47:K47)</f>
        <v>0</v>
      </c>
      <c r="L51" s="737">
        <f t="shared" si="19"/>
        <v>0</v>
      </c>
      <c r="M51" s="737">
        <f t="shared" si="19"/>
        <v>0</v>
      </c>
      <c r="N51" s="727">
        <f t="shared" si="19"/>
        <v>0</v>
      </c>
      <c r="O51" s="71">
        <f t="shared" si="19"/>
        <v>0</v>
      </c>
      <c r="P51" s="71">
        <f t="shared" si="19"/>
        <v>0</v>
      </c>
      <c r="Q51" s="578"/>
      <c r="R51" s="524"/>
      <c r="S51" s="524"/>
      <c r="T51" s="523"/>
    </row>
    <row r="52" spans="1:29" s="1" customFormat="1" ht="15.75" customHeight="1" thickBot="1" x14ac:dyDescent="0.25">
      <c r="A52" s="862" t="s">
        <v>20</v>
      </c>
      <c r="B52" s="861" t="s">
        <v>39</v>
      </c>
      <c r="C52" s="1374" t="s">
        <v>53</v>
      </c>
      <c r="D52" s="1214"/>
      <c r="E52" s="1214"/>
      <c r="F52" s="1214"/>
      <c r="G52" s="1214"/>
      <c r="H52" s="1215"/>
      <c r="I52" s="883">
        <f>I51+I40+I38+I42+I44+I46</f>
        <v>929.40000000000009</v>
      </c>
      <c r="J52" s="1010">
        <f t="shared" ref="J52:P52" si="20">J51+J40+J38+J42+J44+J46</f>
        <v>938.40000000000009</v>
      </c>
      <c r="K52" s="1012">
        <f>K51+K40+K38+K42+K44+K46</f>
        <v>1023.2</v>
      </c>
      <c r="L52" s="1011">
        <f t="shared" si="20"/>
        <v>1023.2</v>
      </c>
      <c r="M52" s="1013">
        <f t="shared" si="20"/>
        <v>633</v>
      </c>
      <c r="N52" s="1011">
        <f t="shared" si="20"/>
        <v>0</v>
      </c>
      <c r="O52" s="883">
        <f t="shared" si="20"/>
        <v>1029.9000000000001</v>
      </c>
      <c r="P52" s="883">
        <f t="shared" si="20"/>
        <v>1020.9000000000001</v>
      </c>
      <c r="Q52" s="1345"/>
      <c r="R52" s="1346"/>
      <c r="S52" s="1346"/>
      <c r="T52" s="1347"/>
      <c r="U52" s="15"/>
      <c r="V52" s="817"/>
      <c r="W52" s="817"/>
    </row>
    <row r="53" spans="1:29" s="1" customFormat="1" ht="13.5" thickBot="1" x14ac:dyDescent="0.25">
      <c r="A53" s="2" t="s">
        <v>20</v>
      </c>
      <c r="B53" s="79" t="s">
        <v>43</v>
      </c>
      <c r="C53" s="1375" t="s">
        <v>71</v>
      </c>
      <c r="D53" s="1194"/>
      <c r="E53" s="1194"/>
      <c r="F53" s="1194"/>
      <c r="G53" s="1194"/>
      <c r="H53" s="1194"/>
      <c r="I53" s="1194"/>
      <c r="J53" s="1194"/>
      <c r="K53" s="1194"/>
      <c r="L53" s="1194"/>
      <c r="M53" s="1194"/>
      <c r="N53" s="1194"/>
      <c r="O53" s="1194"/>
      <c r="P53" s="1194"/>
      <c r="Q53" s="1194"/>
      <c r="R53" s="1194"/>
      <c r="S53" s="1194"/>
      <c r="T53" s="1195"/>
      <c r="U53" s="15"/>
      <c r="V53" s="817"/>
    </row>
    <row r="54" spans="1:29" s="1" customFormat="1" ht="15.75" customHeight="1" x14ac:dyDescent="0.2">
      <c r="A54" s="1119" t="s">
        <v>20</v>
      </c>
      <c r="B54" s="1122" t="s">
        <v>43</v>
      </c>
      <c r="C54" s="1196" t="s">
        <v>20</v>
      </c>
      <c r="D54" s="1199" t="s">
        <v>129</v>
      </c>
      <c r="E54" s="887" t="s">
        <v>72</v>
      </c>
      <c r="F54" s="1184" t="s">
        <v>70</v>
      </c>
      <c r="G54" s="898" t="s">
        <v>235</v>
      </c>
      <c r="H54" s="808" t="s">
        <v>41</v>
      </c>
      <c r="I54" s="919">
        <v>125</v>
      </c>
      <c r="J54" s="920">
        <v>125</v>
      </c>
      <c r="K54" s="921">
        <v>125</v>
      </c>
      <c r="L54" s="922"/>
      <c r="M54" s="922"/>
      <c r="N54" s="923">
        <v>125</v>
      </c>
      <c r="O54" s="923">
        <v>127</v>
      </c>
      <c r="P54" s="923"/>
      <c r="Q54" s="924" t="s">
        <v>200</v>
      </c>
      <c r="R54" s="925">
        <v>60</v>
      </c>
      <c r="S54" s="925">
        <v>100</v>
      </c>
      <c r="T54" s="112"/>
      <c r="V54" s="15"/>
      <c r="X54" s="15"/>
    </row>
    <row r="55" spans="1:29" s="1" customFormat="1" ht="15.75" customHeight="1" x14ac:dyDescent="0.2">
      <c r="A55" s="1120"/>
      <c r="B55" s="1123"/>
      <c r="C55" s="1197"/>
      <c r="D55" s="1200"/>
      <c r="E55" s="1205" t="s">
        <v>187</v>
      </c>
      <c r="F55" s="1203"/>
      <c r="G55" s="1342" t="s">
        <v>168</v>
      </c>
      <c r="H55" s="926" t="s">
        <v>27</v>
      </c>
      <c r="I55" s="927"/>
      <c r="J55" s="928"/>
      <c r="K55" s="693">
        <v>20</v>
      </c>
      <c r="L55" s="697"/>
      <c r="M55" s="697"/>
      <c r="N55" s="695">
        <v>20</v>
      </c>
      <c r="O55" s="695"/>
      <c r="P55" s="695"/>
      <c r="Q55" s="1208" t="s">
        <v>232</v>
      </c>
      <c r="R55" s="925">
        <v>1</v>
      </c>
      <c r="S55" s="929"/>
      <c r="T55" s="930"/>
      <c r="V55" s="15"/>
      <c r="X55" s="15"/>
      <c r="AC55" s="15"/>
    </row>
    <row r="56" spans="1:29" s="1" customFormat="1" ht="15.75" customHeight="1" x14ac:dyDescent="0.2">
      <c r="A56" s="1120"/>
      <c r="B56" s="1123"/>
      <c r="C56" s="1197"/>
      <c r="D56" s="1201"/>
      <c r="E56" s="1206"/>
      <c r="F56" s="1204"/>
      <c r="G56" s="1343"/>
      <c r="H56" s="926" t="s">
        <v>74</v>
      </c>
      <c r="I56" s="927">
        <v>11.8</v>
      </c>
      <c r="J56" s="928">
        <v>11.8</v>
      </c>
      <c r="K56" s="518">
        <v>11.8</v>
      </c>
      <c r="L56" s="750"/>
      <c r="M56" s="750"/>
      <c r="N56" s="931">
        <v>11.8</v>
      </c>
      <c r="O56" s="931"/>
      <c r="P56" s="931"/>
      <c r="Q56" s="1209"/>
      <c r="R56" s="933"/>
      <c r="S56" s="933"/>
      <c r="T56" s="934"/>
      <c r="V56" s="817"/>
      <c r="X56" s="15"/>
    </row>
    <row r="57" spans="1:29" s="1" customFormat="1" ht="15.75" customHeight="1" thickBot="1" x14ac:dyDescent="0.25">
      <c r="A57" s="1121"/>
      <c r="B57" s="1124"/>
      <c r="C57" s="1198"/>
      <c r="D57" s="1202"/>
      <c r="E57" s="1207"/>
      <c r="F57" s="1186"/>
      <c r="G57" s="1344"/>
      <c r="H57" s="935" t="s">
        <v>38</v>
      </c>
      <c r="I57" s="783">
        <f>SUM(I54:I56)</f>
        <v>136.80000000000001</v>
      </c>
      <c r="J57" s="784">
        <f>SUM(J54:J56)</f>
        <v>136.80000000000001</v>
      </c>
      <c r="K57" s="982">
        <f t="shared" ref="K57:P57" si="21">SUM(K54:K56)</f>
        <v>156.80000000000001</v>
      </c>
      <c r="L57" s="984">
        <f t="shared" si="21"/>
        <v>0</v>
      </c>
      <c r="M57" s="984">
        <f t="shared" si="21"/>
        <v>0</v>
      </c>
      <c r="N57" s="983">
        <f t="shared" si="21"/>
        <v>156.80000000000001</v>
      </c>
      <c r="O57" s="784">
        <f t="shared" si="21"/>
        <v>127</v>
      </c>
      <c r="P57" s="784">
        <f t="shared" si="21"/>
        <v>0</v>
      </c>
      <c r="Q57" s="932"/>
      <c r="R57" s="933"/>
      <c r="S57" s="936"/>
      <c r="T57" s="937"/>
      <c r="V57" s="15"/>
    </row>
    <row r="58" spans="1:29" s="1" customFormat="1" ht="39.75" customHeight="1" x14ac:dyDescent="0.2">
      <c r="A58" s="1119" t="s">
        <v>20</v>
      </c>
      <c r="B58" s="1122" t="s">
        <v>43</v>
      </c>
      <c r="C58" s="1125" t="s">
        <v>39</v>
      </c>
      <c r="D58" s="1128" t="s">
        <v>133</v>
      </c>
      <c r="E58" s="534" t="s">
        <v>187</v>
      </c>
      <c r="F58" s="1184" t="s">
        <v>70</v>
      </c>
      <c r="G58" s="938" t="s">
        <v>234</v>
      </c>
      <c r="H58" s="123" t="s">
        <v>41</v>
      </c>
      <c r="I58" s="763">
        <v>365</v>
      </c>
      <c r="J58" s="764">
        <v>365</v>
      </c>
      <c r="K58" s="58">
        <v>300</v>
      </c>
      <c r="L58" s="715"/>
      <c r="M58" s="715"/>
      <c r="N58" s="708">
        <v>300</v>
      </c>
      <c r="O58" s="58">
        <v>300</v>
      </c>
      <c r="P58" s="58">
        <v>512</v>
      </c>
      <c r="Q58" s="939" t="s">
        <v>200</v>
      </c>
      <c r="R58" s="940">
        <v>25</v>
      </c>
      <c r="S58" s="940">
        <v>50</v>
      </c>
      <c r="T58" s="941">
        <v>100</v>
      </c>
      <c r="U58" s="15"/>
      <c r="V58" s="15"/>
    </row>
    <row r="59" spans="1:29" s="1" customFormat="1" ht="18" customHeight="1" thickBot="1" x14ac:dyDescent="0.25">
      <c r="A59" s="1121"/>
      <c r="B59" s="1124"/>
      <c r="C59" s="1127"/>
      <c r="D59" s="1130"/>
      <c r="E59" s="888" t="s">
        <v>72</v>
      </c>
      <c r="F59" s="1186"/>
      <c r="G59" s="942"/>
      <c r="H59" s="935" t="s">
        <v>38</v>
      </c>
      <c r="I59" s="761">
        <f>I58</f>
        <v>365</v>
      </c>
      <c r="J59" s="762">
        <f>J58</f>
        <v>365</v>
      </c>
      <c r="K59" s="34">
        <f>SUM(K58:K58)</f>
        <v>300</v>
      </c>
      <c r="L59" s="716">
        <f t="shared" ref="L59:N59" si="22">SUM(L58:L58)</f>
        <v>0</v>
      </c>
      <c r="M59" s="716">
        <f t="shared" si="22"/>
        <v>0</v>
      </c>
      <c r="N59" s="24">
        <f t="shared" si="22"/>
        <v>300</v>
      </c>
      <c r="O59" s="34">
        <f>SUM(O58:O58)</f>
        <v>300</v>
      </c>
      <c r="P59" s="34">
        <f>SUM(P58:P58)</f>
        <v>512</v>
      </c>
      <c r="Q59" s="943"/>
      <c r="R59" s="944"/>
      <c r="S59" s="944"/>
      <c r="T59" s="945"/>
      <c r="W59" s="15"/>
    </row>
    <row r="60" spans="1:29" s="1" customFormat="1" ht="14.25" customHeight="1" x14ac:dyDescent="0.2">
      <c r="A60" s="1119" t="s">
        <v>20</v>
      </c>
      <c r="B60" s="1122" t="s">
        <v>43</v>
      </c>
      <c r="C60" s="1125" t="s">
        <v>43</v>
      </c>
      <c r="D60" s="1180" t="s">
        <v>240</v>
      </c>
      <c r="E60" s="1175" t="s">
        <v>188</v>
      </c>
      <c r="F60" s="1184" t="s">
        <v>70</v>
      </c>
      <c r="G60" s="1365" t="s">
        <v>234</v>
      </c>
      <c r="H60" s="148" t="s">
        <v>27</v>
      </c>
      <c r="I60" s="773">
        <v>40</v>
      </c>
      <c r="J60" s="774">
        <v>40</v>
      </c>
      <c r="K60" s="58">
        <v>40</v>
      </c>
      <c r="L60" s="715"/>
      <c r="M60" s="715"/>
      <c r="N60" s="708">
        <v>40</v>
      </c>
      <c r="O60" s="154"/>
      <c r="P60" s="154"/>
      <c r="Q60" s="958" t="s">
        <v>228</v>
      </c>
      <c r="R60" s="940"/>
      <c r="S60" s="940">
        <v>70</v>
      </c>
      <c r="T60" s="941">
        <v>100</v>
      </c>
      <c r="V60" s="15"/>
    </row>
    <row r="61" spans="1:29" s="1" customFormat="1" ht="14.25" customHeight="1" x14ac:dyDescent="0.2">
      <c r="A61" s="1120"/>
      <c r="B61" s="1123"/>
      <c r="C61" s="1126"/>
      <c r="D61" s="1181"/>
      <c r="E61" s="1176"/>
      <c r="F61" s="1185"/>
      <c r="G61" s="1343"/>
      <c r="H61" s="959" t="s">
        <v>156</v>
      </c>
      <c r="I61" s="755"/>
      <c r="J61" s="771"/>
      <c r="K61" s="50"/>
      <c r="L61" s="960"/>
      <c r="M61" s="960"/>
      <c r="N61" s="961"/>
      <c r="O61" s="50">
        <v>1000</v>
      </c>
      <c r="P61" s="50">
        <v>500</v>
      </c>
      <c r="Q61" s="962"/>
      <c r="R61" s="327"/>
      <c r="S61" s="327"/>
      <c r="T61" s="328"/>
      <c r="V61" s="15"/>
    </row>
    <row r="62" spans="1:29" s="1" customFormat="1" ht="14.25" customHeight="1" x14ac:dyDescent="0.2">
      <c r="A62" s="1120"/>
      <c r="B62" s="1123"/>
      <c r="C62" s="1126"/>
      <c r="D62" s="1181"/>
      <c r="E62" s="1183"/>
      <c r="F62" s="1185"/>
      <c r="G62" s="963"/>
      <c r="H62" s="138" t="s">
        <v>74</v>
      </c>
      <c r="I62" s="772"/>
      <c r="J62" s="782"/>
      <c r="K62" s="964"/>
      <c r="L62" s="965"/>
      <c r="M62" s="965"/>
      <c r="N62" s="966"/>
      <c r="O62" s="964">
        <v>70</v>
      </c>
      <c r="P62" s="964">
        <v>24</v>
      </c>
      <c r="Q62" s="962"/>
      <c r="R62" s="327"/>
      <c r="S62" s="327"/>
      <c r="T62" s="328"/>
      <c r="V62" s="15"/>
    </row>
    <row r="63" spans="1:29" s="1" customFormat="1" ht="13.5" thickBot="1" x14ac:dyDescent="0.25">
      <c r="A63" s="1121"/>
      <c r="B63" s="1124"/>
      <c r="C63" s="1127"/>
      <c r="D63" s="1182"/>
      <c r="E63" s="526" t="s">
        <v>72</v>
      </c>
      <c r="F63" s="1186"/>
      <c r="G63" s="892"/>
      <c r="H63" s="886" t="s">
        <v>38</v>
      </c>
      <c r="I63" s="761">
        <f>SUM(I60:I60)</f>
        <v>40</v>
      </c>
      <c r="J63" s="762">
        <f>SUM(J60:J62)</f>
        <v>40</v>
      </c>
      <c r="K63" s="829">
        <f t="shared" ref="K63:P63" si="23">SUM(K60:K62)</f>
        <v>40</v>
      </c>
      <c r="L63" s="831">
        <f t="shared" si="23"/>
        <v>0</v>
      </c>
      <c r="M63" s="831">
        <f t="shared" si="23"/>
        <v>0</v>
      </c>
      <c r="N63" s="830">
        <f t="shared" si="23"/>
        <v>40</v>
      </c>
      <c r="O63" s="762">
        <f t="shared" si="23"/>
        <v>1070</v>
      </c>
      <c r="P63" s="762">
        <f t="shared" si="23"/>
        <v>524</v>
      </c>
      <c r="Q63" s="143"/>
      <c r="R63" s="55"/>
      <c r="S63" s="144"/>
      <c r="T63" s="145"/>
    </row>
    <row r="64" spans="1:29" s="1" customFormat="1" ht="19.5" customHeight="1" x14ac:dyDescent="0.2">
      <c r="A64" s="1119" t="s">
        <v>20</v>
      </c>
      <c r="B64" s="1122" t="s">
        <v>43</v>
      </c>
      <c r="C64" s="1125" t="s">
        <v>48</v>
      </c>
      <c r="D64" s="1142" t="s">
        <v>233</v>
      </c>
      <c r="E64" s="1188"/>
      <c r="F64" s="1131" t="s">
        <v>70</v>
      </c>
      <c r="G64" s="1317" t="s">
        <v>168</v>
      </c>
      <c r="H64" s="998" t="s">
        <v>27</v>
      </c>
      <c r="I64" s="999"/>
      <c r="J64" s="1000"/>
      <c r="K64" s="1009">
        <v>450</v>
      </c>
      <c r="L64" s="1001"/>
      <c r="M64" s="1001"/>
      <c r="N64" s="1000">
        <v>450</v>
      </c>
      <c r="O64" s="999"/>
      <c r="P64" s="558"/>
      <c r="Q64" s="1134" t="s">
        <v>241</v>
      </c>
      <c r="R64" s="971">
        <v>100</v>
      </c>
      <c r="S64" s="1137"/>
      <c r="T64" s="1190"/>
      <c r="U64" s="1178"/>
    </row>
    <row r="65" spans="1:23" s="1" customFormat="1" ht="19.5" customHeight="1" x14ac:dyDescent="0.2">
      <c r="A65" s="1120"/>
      <c r="B65" s="1123"/>
      <c r="C65" s="1126"/>
      <c r="D65" s="1187"/>
      <c r="E65" s="1189"/>
      <c r="F65" s="1132"/>
      <c r="G65" s="1318"/>
      <c r="H65" s="1006" t="s">
        <v>74</v>
      </c>
      <c r="I65" s="964"/>
      <c r="J65" s="1007"/>
      <c r="K65" s="964">
        <v>250</v>
      </c>
      <c r="L65" s="965"/>
      <c r="M65" s="965"/>
      <c r="N65" s="966">
        <v>250</v>
      </c>
      <c r="O65" s="964"/>
      <c r="P65" s="689"/>
      <c r="Q65" s="1135"/>
      <c r="R65" s="1008"/>
      <c r="S65" s="1138"/>
      <c r="T65" s="1191"/>
      <c r="U65" s="1178"/>
    </row>
    <row r="66" spans="1:23" s="1" customFormat="1" ht="19.5" customHeight="1" thickBot="1" x14ac:dyDescent="0.25">
      <c r="A66" s="1121"/>
      <c r="B66" s="1124"/>
      <c r="C66" s="1127"/>
      <c r="D66" s="1143"/>
      <c r="E66" s="1141"/>
      <c r="F66" s="1133"/>
      <c r="G66" s="1319"/>
      <c r="H66" s="886" t="s">
        <v>38</v>
      </c>
      <c r="I66" s="783">
        <f>SUM(I64:I64)</f>
        <v>0</v>
      </c>
      <c r="J66" s="784">
        <f>SUM(J64:J64)</f>
        <v>0</v>
      </c>
      <c r="K66" s="586">
        <f>SUM(K64:K65)</f>
        <v>700</v>
      </c>
      <c r="L66" s="698">
        <f t="shared" ref="L66:P66" si="24">SUM(L64:L64)</f>
        <v>0</v>
      </c>
      <c r="M66" s="698">
        <f t="shared" si="24"/>
        <v>0</v>
      </c>
      <c r="N66" s="714">
        <f>SUM(N64:N65)</f>
        <v>700</v>
      </c>
      <c r="O66" s="586">
        <f t="shared" si="24"/>
        <v>0</v>
      </c>
      <c r="P66" s="119">
        <f t="shared" si="24"/>
        <v>0</v>
      </c>
      <c r="Q66" s="1136"/>
      <c r="R66" s="972"/>
      <c r="S66" s="1139"/>
      <c r="T66" s="1192"/>
      <c r="U66" s="1179"/>
    </row>
    <row r="67" spans="1:23" s="1" customFormat="1" ht="19.5" customHeight="1" x14ac:dyDescent="0.2">
      <c r="A67" s="1119" t="s">
        <v>20</v>
      </c>
      <c r="B67" s="1122" t="s">
        <v>43</v>
      </c>
      <c r="C67" s="1125" t="s">
        <v>83</v>
      </c>
      <c r="D67" s="1128" t="s">
        <v>131</v>
      </c>
      <c r="E67" s="1082" t="s">
        <v>72</v>
      </c>
      <c r="F67" s="1184" t="s">
        <v>70</v>
      </c>
      <c r="G67" s="1365" t="s">
        <v>168</v>
      </c>
      <c r="H67" s="148" t="s">
        <v>27</v>
      </c>
      <c r="I67" s="773">
        <v>24</v>
      </c>
      <c r="J67" s="774">
        <v>24</v>
      </c>
      <c r="K67" s="58">
        <v>35</v>
      </c>
      <c r="L67" s="715"/>
      <c r="M67" s="715"/>
      <c r="N67" s="708">
        <v>35</v>
      </c>
      <c r="O67" s="154"/>
      <c r="P67" s="154"/>
      <c r="Q67" s="1371"/>
      <c r="R67" s="61"/>
      <c r="S67" s="61"/>
      <c r="T67" s="62"/>
      <c r="U67" s="78"/>
      <c r="V67" s="15"/>
    </row>
    <row r="68" spans="1:23" s="1" customFormat="1" ht="22.5" customHeight="1" x14ac:dyDescent="0.2">
      <c r="A68" s="1120"/>
      <c r="B68" s="1123"/>
      <c r="C68" s="1126"/>
      <c r="D68" s="1129"/>
      <c r="E68" s="1140" t="s">
        <v>187</v>
      </c>
      <c r="F68" s="1185"/>
      <c r="G68" s="1343"/>
      <c r="H68" s="155" t="s">
        <v>74</v>
      </c>
      <c r="I68" s="780"/>
      <c r="J68" s="781"/>
      <c r="K68" s="590"/>
      <c r="L68" s="969"/>
      <c r="M68" s="969"/>
      <c r="N68" s="646"/>
      <c r="O68" s="147"/>
      <c r="P68" s="147"/>
      <c r="Q68" s="1372"/>
      <c r="R68" s="30"/>
      <c r="S68" s="30"/>
      <c r="T68" s="31"/>
      <c r="V68" s="15"/>
    </row>
    <row r="69" spans="1:23" s="1" customFormat="1" ht="15.75" customHeight="1" thickBot="1" x14ac:dyDescent="0.25">
      <c r="A69" s="1121"/>
      <c r="B69" s="1124"/>
      <c r="C69" s="1127"/>
      <c r="D69" s="1130"/>
      <c r="E69" s="1141"/>
      <c r="F69" s="1186"/>
      <c r="G69" s="1344"/>
      <c r="H69" s="1081" t="s">
        <v>38</v>
      </c>
      <c r="I69" s="761">
        <f>SUM(I67:I68)</f>
        <v>24</v>
      </c>
      <c r="J69" s="762">
        <f>SUM(J67:J68)</f>
        <v>24</v>
      </c>
      <c r="K69" s="34">
        <f t="shared" ref="K69:P69" si="25">SUM(K67:K68)</f>
        <v>35</v>
      </c>
      <c r="L69" s="716">
        <f t="shared" si="25"/>
        <v>0</v>
      </c>
      <c r="M69" s="716">
        <f t="shared" si="25"/>
        <v>0</v>
      </c>
      <c r="N69" s="711">
        <f t="shared" si="25"/>
        <v>35</v>
      </c>
      <c r="O69" s="23">
        <f t="shared" si="25"/>
        <v>0</v>
      </c>
      <c r="P69" s="23">
        <f t="shared" si="25"/>
        <v>0</v>
      </c>
      <c r="Q69" s="1373"/>
      <c r="R69" s="55"/>
      <c r="S69" s="55"/>
      <c r="T69" s="56"/>
    </row>
    <row r="70" spans="1:23" s="1" customFormat="1" ht="29.25" customHeight="1" x14ac:dyDescent="0.2">
      <c r="A70" s="1119" t="s">
        <v>20</v>
      </c>
      <c r="B70" s="1122" t="s">
        <v>43</v>
      </c>
      <c r="C70" s="1125" t="s">
        <v>87</v>
      </c>
      <c r="D70" s="1128" t="s">
        <v>236</v>
      </c>
      <c r="E70" s="997" t="s">
        <v>72</v>
      </c>
      <c r="F70" s="1131" t="s">
        <v>70</v>
      </c>
      <c r="G70" s="1317" t="s">
        <v>168</v>
      </c>
      <c r="H70" s="123" t="s">
        <v>27</v>
      </c>
      <c r="I70" s="763">
        <v>3.5</v>
      </c>
      <c r="J70" s="774">
        <v>3.5</v>
      </c>
      <c r="K70" s="946"/>
      <c r="L70" s="715"/>
      <c r="M70" s="715"/>
      <c r="N70" s="947"/>
      <c r="O70" s="154">
        <v>40</v>
      </c>
      <c r="P70" s="948">
        <v>295</v>
      </c>
      <c r="Q70" s="949" t="s">
        <v>229</v>
      </c>
      <c r="R70" s="950"/>
      <c r="S70" s="950">
        <v>1</v>
      </c>
      <c r="T70" s="951"/>
    </row>
    <row r="71" spans="1:23" s="1" customFormat="1" ht="16.5" customHeight="1" x14ac:dyDescent="0.2">
      <c r="A71" s="1120"/>
      <c r="B71" s="1123"/>
      <c r="C71" s="1126"/>
      <c r="D71" s="1129"/>
      <c r="E71" s="1140" t="s">
        <v>187</v>
      </c>
      <c r="F71" s="1132"/>
      <c r="G71" s="1318"/>
      <c r="H71" s="952"/>
      <c r="I71" s="759"/>
      <c r="J71" s="760"/>
      <c r="K71" s="739"/>
      <c r="L71" s="749"/>
      <c r="M71" s="749"/>
      <c r="N71" s="743"/>
      <c r="O71" s="42"/>
      <c r="P71" s="42"/>
      <c r="Q71" s="953" t="s">
        <v>230</v>
      </c>
      <c r="R71" s="345"/>
      <c r="S71" s="954"/>
      <c r="T71" s="955">
        <v>70</v>
      </c>
      <c r="U71" s="78"/>
      <c r="W71" s="15"/>
    </row>
    <row r="72" spans="1:23" s="1" customFormat="1" ht="18" customHeight="1" thickBot="1" x14ac:dyDescent="0.25">
      <c r="A72" s="1121"/>
      <c r="B72" s="1124"/>
      <c r="C72" s="1127"/>
      <c r="D72" s="1130"/>
      <c r="E72" s="1141"/>
      <c r="F72" s="1133"/>
      <c r="G72" s="1319"/>
      <c r="H72" s="886" t="s">
        <v>38</v>
      </c>
      <c r="I72" s="761">
        <f>SUM(I70:I71)</f>
        <v>3.5</v>
      </c>
      <c r="J72" s="762">
        <f>SUM(J70:J71)</f>
        <v>3.5</v>
      </c>
      <c r="K72" s="34">
        <f>SUM(K70:K71)</f>
        <v>0</v>
      </c>
      <c r="L72" s="716">
        <f t="shared" ref="L72:N72" si="26">SUM(L70:L71)</f>
        <v>0</v>
      </c>
      <c r="M72" s="716">
        <f t="shared" si="26"/>
        <v>0</v>
      </c>
      <c r="N72" s="24">
        <f t="shared" si="26"/>
        <v>0</v>
      </c>
      <c r="O72" s="25">
        <f>SUM(O70:O71)</f>
        <v>40</v>
      </c>
      <c r="P72" s="25">
        <f>SUM(P70:P71)</f>
        <v>295</v>
      </c>
      <c r="Q72" s="956" t="s">
        <v>231</v>
      </c>
      <c r="R72" s="345"/>
      <c r="S72" s="954"/>
      <c r="T72" s="957" t="s">
        <v>206</v>
      </c>
      <c r="W72" s="15"/>
    </row>
    <row r="73" spans="1:23" s="1" customFormat="1" ht="17.25" customHeight="1" x14ac:dyDescent="0.2">
      <c r="A73" s="1119" t="s">
        <v>20</v>
      </c>
      <c r="B73" s="1122" t="s">
        <v>43</v>
      </c>
      <c r="C73" s="1125" t="s">
        <v>25</v>
      </c>
      <c r="D73" s="1142" t="s">
        <v>101</v>
      </c>
      <c r="E73" s="1144" t="s">
        <v>187</v>
      </c>
      <c r="F73" s="1131" t="s">
        <v>70</v>
      </c>
      <c r="G73" s="1317" t="s">
        <v>168</v>
      </c>
      <c r="H73" s="158" t="s">
        <v>27</v>
      </c>
      <c r="I73" s="767"/>
      <c r="J73" s="768"/>
      <c r="K73" s="150"/>
      <c r="L73" s="720"/>
      <c r="M73" s="720"/>
      <c r="N73" s="713"/>
      <c r="O73" s="150">
        <v>223.1</v>
      </c>
      <c r="P73" s="150"/>
      <c r="Q73" s="1171" t="s">
        <v>102</v>
      </c>
      <c r="R73" s="1173"/>
      <c r="S73" s="156">
        <v>1</v>
      </c>
      <c r="T73" s="157"/>
      <c r="U73" s="78"/>
    </row>
    <row r="74" spans="1:23" s="1" customFormat="1" ht="25.5" customHeight="1" thickBot="1" x14ac:dyDescent="0.25">
      <c r="A74" s="1121"/>
      <c r="B74" s="1124"/>
      <c r="C74" s="1127"/>
      <c r="D74" s="1143"/>
      <c r="E74" s="1145"/>
      <c r="F74" s="1133"/>
      <c r="G74" s="1319"/>
      <c r="H74" s="886" t="s">
        <v>38</v>
      </c>
      <c r="I74" s="783"/>
      <c r="J74" s="784"/>
      <c r="K74" s="586"/>
      <c r="L74" s="698"/>
      <c r="M74" s="698"/>
      <c r="N74" s="714"/>
      <c r="O74" s="118">
        <f>SUM(O73:O73)</f>
        <v>223.1</v>
      </c>
      <c r="P74" s="118"/>
      <c r="Q74" s="1172"/>
      <c r="R74" s="1174"/>
      <c r="S74" s="144"/>
      <c r="T74" s="145"/>
    </row>
    <row r="75" spans="1:23" s="1" customFormat="1" ht="36" customHeight="1" x14ac:dyDescent="0.2">
      <c r="A75" s="1014" t="s">
        <v>20</v>
      </c>
      <c r="B75" s="1015" t="s">
        <v>43</v>
      </c>
      <c r="C75" s="1016" t="s">
        <v>91</v>
      </c>
      <c r="D75" s="1377" t="s">
        <v>243</v>
      </c>
      <c r="E75" s="1175" t="s">
        <v>187</v>
      </c>
      <c r="F75" s="1017" t="s">
        <v>202</v>
      </c>
      <c r="G75" s="1365" t="s">
        <v>244</v>
      </c>
      <c r="H75" s="459" t="s">
        <v>27</v>
      </c>
      <c r="I75" s="765"/>
      <c r="J75" s="766"/>
      <c r="K75" s="1021">
        <v>60.2</v>
      </c>
      <c r="L75" s="1022"/>
      <c r="M75" s="1022"/>
      <c r="N75" s="1023">
        <v>60.2</v>
      </c>
      <c r="O75" s="1021"/>
      <c r="P75" s="1021"/>
      <c r="Q75" s="1024" t="s">
        <v>245</v>
      </c>
      <c r="R75" s="1018">
        <v>162.66999999999999</v>
      </c>
      <c r="S75" s="184"/>
      <c r="T75" s="185"/>
    </row>
    <row r="76" spans="1:23" s="1" customFormat="1" ht="19.5" customHeight="1" thickBot="1" x14ac:dyDescent="0.25">
      <c r="A76" s="1014"/>
      <c r="B76" s="1015"/>
      <c r="C76" s="1016"/>
      <c r="D76" s="1378"/>
      <c r="E76" s="1360"/>
      <c r="F76" s="1017"/>
      <c r="G76" s="1344"/>
      <c r="H76" s="1020" t="s">
        <v>38</v>
      </c>
      <c r="I76" s="783"/>
      <c r="J76" s="784"/>
      <c r="K76" s="586">
        <f>SUM(K75)</f>
        <v>60.2</v>
      </c>
      <c r="L76" s="698"/>
      <c r="M76" s="698"/>
      <c r="N76" s="714">
        <f>SUM(N75)</f>
        <v>60.2</v>
      </c>
      <c r="O76" s="118"/>
      <c r="P76" s="118"/>
      <c r="Q76" s="1024"/>
      <c r="R76" s="1019"/>
      <c r="S76" s="144"/>
      <c r="T76" s="145"/>
    </row>
    <row r="77" spans="1:23" s="1" customFormat="1" ht="24" customHeight="1" x14ac:dyDescent="0.2">
      <c r="A77" s="1119" t="s">
        <v>20</v>
      </c>
      <c r="B77" s="1122" t="s">
        <v>43</v>
      </c>
      <c r="C77" s="1125" t="s">
        <v>94</v>
      </c>
      <c r="D77" s="1142" t="s">
        <v>226</v>
      </c>
      <c r="E77" s="1144"/>
      <c r="F77" s="1131" t="s">
        <v>202</v>
      </c>
      <c r="G77" s="1317" t="s">
        <v>239</v>
      </c>
      <c r="H77" s="158" t="s">
        <v>27</v>
      </c>
      <c r="I77" s="767"/>
      <c r="J77" s="768"/>
      <c r="K77" s="999">
        <v>80</v>
      </c>
      <c r="L77" s="1001"/>
      <c r="M77" s="720"/>
      <c r="N77" s="713">
        <v>80</v>
      </c>
      <c r="O77" s="150"/>
      <c r="P77" s="150"/>
      <c r="Q77" s="1171" t="s">
        <v>242</v>
      </c>
      <c r="R77" s="1173">
        <v>100</v>
      </c>
      <c r="S77" s="156"/>
      <c r="T77" s="157"/>
    </row>
    <row r="78" spans="1:23" s="1" customFormat="1" ht="15.75" customHeight="1" thickBot="1" x14ac:dyDescent="0.25">
      <c r="A78" s="1121"/>
      <c r="B78" s="1124"/>
      <c r="C78" s="1127"/>
      <c r="D78" s="1143"/>
      <c r="E78" s="1145"/>
      <c r="F78" s="1133"/>
      <c r="G78" s="1319"/>
      <c r="H78" s="886" t="s">
        <v>38</v>
      </c>
      <c r="I78" s="783"/>
      <c r="J78" s="784"/>
      <c r="K78" s="586">
        <f>SUM(K77)</f>
        <v>80</v>
      </c>
      <c r="L78" s="698"/>
      <c r="M78" s="698"/>
      <c r="N78" s="698">
        <f>N77</f>
        <v>80</v>
      </c>
      <c r="O78" s="118"/>
      <c r="P78" s="118"/>
      <c r="Q78" s="1172"/>
      <c r="R78" s="1174"/>
      <c r="S78" s="144"/>
      <c r="T78" s="145"/>
    </row>
    <row r="79" spans="1:23" s="1" customFormat="1" ht="21" customHeight="1" x14ac:dyDescent="0.2">
      <c r="A79" s="1119" t="s">
        <v>20</v>
      </c>
      <c r="B79" s="1122" t="s">
        <v>43</v>
      </c>
      <c r="C79" s="1125"/>
      <c r="D79" s="1128" t="s">
        <v>95</v>
      </c>
      <c r="E79" s="997" t="s">
        <v>72</v>
      </c>
      <c r="F79" s="1131" t="s">
        <v>70</v>
      </c>
      <c r="G79" s="1317" t="s">
        <v>168</v>
      </c>
      <c r="H79" s="149" t="s">
        <v>27</v>
      </c>
      <c r="I79" s="763"/>
      <c r="J79" s="764"/>
      <c r="K79" s="124"/>
      <c r="L79" s="967"/>
      <c r="M79" s="967"/>
      <c r="N79" s="968"/>
      <c r="O79" s="150"/>
      <c r="P79" s="150"/>
      <c r="Q79" s="958"/>
      <c r="R79" s="940"/>
      <c r="S79" s="940"/>
      <c r="T79" s="941"/>
      <c r="U79" s="175"/>
      <c r="V79" s="15"/>
    </row>
    <row r="80" spans="1:23" s="1" customFormat="1" ht="19.5" customHeight="1" x14ac:dyDescent="0.2">
      <c r="A80" s="1120"/>
      <c r="B80" s="1123"/>
      <c r="C80" s="1126"/>
      <c r="D80" s="1129"/>
      <c r="E80" s="1140" t="s">
        <v>187</v>
      </c>
      <c r="F80" s="1132"/>
      <c r="G80" s="1318"/>
      <c r="H80" s="149" t="s">
        <v>74</v>
      </c>
      <c r="I80" s="780">
        <v>20</v>
      </c>
      <c r="J80" s="781">
        <v>20</v>
      </c>
      <c r="K80" s="590"/>
      <c r="L80" s="969"/>
      <c r="M80" s="969"/>
      <c r="N80" s="646"/>
      <c r="O80" s="970"/>
      <c r="P80" s="970"/>
      <c r="Q80" s="885"/>
      <c r="R80" s="30"/>
      <c r="S80" s="30"/>
      <c r="T80" s="31"/>
      <c r="V80" s="15"/>
    </row>
    <row r="81" spans="1:27" s="1" customFormat="1" ht="15.75" customHeight="1" thickBot="1" x14ac:dyDescent="0.25">
      <c r="A81" s="1121"/>
      <c r="B81" s="1124"/>
      <c r="C81" s="1127"/>
      <c r="D81" s="1130"/>
      <c r="E81" s="1141"/>
      <c r="F81" s="1133"/>
      <c r="G81" s="1319"/>
      <c r="H81" s="886" t="s">
        <v>38</v>
      </c>
      <c r="I81" s="761">
        <f>SUM(I79:I80)</f>
        <v>20</v>
      </c>
      <c r="J81" s="762">
        <f>SUM(J79:J80)</f>
        <v>20</v>
      </c>
      <c r="K81" s="34"/>
      <c r="L81" s="716"/>
      <c r="M81" s="716"/>
      <c r="N81" s="24"/>
      <c r="O81" s="34"/>
      <c r="P81" s="34"/>
      <c r="Q81" s="143"/>
      <c r="R81" s="55"/>
      <c r="S81" s="144"/>
      <c r="T81" s="145"/>
      <c r="V81" s="15"/>
      <c r="AA81" s="15"/>
    </row>
    <row r="82" spans="1:27" s="1" customFormat="1" ht="37.5" customHeight="1" x14ac:dyDescent="0.2">
      <c r="A82" s="1119" t="s">
        <v>20</v>
      </c>
      <c r="B82" s="1122" t="s">
        <v>43</v>
      </c>
      <c r="C82" s="1125"/>
      <c r="D82" s="1349" t="s">
        <v>77</v>
      </c>
      <c r="E82" s="889" t="s">
        <v>188</v>
      </c>
      <c r="F82" s="1184" t="s">
        <v>70</v>
      </c>
      <c r="G82" s="1365" t="s">
        <v>168</v>
      </c>
      <c r="H82" s="126" t="s">
        <v>74</v>
      </c>
      <c r="I82" s="890">
        <v>3107.7</v>
      </c>
      <c r="J82" s="891">
        <v>3107.7</v>
      </c>
      <c r="K82" s="691"/>
      <c r="L82" s="717"/>
      <c r="M82" s="717"/>
      <c r="N82" s="709"/>
      <c r="O82" s="59"/>
      <c r="P82" s="59"/>
      <c r="Q82" s="1171"/>
      <c r="R82" s="127"/>
      <c r="S82" s="127"/>
      <c r="T82" s="62"/>
      <c r="U82" s="78"/>
      <c r="V82" s="15"/>
      <c r="X82" s="15"/>
    </row>
    <row r="83" spans="1:27" s="1" customFormat="1" ht="15.75" customHeight="1" thickBot="1" x14ac:dyDescent="0.25">
      <c r="A83" s="1121"/>
      <c r="B83" s="1124"/>
      <c r="C83" s="1127"/>
      <c r="D83" s="1350"/>
      <c r="E83" s="888" t="s">
        <v>72</v>
      </c>
      <c r="F83" s="1186"/>
      <c r="G83" s="1344"/>
      <c r="H83" s="886" t="s">
        <v>38</v>
      </c>
      <c r="I83" s="893">
        <f>SUM(I82:I82)</f>
        <v>3107.7</v>
      </c>
      <c r="J83" s="894">
        <f>SUM(J82:J82)</f>
        <v>3107.7</v>
      </c>
      <c r="K83" s="34"/>
      <c r="L83" s="716"/>
      <c r="M83" s="716"/>
      <c r="N83" s="24"/>
      <c r="O83" s="34"/>
      <c r="P83" s="34"/>
      <c r="Q83" s="1212"/>
      <c r="R83" s="128"/>
      <c r="S83" s="128"/>
      <c r="T83" s="31"/>
    </row>
    <row r="84" spans="1:27" s="837" customFormat="1" ht="22.5" customHeight="1" x14ac:dyDescent="0.2">
      <c r="A84" s="1119" t="s">
        <v>20</v>
      </c>
      <c r="B84" s="1122" t="s">
        <v>43</v>
      </c>
      <c r="C84" s="1125"/>
      <c r="D84" s="1351" t="s">
        <v>84</v>
      </c>
      <c r="E84" s="865" t="s">
        <v>72</v>
      </c>
      <c r="F84" s="1184" t="s">
        <v>70</v>
      </c>
      <c r="G84" s="895"/>
      <c r="H84" s="136" t="s">
        <v>41</v>
      </c>
      <c r="I84" s="896">
        <v>123</v>
      </c>
      <c r="J84" s="897">
        <v>123</v>
      </c>
      <c r="K84" s="839"/>
      <c r="L84" s="841"/>
      <c r="M84" s="841"/>
      <c r="N84" s="842"/>
      <c r="O84" s="843"/>
      <c r="P84" s="843"/>
      <c r="Q84" s="844"/>
      <c r="R84" s="845"/>
      <c r="S84" s="845"/>
      <c r="T84" s="846"/>
      <c r="V84" s="838"/>
    </row>
    <row r="85" spans="1:27" s="837" customFormat="1" ht="22.5" customHeight="1" x14ac:dyDescent="0.2">
      <c r="A85" s="1120"/>
      <c r="B85" s="1123"/>
      <c r="C85" s="1126"/>
      <c r="D85" s="1352"/>
      <c r="E85" s="1366" t="s">
        <v>189</v>
      </c>
      <c r="F85" s="1185"/>
      <c r="G85" s="898"/>
      <c r="H85" s="138" t="s">
        <v>74</v>
      </c>
      <c r="I85" s="899"/>
      <c r="J85" s="900"/>
      <c r="K85" s="847"/>
      <c r="L85" s="848"/>
      <c r="M85" s="848"/>
      <c r="N85" s="849"/>
      <c r="O85" s="850"/>
      <c r="P85" s="850"/>
      <c r="Q85" s="851"/>
      <c r="R85" s="852"/>
      <c r="S85" s="852"/>
      <c r="T85" s="853"/>
    </row>
    <row r="86" spans="1:27" s="837" customFormat="1" ht="17.25" customHeight="1" thickBot="1" x14ac:dyDescent="0.25">
      <c r="A86" s="1121"/>
      <c r="B86" s="1124"/>
      <c r="C86" s="1127"/>
      <c r="D86" s="1353"/>
      <c r="E86" s="1367"/>
      <c r="F86" s="1186"/>
      <c r="G86" s="901"/>
      <c r="H86" s="864" t="s">
        <v>38</v>
      </c>
      <c r="I86" s="902">
        <f t="shared" ref="I86:J86" si="27">I84</f>
        <v>123</v>
      </c>
      <c r="J86" s="903">
        <f t="shared" si="27"/>
        <v>123</v>
      </c>
      <c r="K86" s="854"/>
      <c r="L86" s="855"/>
      <c r="M86" s="855"/>
      <c r="N86" s="856"/>
      <c r="O86" s="857"/>
      <c r="P86" s="857"/>
      <c r="Q86" s="858"/>
      <c r="R86" s="859"/>
      <c r="S86" s="859"/>
      <c r="T86" s="840"/>
    </row>
    <row r="87" spans="1:27" s="1" customFormat="1" ht="15.75" customHeight="1" x14ac:dyDescent="0.2">
      <c r="A87" s="1119" t="s">
        <v>20</v>
      </c>
      <c r="B87" s="1122" t="s">
        <v>43</v>
      </c>
      <c r="C87" s="1125"/>
      <c r="D87" s="1180" t="s">
        <v>89</v>
      </c>
      <c r="E87" s="537" t="s">
        <v>72</v>
      </c>
      <c r="F87" s="1354" t="s">
        <v>26</v>
      </c>
      <c r="G87" s="878"/>
      <c r="H87" s="126" t="s">
        <v>74</v>
      </c>
      <c r="I87" s="785">
        <v>304</v>
      </c>
      <c r="J87" s="764">
        <v>304</v>
      </c>
      <c r="K87" s="691"/>
      <c r="L87" s="717"/>
      <c r="M87" s="717"/>
      <c r="N87" s="709"/>
      <c r="O87" s="59"/>
      <c r="P87" s="59"/>
      <c r="Q87" s="1356"/>
      <c r="R87" s="61"/>
      <c r="S87" s="61"/>
      <c r="T87" s="62"/>
      <c r="U87" s="78"/>
      <c r="V87" s="15"/>
    </row>
    <row r="88" spans="1:27" s="1" customFormat="1" ht="23.25" customHeight="1" x14ac:dyDescent="0.2">
      <c r="A88" s="1120"/>
      <c r="B88" s="1123"/>
      <c r="C88" s="1126"/>
      <c r="D88" s="1181"/>
      <c r="E88" s="1359" t="s">
        <v>190</v>
      </c>
      <c r="F88" s="1237"/>
      <c r="G88" s="879"/>
      <c r="H88" s="146" t="s">
        <v>27</v>
      </c>
      <c r="I88" s="786">
        <v>130</v>
      </c>
      <c r="J88" s="781">
        <v>130</v>
      </c>
      <c r="K88" s="692"/>
      <c r="L88" s="719"/>
      <c r="M88" s="719"/>
      <c r="N88" s="712"/>
      <c r="O88" s="147"/>
      <c r="P88" s="147"/>
      <c r="Q88" s="1364"/>
      <c r="R88" s="30"/>
      <c r="S88" s="30"/>
      <c r="T88" s="31"/>
      <c r="V88" s="15"/>
    </row>
    <row r="89" spans="1:27" s="1" customFormat="1" ht="15.75" customHeight="1" thickBot="1" x14ac:dyDescent="0.25">
      <c r="A89" s="1121"/>
      <c r="B89" s="1124"/>
      <c r="C89" s="1127"/>
      <c r="D89" s="1182"/>
      <c r="E89" s="1360"/>
      <c r="F89" s="1355"/>
      <c r="G89" s="872"/>
      <c r="H89" s="535" t="s">
        <v>38</v>
      </c>
      <c r="I89" s="761">
        <f>SUM(I87:I88)</f>
        <v>434</v>
      </c>
      <c r="J89" s="762">
        <f>SUM(J87:J88)</f>
        <v>434</v>
      </c>
      <c r="K89" s="34"/>
      <c r="L89" s="716"/>
      <c r="M89" s="716"/>
      <c r="N89" s="711"/>
      <c r="O89" s="23"/>
      <c r="P89" s="23"/>
      <c r="Q89" s="1357"/>
      <c r="R89" s="55"/>
      <c r="S89" s="55"/>
      <c r="T89" s="56"/>
      <c r="X89" s="15"/>
    </row>
    <row r="90" spans="1:27" s="1" customFormat="1" ht="36.75" customHeight="1" x14ac:dyDescent="0.2">
      <c r="A90" s="1119" t="s">
        <v>20</v>
      </c>
      <c r="B90" s="1122" t="s">
        <v>43</v>
      </c>
      <c r="C90" s="1125"/>
      <c r="D90" s="1180" t="s">
        <v>92</v>
      </c>
      <c r="E90" s="534" t="s">
        <v>191</v>
      </c>
      <c r="F90" s="1354" t="s">
        <v>67</v>
      </c>
      <c r="G90" s="870"/>
      <c r="H90" s="148" t="s">
        <v>27</v>
      </c>
      <c r="I90" s="773">
        <v>78.2</v>
      </c>
      <c r="J90" s="774">
        <v>79</v>
      </c>
      <c r="K90" s="58"/>
      <c r="L90" s="715"/>
      <c r="M90" s="715"/>
      <c r="N90" s="708"/>
      <c r="O90" s="59"/>
      <c r="P90" s="59"/>
      <c r="Q90" s="1356"/>
      <c r="R90" s="61"/>
      <c r="S90" s="61"/>
      <c r="T90" s="62"/>
      <c r="U90" s="78"/>
      <c r="V90" s="15"/>
    </row>
    <row r="91" spans="1:27" s="1" customFormat="1" ht="13.5" thickBot="1" x14ac:dyDescent="0.25">
      <c r="A91" s="1121"/>
      <c r="B91" s="1124"/>
      <c r="C91" s="1127"/>
      <c r="D91" s="1182"/>
      <c r="E91" s="526" t="s">
        <v>72</v>
      </c>
      <c r="F91" s="1355"/>
      <c r="G91" s="880"/>
      <c r="H91" s="535" t="s">
        <v>38</v>
      </c>
      <c r="I91" s="761">
        <f>SUM(I90:I90)</f>
        <v>78.2</v>
      </c>
      <c r="J91" s="762">
        <f>SUM(J90:J90)</f>
        <v>79</v>
      </c>
      <c r="K91" s="34"/>
      <c r="L91" s="716"/>
      <c r="M91" s="716"/>
      <c r="N91" s="711"/>
      <c r="O91" s="23"/>
      <c r="P91" s="23"/>
      <c r="Q91" s="1357"/>
      <c r="R91" s="55"/>
      <c r="S91" s="55"/>
      <c r="T91" s="56"/>
    </row>
    <row r="92" spans="1:27" s="1" customFormat="1" ht="17.25" customHeight="1" x14ac:dyDescent="0.2">
      <c r="A92" s="1119" t="s">
        <v>20</v>
      </c>
      <c r="B92" s="1122" t="s">
        <v>43</v>
      </c>
      <c r="C92" s="1125"/>
      <c r="D92" s="1142" t="s">
        <v>99</v>
      </c>
      <c r="E92" s="1175" t="s">
        <v>187</v>
      </c>
      <c r="F92" s="1184" t="s">
        <v>70</v>
      </c>
      <c r="G92" s="869"/>
      <c r="H92" s="138" t="s">
        <v>27</v>
      </c>
      <c r="I92" s="759">
        <v>25</v>
      </c>
      <c r="J92" s="760">
        <v>25</v>
      </c>
      <c r="K92" s="150"/>
      <c r="L92" s="720"/>
      <c r="M92" s="720"/>
      <c r="N92" s="713"/>
      <c r="O92" s="150"/>
      <c r="P92" s="150"/>
      <c r="Q92" s="1171"/>
      <c r="R92" s="1173"/>
      <c r="S92" s="156"/>
      <c r="T92" s="157"/>
    </row>
    <row r="93" spans="1:27" s="1" customFormat="1" ht="15.75" customHeight="1" thickBot="1" x14ac:dyDescent="0.25">
      <c r="A93" s="1121"/>
      <c r="B93" s="1124"/>
      <c r="C93" s="1127"/>
      <c r="D93" s="1143"/>
      <c r="E93" s="1360"/>
      <c r="F93" s="1186"/>
      <c r="G93" s="868"/>
      <c r="H93" s="860" t="s">
        <v>38</v>
      </c>
      <c r="I93" s="783">
        <f>SUM(I92:I92)</f>
        <v>25</v>
      </c>
      <c r="J93" s="784">
        <f>SUM(J92:J92)</f>
        <v>25</v>
      </c>
      <c r="K93" s="586"/>
      <c r="L93" s="698"/>
      <c r="M93" s="698"/>
      <c r="N93" s="714"/>
      <c r="O93" s="118"/>
      <c r="P93" s="118"/>
      <c r="Q93" s="1172"/>
      <c r="R93" s="1174"/>
      <c r="S93" s="144"/>
      <c r="T93" s="145"/>
      <c r="W93" s="15"/>
    </row>
    <row r="94" spans="1:27" s="1" customFormat="1" ht="17.25" customHeight="1" x14ac:dyDescent="0.2">
      <c r="A94" s="1119" t="s">
        <v>20</v>
      </c>
      <c r="B94" s="1122" t="s">
        <v>43</v>
      </c>
      <c r="C94" s="1125"/>
      <c r="D94" s="1142" t="s">
        <v>201</v>
      </c>
      <c r="E94" s="1175"/>
      <c r="F94" s="1184" t="s">
        <v>202</v>
      </c>
      <c r="G94" s="867"/>
      <c r="H94" s="138" t="s">
        <v>27</v>
      </c>
      <c r="I94" s="759"/>
      <c r="J94" s="760">
        <v>50</v>
      </c>
      <c r="K94" s="150"/>
      <c r="L94" s="720"/>
      <c r="M94" s="720"/>
      <c r="N94" s="713"/>
      <c r="O94" s="150"/>
      <c r="P94" s="150"/>
      <c r="Q94" s="1171"/>
      <c r="R94" s="1173"/>
      <c r="S94" s="156"/>
      <c r="T94" s="157"/>
    </row>
    <row r="95" spans="1:27" s="1" customFormat="1" ht="15.75" customHeight="1" thickBot="1" x14ac:dyDescent="0.25">
      <c r="A95" s="1121"/>
      <c r="B95" s="1124"/>
      <c r="C95" s="1127"/>
      <c r="D95" s="1143"/>
      <c r="E95" s="1360"/>
      <c r="F95" s="1186"/>
      <c r="G95" s="866"/>
      <c r="H95" s="666" t="s">
        <v>38</v>
      </c>
      <c r="I95" s="783">
        <f>SUM(I94:I94)</f>
        <v>0</v>
      </c>
      <c r="J95" s="784">
        <f>SUM(J94:J94)</f>
        <v>50</v>
      </c>
      <c r="K95" s="586"/>
      <c r="L95" s="698"/>
      <c r="M95" s="698"/>
      <c r="N95" s="714"/>
      <c r="O95" s="118"/>
      <c r="P95" s="118"/>
      <c r="Q95" s="1172"/>
      <c r="R95" s="1174"/>
      <c r="S95" s="144"/>
      <c r="T95" s="145"/>
      <c r="U95" s="78"/>
    </row>
    <row r="96" spans="1:27" s="1" customFormat="1" ht="15" customHeight="1" thickBot="1" x14ac:dyDescent="0.25">
      <c r="A96" s="159" t="s">
        <v>20</v>
      </c>
      <c r="B96" s="74" t="s">
        <v>43</v>
      </c>
      <c r="C96" s="1147" t="s">
        <v>53</v>
      </c>
      <c r="D96" s="1148"/>
      <c r="E96" s="1148"/>
      <c r="F96" s="1148"/>
      <c r="G96" s="1148"/>
      <c r="H96" s="1149"/>
      <c r="I96" s="787">
        <f>I95+I93+I91+I89+I86+I78+I74+I66+I81+I63+I72+I83+I59+I57+I69</f>
        <v>4357.2</v>
      </c>
      <c r="J96" s="978">
        <f>J95+J93+J91+J89+J86+J78+J74+J66+J81+J63+J72+J83+J59+J57+J69</f>
        <v>4408</v>
      </c>
      <c r="K96" s="787">
        <f t="shared" ref="K96:P96" si="28">K95+K93+K91+K89+K86+K78+K74+K66+K81+K63+K72+K83+K59+K57+K69+K76</f>
        <v>1372</v>
      </c>
      <c r="L96" s="1088">
        <f t="shared" si="28"/>
        <v>0</v>
      </c>
      <c r="M96" s="1089">
        <f t="shared" si="28"/>
        <v>0</v>
      </c>
      <c r="N96" s="1087">
        <f t="shared" si="28"/>
        <v>1372</v>
      </c>
      <c r="O96" s="979">
        <f t="shared" si="28"/>
        <v>1760.1</v>
      </c>
      <c r="P96" s="979">
        <f t="shared" si="28"/>
        <v>1331</v>
      </c>
      <c r="Q96" s="1150"/>
      <c r="R96" s="1151"/>
      <c r="S96" s="1151"/>
      <c r="T96" s="1152"/>
    </row>
    <row r="97" spans="1:30" s="1" customFormat="1" ht="13.5" thickBot="1" x14ac:dyDescent="0.25">
      <c r="A97" s="536" t="s">
        <v>20</v>
      </c>
      <c r="B97" s="1159" t="s">
        <v>103</v>
      </c>
      <c r="C97" s="1160"/>
      <c r="D97" s="1160"/>
      <c r="E97" s="1160"/>
      <c r="F97" s="1160"/>
      <c r="G97" s="1160"/>
      <c r="H97" s="1161"/>
      <c r="I97" s="788">
        <f t="shared" ref="I97:P97" si="29">I96+I52+I33</f>
        <v>5962.2000000000007</v>
      </c>
      <c r="J97" s="789">
        <f t="shared" si="29"/>
        <v>6022</v>
      </c>
      <c r="K97" s="1092">
        <f t="shared" si="29"/>
        <v>3367.7</v>
      </c>
      <c r="L97" s="1090">
        <f t="shared" si="29"/>
        <v>1995.7</v>
      </c>
      <c r="M97" s="824">
        <f t="shared" si="29"/>
        <v>1188.7</v>
      </c>
      <c r="N97" s="821">
        <f t="shared" si="29"/>
        <v>1372</v>
      </c>
      <c r="O97" s="161">
        <f t="shared" si="29"/>
        <v>3761.6</v>
      </c>
      <c r="P97" s="161">
        <f t="shared" si="29"/>
        <v>3323.5</v>
      </c>
      <c r="Q97" s="1162"/>
      <c r="R97" s="1163"/>
      <c r="S97" s="1163"/>
      <c r="T97" s="1164"/>
    </row>
    <row r="98" spans="1:30" s="1" customFormat="1" ht="13.5" thickBot="1" x14ac:dyDescent="0.25">
      <c r="A98" s="162" t="s">
        <v>104</v>
      </c>
      <c r="B98" s="1165" t="s">
        <v>105</v>
      </c>
      <c r="C98" s="1166"/>
      <c r="D98" s="1166"/>
      <c r="E98" s="1166"/>
      <c r="F98" s="1166"/>
      <c r="G98" s="1166"/>
      <c r="H98" s="1167"/>
      <c r="I98" s="790">
        <f t="shared" ref="I98" si="30">I97</f>
        <v>5962.2000000000007</v>
      </c>
      <c r="J98" s="791">
        <f t="shared" ref="J98:P98" si="31">J97</f>
        <v>6022</v>
      </c>
      <c r="K98" s="1093">
        <f t="shared" si="31"/>
        <v>3367.7</v>
      </c>
      <c r="L98" s="1091">
        <f t="shared" si="31"/>
        <v>1995.7</v>
      </c>
      <c r="M98" s="825">
        <f t="shared" si="31"/>
        <v>1188.7</v>
      </c>
      <c r="N98" s="822">
        <f t="shared" si="31"/>
        <v>1372</v>
      </c>
      <c r="O98" s="163">
        <f t="shared" si="31"/>
        <v>3761.6</v>
      </c>
      <c r="P98" s="163">
        <f t="shared" si="31"/>
        <v>3323.5</v>
      </c>
      <c r="Q98" s="1168"/>
      <c r="R98" s="1169"/>
      <c r="S98" s="1169"/>
      <c r="T98" s="1170"/>
    </row>
    <row r="99" spans="1:30" s="707" customFormat="1" ht="15" customHeight="1" x14ac:dyDescent="0.2">
      <c r="A99" s="1362" t="s">
        <v>227</v>
      </c>
      <c r="B99" s="1362"/>
      <c r="C99" s="1362"/>
      <c r="D99" s="1362"/>
      <c r="E99" s="1362"/>
      <c r="F99" s="1362"/>
      <c r="G99" s="1362"/>
      <c r="H99" s="1362"/>
      <c r="I99" s="1362"/>
      <c r="J99" s="1362"/>
      <c r="K99" s="1362"/>
      <c r="L99" s="1362"/>
      <c r="M99" s="1362"/>
      <c r="N99" s="1362"/>
      <c r="O99" s="1362"/>
      <c r="P99" s="1362"/>
      <c r="Q99" s="1362"/>
      <c r="R99" s="1362"/>
      <c r="S99" s="1362"/>
      <c r="T99" s="1362"/>
      <c r="U99" s="1362"/>
      <c r="V99" s="1362"/>
      <c r="W99" s="1362"/>
      <c r="X99" s="1362"/>
      <c r="Y99" s="1362"/>
      <c r="Z99" s="1362"/>
      <c r="AA99" s="1362"/>
      <c r="AB99" s="1362"/>
      <c r="AC99" s="1362"/>
      <c r="AD99" s="1362"/>
    </row>
    <row r="100" spans="1:30" s="707" customFormat="1" ht="15" customHeight="1" x14ac:dyDescent="0.2">
      <c r="A100" s="1362" t="s">
        <v>249</v>
      </c>
      <c r="B100" s="1362"/>
      <c r="C100" s="1362"/>
      <c r="D100" s="1362"/>
      <c r="E100" s="1362"/>
      <c r="F100" s="1362"/>
      <c r="G100" s="1362"/>
      <c r="H100" s="1362"/>
      <c r="I100" s="1362"/>
      <c r="J100" s="1362"/>
      <c r="K100" s="1362"/>
      <c r="L100" s="1362"/>
      <c r="M100" s="1362"/>
      <c r="N100" s="1362"/>
      <c r="O100" s="1362"/>
      <c r="P100" s="1362"/>
      <c r="Q100" s="1362"/>
      <c r="R100" s="1362"/>
      <c r="S100" s="1362"/>
      <c r="T100" s="1362"/>
      <c r="U100" s="1362"/>
      <c r="V100" s="1362"/>
      <c r="W100" s="1362"/>
      <c r="X100" s="1362"/>
      <c r="Y100" s="1362"/>
      <c r="Z100" s="1362"/>
      <c r="AA100" s="1362"/>
      <c r="AB100" s="1362"/>
      <c r="AC100" s="1362"/>
      <c r="AD100" s="1362"/>
    </row>
    <row r="101" spans="1:30" s="1" customFormat="1" ht="15.75" customHeight="1" thickBot="1" x14ac:dyDescent="0.25">
      <c r="A101" s="164"/>
      <c r="B101" s="1115" t="s">
        <v>106</v>
      </c>
      <c r="C101" s="1115"/>
      <c r="D101" s="1115"/>
      <c r="E101" s="1115"/>
      <c r="F101" s="1115"/>
      <c r="G101" s="1115"/>
      <c r="H101" s="1115"/>
      <c r="I101" s="1115"/>
      <c r="J101" s="1115"/>
      <c r="K101" s="1115"/>
      <c r="L101" s="1115"/>
      <c r="M101" s="1115"/>
      <c r="N101" s="1115"/>
      <c r="O101" s="1115"/>
      <c r="P101" s="1115"/>
      <c r="Q101" s="165"/>
      <c r="R101" s="833"/>
      <c r="S101" s="833"/>
      <c r="T101" s="834"/>
      <c r="U101" s="817"/>
    </row>
    <row r="102" spans="1:30" s="1" customFormat="1" ht="72.75" customHeight="1" x14ac:dyDescent="0.2">
      <c r="A102" s="166"/>
      <c r="B102" s="1116" t="s">
        <v>107</v>
      </c>
      <c r="C102" s="1117"/>
      <c r="D102" s="1117"/>
      <c r="E102" s="1117"/>
      <c r="F102" s="1117"/>
      <c r="G102" s="1363"/>
      <c r="H102" s="1118"/>
      <c r="I102" s="792" t="s">
        <v>216</v>
      </c>
      <c r="J102" s="793" t="s">
        <v>217</v>
      </c>
      <c r="K102" s="1368" t="s">
        <v>109</v>
      </c>
      <c r="L102" s="1369"/>
      <c r="M102" s="1369"/>
      <c r="N102" s="1370"/>
      <c r="O102" s="1080" t="s">
        <v>110</v>
      </c>
      <c r="P102" s="1080" t="s">
        <v>212</v>
      </c>
      <c r="Q102" s="633"/>
      <c r="R102" s="1146"/>
      <c r="S102" s="1146"/>
      <c r="T102" s="834"/>
    </row>
    <row r="103" spans="1:30" s="1" customFormat="1" ht="15" customHeight="1" x14ac:dyDescent="0.2">
      <c r="A103" s="166"/>
      <c r="B103" s="1104" t="s">
        <v>111</v>
      </c>
      <c r="C103" s="1105"/>
      <c r="D103" s="1105"/>
      <c r="E103" s="1105"/>
      <c r="F103" s="1105"/>
      <c r="G103" s="1358"/>
      <c r="H103" s="1106"/>
      <c r="I103" s="794">
        <f>SUM(I104:I110)</f>
        <v>2476.9</v>
      </c>
      <c r="J103" s="906">
        <f t="shared" ref="J103:O103" si="32">SUM(J104:J110)</f>
        <v>2536.6999999999998</v>
      </c>
      <c r="K103" s="910">
        <f t="shared" si="32"/>
        <v>3089.3</v>
      </c>
      <c r="L103" s="908">
        <f t="shared" si="32"/>
        <v>1979.1000000000001</v>
      </c>
      <c r="M103" s="915">
        <f t="shared" si="32"/>
        <v>1182.4000000000001</v>
      </c>
      <c r="N103" s="908">
        <f t="shared" si="32"/>
        <v>1110.2</v>
      </c>
      <c r="O103" s="794">
        <f t="shared" si="32"/>
        <v>3675</v>
      </c>
      <c r="P103" s="904">
        <f>SUM(P104:P110)</f>
        <v>3282.8999999999996</v>
      </c>
      <c r="Q103" s="634"/>
      <c r="R103" s="1107"/>
      <c r="S103" s="1107"/>
      <c r="T103" s="834"/>
    </row>
    <row r="104" spans="1:30" s="1" customFormat="1" ht="15" customHeight="1" x14ac:dyDescent="0.2">
      <c r="A104" s="166"/>
      <c r="B104" s="1108" t="s">
        <v>112</v>
      </c>
      <c r="C104" s="1109"/>
      <c r="D104" s="1109"/>
      <c r="E104" s="1109"/>
      <c r="F104" s="1109"/>
      <c r="G104" s="1361"/>
      <c r="H104" s="1110"/>
      <c r="I104" s="796">
        <f>SUMIF(H13:H94,"sb",I13:I94)</f>
        <v>333.3</v>
      </c>
      <c r="J104" s="797">
        <f>SUMIF(H13:H94,"sb",J13:J94)</f>
        <v>393.1</v>
      </c>
      <c r="K104" s="169">
        <f>SUMIF(H13:H94,"SB",K13:K94)</f>
        <v>1108.5</v>
      </c>
      <c r="L104" s="694">
        <f>SUMIF(H13:H94,"SB",L13:L94)</f>
        <v>423.30000000000007</v>
      </c>
      <c r="M104" s="696">
        <f>SUMIF(H13:H74,"SB",M13:M74)</f>
        <v>242.4</v>
      </c>
      <c r="N104" s="912">
        <f>SUMIF(H13:H94,"SB",N13:N94)</f>
        <v>685.2</v>
      </c>
      <c r="O104" s="170">
        <f>SUMIF(H13:H94,H13,O13:O94)</f>
        <v>685.30000000000007</v>
      </c>
      <c r="P104" s="170">
        <f>SUMIF(H13:H95,"sb",P13:P95)</f>
        <v>708.2</v>
      </c>
      <c r="Q104" s="632"/>
      <c r="R104" s="1111"/>
      <c r="S104" s="1111"/>
      <c r="T104" s="834"/>
    </row>
    <row r="105" spans="1:30" s="1" customFormat="1" ht="18" customHeight="1" x14ac:dyDescent="0.2">
      <c r="A105" s="166"/>
      <c r="B105" s="1112" t="s">
        <v>113</v>
      </c>
      <c r="C105" s="1113"/>
      <c r="D105" s="1113"/>
      <c r="E105" s="1113"/>
      <c r="F105" s="1113"/>
      <c r="G105" s="1113"/>
      <c r="H105" s="1114"/>
      <c r="I105" s="796">
        <f>SUMIF(H13:H94,H14,I13:I94)</f>
        <v>96.2</v>
      </c>
      <c r="J105" s="797">
        <f>SUMIF(H13:H92,H14,J13:J92)</f>
        <v>96.2</v>
      </c>
      <c r="K105" s="169">
        <f>SUMIF(H13:H92,H14,K13:K92)</f>
        <v>109.1</v>
      </c>
      <c r="L105" s="694">
        <f>SUMIF(H13:H92,H14,L13:L92)</f>
        <v>109.1</v>
      </c>
      <c r="M105" s="696">
        <f>SUMIF(H13:H92,H14,M13:M92)</f>
        <v>0</v>
      </c>
      <c r="N105" s="912">
        <f>SUMIF(H13:H92,H14,N13:N92)</f>
        <v>0</v>
      </c>
      <c r="O105" s="170">
        <f>SUMIF(H13:H73,H14,O13:O73)</f>
        <v>110</v>
      </c>
      <c r="P105" s="170">
        <f>SUMIF(H13:H92,H14,P13:P92)</f>
        <v>110</v>
      </c>
      <c r="Q105" s="632"/>
      <c r="R105" s="1111"/>
      <c r="S105" s="1111"/>
      <c r="T105" s="834"/>
    </row>
    <row r="106" spans="1:30" s="1" customFormat="1" ht="29.25" customHeight="1" x14ac:dyDescent="0.2">
      <c r="A106" s="166"/>
      <c r="B106" s="1112" t="s">
        <v>211</v>
      </c>
      <c r="C106" s="1113"/>
      <c r="D106" s="1113"/>
      <c r="E106" s="1113"/>
      <c r="F106" s="1113"/>
      <c r="G106" s="1113"/>
      <c r="H106" s="1114"/>
      <c r="I106" s="796">
        <f>SUMIF(H13:H73,"SB(AAL)",I13:I73)</f>
        <v>70</v>
      </c>
      <c r="J106" s="797">
        <f>SUMIF(H13:H73,"SB(AAL)",J13:J73)</f>
        <v>70</v>
      </c>
      <c r="K106" s="169">
        <f>SUMIF(H13:H73,"SB(AAL)",K13:K73)</f>
        <v>0</v>
      </c>
      <c r="L106" s="694"/>
      <c r="M106" s="696"/>
      <c r="N106" s="912"/>
      <c r="O106" s="170">
        <f>SUMIF(H13:H73,"SB(AAL)",O13:O73)</f>
        <v>0</v>
      </c>
      <c r="P106" s="170">
        <f>SUMIF(H13:H73,"SB(AAL)",P13:P73)</f>
        <v>0</v>
      </c>
      <c r="Q106" s="632"/>
      <c r="R106" s="820"/>
      <c r="S106" s="820"/>
      <c r="T106" s="834"/>
    </row>
    <row r="107" spans="1:30" s="1" customFormat="1" ht="15" customHeight="1" x14ac:dyDescent="0.2">
      <c r="A107" s="166"/>
      <c r="B107" s="1108" t="s">
        <v>114</v>
      </c>
      <c r="C107" s="1109"/>
      <c r="D107" s="1109"/>
      <c r="E107" s="1109"/>
      <c r="F107" s="1109"/>
      <c r="G107" s="1361"/>
      <c r="H107" s="1110"/>
      <c r="I107" s="796">
        <f>SUMIF(H13:H73,"sb(sp)",I13:I73)</f>
        <v>18.8</v>
      </c>
      <c r="J107" s="797">
        <f>SUMIF(H13:H92,"sb(sp)",J13:J92)</f>
        <v>18.8</v>
      </c>
      <c r="K107" s="169">
        <f>SUMIF(H13:H92,"sb(sp)",K13:K92)</f>
        <v>18.2</v>
      </c>
      <c r="L107" s="694">
        <f>SUMIF(H13:H92,"sb(sp)",L13:L92)</f>
        <v>18.2</v>
      </c>
      <c r="M107" s="696">
        <f>SUMIF(H13:H92,"sb(sp)",M13:M92)</f>
        <v>12.899999999999999</v>
      </c>
      <c r="N107" s="912">
        <f>SUMIF(H13:H92,"sb(sp)",N13:N92)</f>
        <v>0</v>
      </c>
      <c r="O107" s="170">
        <f>SUMIF(H13:H73,"sb(sp)",O13:O73)</f>
        <v>17.5</v>
      </c>
      <c r="P107" s="170">
        <f>SUMIF(H13:H92,"sb(sp)",P13:P92)</f>
        <v>17.5</v>
      </c>
      <c r="Q107" s="632"/>
      <c r="R107" s="1111"/>
      <c r="S107" s="1111"/>
      <c r="T107" s="834"/>
    </row>
    <row r="108" spans="1:30" s="1" customFormat="1" ht="16.5" customHeight="1" x14ac:dyDescent="0.2">
      <c r="A108" s="166"/>
      <c r="B108" s="1112" t="s">
        <v>183</v>
      </c>
      <c r="C108" s="1113"/>
      <c r="D108" s="1113"/>
      <c r="E108" s="1113"/>
      <c r="F108" s="1113"/>
      <c r="G108" s="1113"/>
      <c r="H108" s="1114"/>
      <c r="I108" s="796">
        <f>SUMIF(H13:H73,"SB(SPL)",I13:I73)</f>
        <v>0.4</v>
      </c>
      <c r="J108" s="797">
        <f>SUMIF(H13:H73,"SB(SPL)",J13:J73)</f>
        <v>0.4</v>
      </c>
      <c r="K108" s="169">
        <f>SUMIF(H13:H73,"SB(SPL)",K13:K73)</f>
        <v>0</v>
      </c>
      <c r="L108" s="694"/>
      <c r="M108" s="696"/>
      <c r="N108" s="912"/>
      <c r="O108" s="170">
        <f>SUMIF(H13:H73,"SB(SPL)",O13:O73)</f>
        <v>0</v>
      </c>
      <c r="P108" s="170">
        <f>SUMIF(H13:H73,"SB(SPL)",P13:P73)</f>
        <v>0</v>
      </c>
      <c r="Q108" s="632"/>
      <c r="R108" s="820"/>
      <c r="S108" s="820"/>
      <c r="T108" s="834"/>
    </row>
    <row r="109" spans="1:30" s="1" customFormat="1" ht="15" customHeight="1" x14ac:dyDescent="0.2">
      <c r="A109" s="166"/>
      <c r="B109" s="1108" t="s">
        <v>115</v>
      </c>
      <c r="C109" s="1109"/>
      <c r="D109" s="1109"/>
      <c r="E109" s="1109"/>
      <c r="F109" s="1109"/>
      <c r="G109" s="1361"/>
      <c r="H109" s="1110"/>
      <c r="I109" s="796">
        <f>SUMIF(H13:H94,"sb(vb)",I13:I94)</f>
        <v>1958.2</v>
      </c>
      <c r="J109" s="797">
        <f>SUMIF(H13:H92,"sb(vb)",J13:J92)</f>
        <v>1958.2</v>
      </c>
      <c r="K109" s="169">
        <f>SUMIF(H13:H92,H35,K13:K92)</f>
        <v>1853.5</v>
      </c>
      <c r="L109" s="694">
        <f>SUMIF(H13:H92,H35,L13:L92)</f>
        <v>1428.5</v>
      </c>
      <c r="M109" s="696">
        <f>SUMIF(H13:H92,H35,M13:M92)</f>
        <v>927.1</v>
      </c>
      <c r="N109" s="912">
        <f>SUMIF(H13:H92,H35,N13:N92)</f>
        <v>425</v>
      </c>
      <c r="O109" s="170">
        <f>SUMIF(H13:H73,H35,O13:O73)</f>
        <v>1862.1999999999998</v>
      </c>
      <c r="P109" s="170">
        <f>SUMIF(H13:H92,H35,P13:P92)</f>
        <v>1947.1999999999998</v>
      </c>
      <c r="Q109" s="632"/>
      <c r="R109" s="1111"/>
      <c r="S109" s="1111"/>
      <c r="T109" s="834"/>
    </row>
    <row r="110" spans="1:30" s="1" customFormat="1" ht="15" customHeight="1" x14ac:dyDescent="0.2">
      <c r="A110" s="166"/>
      <c r="B110" s="1112" t="s">
        <v>118</v>
      </c>
      <c r="C110" s="1113"/>
      <c r="D110" s="1113"/>
      <c r="E110" s="1113"/>
      <c r="F110" s="1113"/>
      <c r="G110" s="1113"/>
      <c r="H110" s="1114"/>
      <c r="I110" s="796">
        <f>SUMIF(H13:H94,"es",I13:I94)</f>
        <v>0</v>
      </c>
      <c r="J110" s="907">
        <f>SUMIF(H13:H94,"es",J13:J94)</f>
        <v>0</v>
      </c>
      <c r="K110" s="911">
        <f>SUMIF(H13:H94,"es",K13:K94)</f>
        <v>0</v>
      </c>
      <c r="L110" s="909">
        <f>SUMIF(H13:H94,"es",L13:L94)</f>
        <v>0</v>
      </c>
      <c r="M110" s="916">
        <f>SUMIF(H13:H94,"es",M13:M94)</f>
        <v>0</v>
      </c>
      <c r="N110" s="909">
        <f>SUMIF(H13:H94,"es",N13:N94)</f>
        <v>0</v>
      </c>
      <c r="O110" s="796">
        <f>SUMIF(H13:H94,"es",O13:O94)</f>
        <v>1000</v>
      </c>
      <c r="P110" s="905">
        <f>SUMIF(H13:H94,"es",P13:P94)</f>
        <v>500</v>
      </c>
      <c r="Q110" s="863"/>
      <c r="R110" s="863"/>
      <c r="S110" s="863"/>
      <c r="T110" s="834"/>
    </row>
    <row r="111" spans="1:30" s="1" customFormat="1" ht="15" customHeight="1" x14ac:dyDescent="0.2">
      <c r="A111" s="166"/>
      <c r="B111" s="1104" t="s">
        <v>116</v>
      </c>
      <c r="C111" s="1105"/>
      <c r="D111" s="1105"/>
      <c r="E111" s="1105"/>
      <c r="F111" s="1105"/>
      <c r="G111" s="1358"/>
      <c r="H111" s="1106"/>
      <c r="I111" s="794">
        <f>SUM(I112:I114)</f>
        <v>3485.2999999999997</v>
      </c>
      <c r="J111" s="795">
        <f>SUM(J112:J114)</f>
        <v>3485.2999999999997</v>
      </c>
      <c r="K111" s="167">
        <f>SUM(K112:K114)</f>
        <v>278.40000000000003</v>
      </c>
      <c r="L111" s="826">
        <f t="shared" ref="L111:N111" si="33">SUM(L112:L114)</f>
        <v>16.600000000000001</v>
      </c>
      <c r="M111" s="828">
        <f t="shared" si="33"/>
        <v>6.3</v>
      </c>
      <c r="N111" s="913">
        <f t="shared" si="33"/>
        <v>261.8</v>
      </c>
      <c r="O111" s="168">
        <f>SUM(O112:O114)</f>
        <v>86.6</v>
      </c>
      <c r="P111" s="168">
        <f>SUM(P112:P114)</f>
        <v>40.6</v>
      </c>
      <c r="Q111" s="634"/>
      <c r="R111" s="1107"/>
      <c r="S111" s="1107"/>
      <c r="T111" s="834"/>
    </row>
    <row r="112" spans="1:30" s="175" customFormat="1" ht="15" customHeight="1" x14ac:dyDescent="0.2">
      <c r="A112" s="171"/>
      <c r="B112" s="1156" t="s">
        <v>117</v>
      </c>
      <c r="C112" s="1157"/>
      <c r="D112" s="1157"/>
      <c r="E112" s="1157"/>
      <c r="F112" s="1157"/>
      <c r="G112" s="1157"/>
      <c r="H112" s="1158"/>
      <c r="I112" s="798">
        <f>SUMIF(H13:H73,"psdf",I13:I73)</f>
        <v>1.1000000000000001</v>
      </c>
      <c r="J112" s="799">
        <f>SUMIF(H13:H92,"psdf",J13:J92)</f>
        <v>1.1000000000000001</v>
      </c>
      <c r="K112" s="172">
        <f>SUMIF(H13:H92,"PSDF",K13:K92)</f>
        <v>16.600000000000001</v>
      </c>
      <c r="L112" s="827">
        <f>SUMIF(H13:H92,"PSDF",L13:L92)</f>
        <v>16.600000000000001</v>
      </c>
      <c r="M112" s="697">
        <f>SUMIF(H13:H92,"PSDF",M13:M92)</f>
        <v>6.3</v>
      </c>
      <c r="N112" s="695">
        <f>SUMIF(H13:H92,"PSDF",N13:N92)</f>
        <v>0</v>
      </c>
      <c r="O112" s="51">
        <f>SUMIF(H13:H73,"PSDF",O13:O73)</f>
        <v>16.600000000000001</v>
      </c>
      <c r="P112" s="51">
        <f>SUMIF(H13:H92,"PSDF",P13:P92)</f>
        <v>16.600000000000001</v>
      </c>
      <c r="Q112" s="173"/>
      <c r="R112" s="835"/>
      <c r="S112" s="174"/>
      <c r="T112" s="836"/>
    </row>
    <row r="113" spans="1:20" s="1" customFormat="1" ht="15" customHeight="1" x14ac:dyDescent="0.2">
      <c r="A113" s="166"/>
      <c r="B113" s="1112" t="s">
        <v>181</v>
      </c>
      <c r="C113" s="1113"/>
      <c r="D113" s="1113"/>
      <c r="E113" s="1113"/>
      <c r="F113" s="1113"/>
      <c r="G113" s="1113"/>
      <c r="H113" s="1114"/>
      <c r="I113" s="796">
        <f>SUMIF(H13:H73,"lrvb",I13:I73)</f>
        <v>6.1</v>
      </c>
      <c r="J113" s="797">
        <f>SUMIF(H13:H92,"lrvb",J13:J92)</f>
        <v>6.1</v>
      </c>
      <c r="K113" s="169">
        <f>SUMIF(H13:H92,"lrvb",K13:K92)</f>
        <v>0</v>
      </c>
      <c r="L113" s="694"/>
      <c r="M113" s="696"/>
      <c r="N113" s="912"/>
      <c r="O113" s="170">
        <f>SUMIF(H13:H73,"lrvb",O13:O73)</f>
        <v>0</v>
      </c>
      <c r="P113" s="170">
        <f>SUMIF(H13:H92,"lrvb",P13:P92)</f>
        <v>0</v>
      </c>
      <c r="Q113" s="632"/>
      <c r="R113" s="820"/>
      <c r="S113" s="820"/>
      <c r="T113" s="834"/>
    </row>
    <row r="114" spans="1:20" s="1" customFormat="1" ht="15" customHeight="1" x14ac:dyDescent="0.2">
      <c r="A114" s="166"/>
      <c r="B114" s="1108" t="s">
        <v>119</v>
      </c>
      <c r="C114" s="1109"/>
      <c r="D114" s="1109"/>
      <c r="E114" s="1109"/>
      <c r="F114" s="1109"/>
      <c r="G114" s="1361"/>
      <c r="H114" s="1110"/>
      <c r="I114" s="796">
        <f>SUMIF(H13:H94,"kt",I13:I94)</f>
        <v>3478.1</v>
      </c>
      <c r="J114" s="797">
        <f>SUMIF(H13:H92,"kt",J13:J92)</f>
        <v>3478.1</v>
      </c>
      <c r="K114" s="169">
        <f>SUMIF(H13:H92,"kt",K13:K92)</f>
        <v>261.8</v>
      </c>
      <c r="L114" s="694">
        <f>SUMIF(I13:I92,"kt",L13:L92)</f>
        <v>0</v>
      </c>
      <c r="M114" s="696">
        <f>SUMIF(J13:J92,"kt",M13:M92)</f>
        <v>0</v>
      </c>
      <c r="N114" s="694">
        <f>SUMIF(H13:H94,"kt",N13:N94)</f>
        <v>261.8</v>
      </c>
      <c r="O114" s="170">
        <f>SUMIF(H13:H73,"kt",O13:O73)</f>
        <v>70</v>
      </c>
      <c r="P114" s="170">
        <f>SUMIF(H13:H92,"kt",P13:P92)</f>
        <v>24</v>
      </c>
      <c r="Q114" s="632"/>
      <c r="R114" s="1111"/>
      <c r="S114" s="1111"/>
      <c r="T114" s="834"/>
    </row>
    <row r="115" spans="1:20" s="1" customFormat="1" ht="15" customHeight="1" thickBot="1" x14ac:dyDescent="0.25">
      <c r="A115" s="176"/>
      <c r="B115" s="1153" t="s">
        <v>120</v>
      </c>
      <c r="C115" s="1154"/>
      <c r="D115" s="1154"/>
      <c r="E115" s="1154"/>
      <c r="F115" s="1154"/>
      <c r="G115" s="1154"/>
      <c r="H115" s="1155"/>
      <c r="I115" s="783">
        <f>SUM(I103,I111)</f>
        <v>5962.2</v>
      </c>
      <c r="J115" s="784">
        <f>SUM(J103,J111)</f>
        <v>6022</v>
      </c>
      <c r="K115" s="118">
        <f>K103+K111</f>
        <v>3367.7000000000003</v>
      </c>
      <c r="L115" s="823">
        <f t="shared" ref="L115:N115" si="34">L103+L111</f>
        <v>1995.7</v>
      </c>
      <c r="M115" s="698">
        <f t="shared" si="34"/>
        <v>1188.7</v>
      </c>
      <c r="N115" s="914">
        <f t="shared" si="34"/>
        <v>1372</v>
      </c>
      <c r="O115" s="119">
        <f>O111+O103</f>
        <v>3761.6</v>
      </c>
      <c r="P115" s="119">
        <f>P111+P103</f>
        <v>3323.4999999999995</v>
      </c>
      <c r="Q115" s="634"/>
      <c r="R115" s="1107"/>
      <c r="S115" s="1107"/>
      <c r="T115" s="834"/>
    </row>
    <row r="116" spans="1:20" s="1" customFormat="1" ht="12.75" x14ac:dyDescent="0.2">
      <c r="A116" s="177"/>
      <c r="B116" s="178"/>
      <c r="C116" s="178"/>
      <c r="D116" s="178"/>
      <c r="E116" s="501"/>
      <c r="F116" s="625"/>
      <c r="G116" s="881"/>
      <c r="H116" s="180"/>
      <c r="I116" s="800"/>
      <c r="J116" s="800"/>
      <c r="K116" s="182"/>
      <c r="L116" s="182"/>
      <c r="M116" s="182"/>
      <c r="N116" s="182"/>
      <c r="O116" s="181"/>
      <c r="P116" s="181"/>
      <c r="Q116" s="166"/>
      <c r="R116" s="191"/>
      <c r="S116" s="191"/>
      <c r="T116" s="834"/>
    </row>
    <row r="117" spans="1:20" s="1" customFormat="1" ht="12.75" x14ac:dyDescent="0.2">
      <c r="A117" s="166"/>
      <c r="B117" s="166"/>
      <c r="C117" s="166"/>
      <c r="D117" s="183"/>
      <c r="E117" s="191"/>
      <c r="F117" s="625"/>
      <c r="G117" s="881"/>
      <c r="H117" s="180"/>
      <c r="I117" s="801"/>
      <c r="J117" s="801"/>
      <c r="K117" s="225"/>
      <c r="L117" s="225"/>
      <c r="M117" s="225"/>
      <c r="N117" s="225"/>
      <c r="O117" s="226"/>
      <c r="P117" s="226"/>
      <c r="Q117" s="183"/>
      <c r="R117" s="191"/>
      <c r="S117" s="191"/>
      <c r="T117" s="834"/>
    </row>
    <row r="118" spans="1:20" s="1" customFormat="1" ht="12.75" x14ac:dyDescent="0.2">
      <c r="A118" s="166"/>
      <c r="B118" s="166"/>
      <c r="C118" s="166"/>
      <c r="D118" s="183"/>
      <c r="E118" s="191"/>
      <c r="F118" s="625"/>
      <c r="G118" s="881"/>
      <c r="H118" s="180"/>
      <c r="I118" s="800"/>
      <c r="J118" s="800"/>
      <c r="K118" s="182"/>
      <c r="L118" s="182"/>
      <c r="M118" s="182"/>
      <c r="N118" s="182"/>
      <c r="O118" s="181"/>
      <c r="P118" s="181"/>
      <c r="Q118" s="166"/>
      <c r="R118" s="191"/>
      <c r="S118" s="191"/>
      <c r="T118" s="834"/>
    </row>
    <row r="119" spans="1:20" x14ac:dyDescent="0.25">
      <c r="I119" s="815"/>
    </row>
    <row r="120" spans="1:20" x14ac:dyDescent="0.25">
      <c r="H120" s="816"/>
    </row>
  </sheetData>
  <mergeCells count="221">
    <mergeCell ref="Q1:T1"/>
    <mergeCell ref="A58:A59"/>
    <mergeCell ref="B58:B59"/>
    <mergeCell ref="A54:A57"/>
    <mergeCell ref="B54:B57"/>
    <mergeCell ref="G77:G78"/>
    <mergeCell ref="B77:B78"/>
    <mergeCell ref="C77:C78"/>
    <mergeCell ref="A73:A74"/>
    <mergeCell ref="A64:A66"/>
    <mergeCell ref="B64:B66"/>
    <mergeCell ref="C64:C66"/>
    <mergeCell ref="D75:D76"/>
    <mergeCell ref="E75:E76"/>
    <mergeCell ref="G75:G76"/>
    <mergeCell ref="A77:A78"/>
    <mergeCell ref="D77:D78"/>
    <mergeCell ref="E77:E78"/>
    <mergeCell ref="F77:F78"/>
    <mergeCell ref="C58:C59"/>
    <mergeCell ref="D58:D59"/>
    <mergeCell ref="F58:F59"/>
    <mergeCell ref="A67:A69"/>
    <mergeCell ref="B67:B69"/>
    <mergeCell ref="C67:C69"/>
    <mergeCell ref="A60:A63"/>
    <mergeCell ref="B60:B63"/>
    <mergeCell ref="C60:C63"/>
    <mergeCell ref="D60:D63"/>
    <mergeCell ref="F60:F63"/>
    <mergeCell ref="A70:A72"/>
    <mergeCell ref="B70:B72"/>
    <mergeCell ref="C70:C72"/>
    <mergeCell ref="D64:D66"/>
    <mergeCell ref="E60:E62"/>
    <mergeCell ref="B106:H106"/>
    <mergeCell ref="K102:N102"/>
    <mergeCell ref="B105:H105"/>
    <mergeCell ref="R105:S105"/>
    <mergeCell ref="G79:G81"/>
    <mergeCell ref="S64:S66"/>
    <mergeCell ref="F79:F81"/>
    <mergeCell ref="D41:D42"/>
    <mergeCell ref="G60:G61"/>
    <mergeCell ref="G70:G72"/>
    <mergeCell ref="D67:D69"/>
    <mergeCell ref="F67:F69"/>
    <mergeCell ref="G67:G69"/>
    <mergeCell ref="Q67:Q69"/>
    <mergeCell ref="E68:E69"/>
    <mergeCell ref="Q77:Q78"/>
    <mergeCell ref="R77:R78"/>
    <mergeCell ref="D70:D72"/>
    <mergeCell ref="F70:F72"/>
    <mergeCell ref="E71:E72"/>
    <mergeCell ref="F41:F42"/>
    <mergeCell ref="C52:H52"/>
    <mergeCell ref="C53:T53"/>
    <mergeCell ref="C54:C57"/>
    <mergeCell ref="B73:B74"/>
    <mergeCell ref="C73:C74"/>
    <mergeCell ref="D73:D74"/>
    <mergeCell ref="E73:E74"/>
    <mergeCell ref="F73:F74"/>
    <mergeCell ref="Q73:Q74"/>
    <mergeCell ref="F87:F89"/>
    <mergeCell ref="Q87:Q89"/>
    <mergeCell ref="F84:F86"/>
    <mergeCell ref="F82:F83"/>
    <mergeCell ref="Q82:Q83"/>
    <mergeCell ref="G82:G83"/>
    <mergeCell ref="G73:G74"/>
    <mergeCell ref="E85:E86"/>
    <mergeCell ref="B108:H108"/>
    <mergeCell ref="B114:H114"/>
    <mergeCell ref="R114:S114"/>
    <mergeCell ref="B104:H104"/>
    <mergeCell ref="A99:AD99"/>
    <mergeCell ref="A100:AD100"/>
    <mergeCell ref="C96:H96"/>
    <mergeCell ref="Q96:T96"/>
    <mergeCell ref="A94:A95"/>
    <mergeCell ref="B94:B95"/>
    <mergeCell ref="C94:C95"/>
    <mergeCell ref="D94:D95"/>
    <mergeCell ref="E94:E95"/>
    <mergeCell ref="F94:F95"/>
    <mergeCell ref="Q94:Q95"/>
    <mergeCell ref="R94:R95"/>
    <mergeCell ref="R104:S104"/>
    <mergeCell ref="B97:H97"/>
    <mergeCell ref="Q97:T97"/>
    <mergeCell ref="B98:H98"/>
    <mergeCell ref="B107:H107"/>
    <mergeCell ref="R107:S107"/>
    <mergeCell ref="B101:P101"/>
    <mergeCell ref="B102:H102"/>
    <mergeCell ref="B115:H115"/>
    <mergeCell ref="R115:S115"/>
    <mergeCell ref="B109:H109"/>
    <mergeCell ref="R109:S109"/>
    <mergeCell ref="B111:H111"/>
    <mergeCell ref="R111:S111"/>
    <mergeCell ref="B112:H112"/>
    <mergeCell ref="B113:H113"/>
    <mergeCell ref="B110:H110"/>
    <mergeCell ref="F90:F91"/>
    <mergeCell ref="Q90:Q91"/>
    <mergeCell ref="B103:H103"/>
    <mergeCell ref="R103:S103"/>
    <mergeCell ref="A87:A89"/>
    <mergeCell ref="B87:B89"/>
    <mergeCell ref="C87:C89"/>
    <mergeCell ref="D87:D89"/>
    <mergeCell ref="E88:E89"/>
    <mergeCell ref="A92:A93"/>
    <mergeCell ref="B92:B93"/>
    <mergeCell ref="C92:C93"/>
    <mergeCell ref="D92:D93"/>
    <mergeCell ref="E92:E93"/>
    <mergeCell ref="F92:F93"/>
    <mergeCell ref="Q92:Q93"/>
    <mergeCell ref="R102:S102"/>
    <mergeCell ref="Q98:T98"/>
    <mergeCell ref="R92:R93"/>
    <mergeCell ref="A79:A81"/>
    <mergeCell ref="B79:B81"/>
    <mergeCell ref="C79:C81"/>
    <mergeCell ref="D79:D81"/>
    <mergeCell ref="E80:E81"/>
    <mergeCell ref="A90:A91"/>
    <mergeCell ref="B90:B91"/>
    <mergeCell ref="C90:C91"/>
    <mergeCell ref="D90:D91"/>
    <mergeCell ref="A82:A83"/>
    <mergeCell ref="B82:B83"/>
    <mergeCell ref="C82:C83"/>
    <mergeCell ref="D82:D83"/>
    <mergeCell ref="A84:A86"/>
    <mergeCell ref="B84:B86"/>
    <mergeCell ref="C84:C86"/>
    <mergeCell ref="D84:D86"/>
    <mergeCell ref="Q33:T33"/>
    <mergeCell ref="D50:D51"/>
    <mergeCell ref="E48:E49"/>
    <mergeCell ref="C34:T34"/>
    <mergeCell ref="Q55:Q56"/>
    <mergeCell ref="G55:G57"/>
    <mergeCell ref="F43:F44"/>
    <mergeCell ref="Q37:Q38"/>
    <mergeCell ref="Q52:T52"/>
    <mergeCell ref="Q45:Q46"/>
    <mergeCell ref="E55:E57"/>
    <mergeCell ref="D35:D36"/>
    <mergeCell ref="F35:F36"/>
    <mergeCell ref="D48:D49"/>
    <mergeCell ref="D43:D44"/>
    <mergeCell ref="D45:D46"/>
    <mergeCell ref="C33:H33"/>
    <mergeCell ref="D39:D40"/>
    <mergeCell ref="E39:E40"/>
    <mergeCell ref="F39:F40"/>
    <mergeCell ref="D54:D57"/>
    <mergeCell ref="F54:F57"/>
    <mergeCell ref="E30:E32"/>
    <mergeCell ref="F30:F32"/>
    <mergeCell ref="Q27:Q29"/>
    <mergeCell ref="B11:T11"/>
    <mergeCell ref="C12:T12"/>
    <mergeCell ref="L7:M7"/>
    <mergeCell ref="K7:K8"/>
    <mergeCell ref="N7:N8"/>
    <mergeCell ref="A9:T9"/>
    <mergeCell ref="A10:T10"/>
    <mergeCell ref="A13:A19"/>
    <mergeCell ref="B13:B19"/>
    <mergeCell ref="C13:C19"/>
    <mergeCell ref="F13:F19"/>
    <mergeCell ref="Q13:Q19"/>
    <mergeCell ref="E14:E15"/>
    <mergeCell ref="E16:E17"/>
    <mergeCell ref="E18:E19"/>
    <mergeCell ref="A30:A32"/>
    <mergeCell ref="B30:B32"/>
    <mergeCell ref="C30:C32"/>
    <mergeCell ref="D30:D32"/>
    <mergeCell ref="T7:T8"/>
    <mergeCell ref="G6:G8"/>
    <mergeCell ref="I6:I8"/>
    <mergeCell ref="O6:O8"/>
    <mergeCell ref="K6:N6"/>
    <mergeCell ref="C20:C22"/>
    <mergeCell ref="D20:D22"/>
    <mergeCell ref="E20:E22"/>
    <mergeCell ref="D23:D24"/>
    <mergeCell ref="F20:F22"/>
    <mergeCell ref="Q20:Q22"/>
    <mergeCell ref="U64:U66"/>
    <mergeCell ref="R73:R74"/>
    <mergeCell ref="E64:E66"/>
    <mergeCell ref="F64:F66"/>
    <mergeCell ref="Q64:Q66"/>
    <mergeCell ref="T64:T66"/>
    <mergeCell ref="G64:G66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F6:F8"/>
    <mergeCell ref="H6:H8"/>
    <mergeCell ref="J6:J8"/>
    <mergeCell ref="P6:P8"/>
    <mergeCell ref="Q6:T6"/>
    <mergeCell ref="Q7:Q8"/>
    <mergeCell ref="R7:R8"/>
    <mergeCell ref="S7:S8"/>
  </mergeCells>
  <printOptions horizontalCentered="1"/>
  <pageMargins left="0" right="0" top="0.55118110236220474" bottom="0.35433070866141736" header="0.31496062992125984" footer="0.31496062992125984"/>
  <pageSetup paperSize="9" scale="86" fitToHeight="0" orientation="landscape" r:id="rId1"/>
  <rowBreaks count="3" manualBreakCount="3">
    <brk id="25" max="19" man="1"/>
    <brk id="44" max="19" man="1"/>
    <brk id="66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9"/>
  <sheetViews>
    <sheetView topLeftCell="A76" workbookViewId="0">
      <selection activeCell="L89" sqref="L89"/>
    </sheetView>
  </sheetViews>
  <sheetFormatPr defaultRowHeight="15" x14ac:dyDescent="0.25"/>
  <cols>
    <col min="1" max="3" width="3.5703125" style="242" customWidth="1"/>
    <col min="4" max="4" width="25.85546875" customWidth="1"/>
    <col min="5" max="7" width="3.28515625" customWidth="1"/>
    <col min="8" max="8" width="13.140625" customWidth="1"/>
    <col min="9" max="9" width="8" customWidth="1"/>
    <col min="10" max="10" width="8.85546875" customWidth="1"/>
    <col min="11" max="11" width="9" customWidth="1"/>
    <col min="18" max="18" width="20" customWidth="1"/>
    <col min="19" max="21" width="5.7109375" customWidth="1"/>
  </cols>
  <sheetData>
    <row r="1" spans="1:21" ht="15.75" x14ac:dyDescent="0.25">
      <c r="R1" s="1409" t="s">
        <v>134</v>
      </c>
      <c r="S1" s="1409"/>
      <c r="T1" s="1409"/>
      <c r="U1" s="1409"/>
    </row>
    <row r="2" spans="1:21" s="243" customFormat="1" ht="15.75" x14ac:dyDescent="0.25">
      <c r="A2" s="1285" t="s">
        <v>135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285"/>
      <c r="U2" s="1285"/>
    </row>
    <row r="3" spans="1:21" s="243" customFormat="1" ht="15.75" x14ac:dyDescent="0.25">
      <c r="A3" s="1286" t="s">
        <v>1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</row>
    <row r="4" spans="1:21" s="243" customFormat="1" ht="15.75" x14ac:dyDescent="0.25">
      <c r="A4" s="1410" t="s">
        <v>136</v>
      </c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  <c r="O4" s="1410"/>
      <c r="P4" s="1410"/>
      <c r="Q4" s="1410"/>
      <c r="R4" s="1410"/>
      <c r="S4" s="1410"/>
      <c r="T4" s="1410"/>
      <c r="U4" s="1410"/>
    </row>
    <row r="5" spans="1:21" ht="15.75" thickBot="1" x14ac:dyDescent="0.3">
      <c r="A5" s="1411" t="s">
        <v>137</v>
      </c>
      <c r="B5" s="1411"/>
      <c r="C5" s="1411"/>
      <c r="D5" s="1411"/>
      <c r="E5" s="1411"/>
      <c r="F5" s="1411"/>
      <c r="G5" s="1411"/>
      <c r="H5" s="1411"/>
      <c r="I5" s="1411"/>
      <c r="J5" s="1411"/>
      <c r="K5" s="1411"/>
      <c r="L5" s="1411"/>
      <c r="M5" s="1411"/>
      <c r="N5" s="1411"/>
      <c r="O5" s="1411"/>
      <c r="P5" s="1411"/>
      <c r="Q5" s="1411"/>
      <c r="R5" s="1411"/>
      <c r="S5" s="1411"/>
      <c r="T5" s="1411"/>
      <c r="U5" s="1411"/>
    </row>
    <row r="6" spans="1:21" ht="60" x14ac:dyDescent="0.25">
      <c r="A6" s="1412" t="s">
        <v>4</v>
      </c>
      <c r="B6" s="1379" t="s">
        <v>5</v>
      </c>
      <c r="C6" s="1379" t="s">
        <v>6</v>
      </c>
      <c r="D6" s="1295" t="s">
        <v>7</v>
      </c>
      <c r="E6" s="1415" t="s">
        <v>8</v>
      </c>
      <c r="F6" s="1379" t="s">
        <v>138</v>
      </c>
      <c r="G6" s="1429" t="s">
        <v>9</v>
      </c>
      <c r="H6" s="1432" t="s">
        <v>139</v>
      </c>
      <c r="I6" s="1314" t="s">
        <v>10</v>
      </c>
      <c r="J6" s="244" t="s">
        <v>140</v>
      </c>
      <c r="K6" s="244" t="s">
        <v>141</v>
      </c>
      <c r="L6" s="1390" t="s">
        <v>142</v>
      </c>
      <c r="M6" s="1391"/>
      <c r="N6" s="1391"/>
      <c r="O6" s="1392"/>
      <c r="P6" s="1393" t="s">
        <v>143</v>
      </c>
      <c r="Q6" s="1418" t="s">
        <v>144</v>
      </c>
      <c r="R6" s="1421" t="s">
        <v>14</v>
      </c>
      <c r="S6" s="1422"/>
      <c r="T6" s="1422"/>
      <c r="U6" s="1423"/>
    </row>
    <row r="7" spans="1:21" ht="15" customHeight="1" x14ac:dyDescent="0.25">
      <c r="A7" s="1413"/>
      <c r="B7" s="1380"/>
      <c r="C7" s="1380"/>
      <c r="D7" s="1296"/>
      <c r="E7" s="1416"/>
      <c r="F7" s="1380"/>
      <c r="G7" s="1430"/>
      <c r="H7" s="1433"/>
      <c r="I7" s="1315"/>
      <c r="J7" s="1424" t="s">
        <v>145</v>
      </c>
      <c r="K7" s="1424" t="s">
        <v>145</v>
      </c>
      <c r="L7" s="1424" t="s">
        <v>145</v>
      </c>
      <c r="M7" s="1426" t="s">
        <v>146</v>
      </c>
      <c r="N7" s="1426"/>
      <c r="O7" s="1427" t="s">
        <v>147</v>
      </c>
      <c r="P7" s="1394"/>
      <c r="Q7" s="1419"/>
      <c r="R7" s="1435" t="s">
        <v>7</v>
      </c>
      <c r="S7" s="1380" t="s">
        <v>15</v>
      </c>
      <c r="T7" s="1380" t="s">
        <v>16</v>
      </c>
      <c r="U7" s="1312" t="s">
        <v>17</v>
      </c>
    </row>
    <row r="8" spans="1:21" ht="48.75" thickBot="1" x14ac:dyDescent="0.3">
      <c r="A8" s="1414"/>
      <c r="B8" s="1381"/>
      <c r="C8" s="1381"/>
      <c r="D8" s="1297"/>
      <c r="E8" s="1417"/>
      <c r="F8" s="1381"/>
      <c r="G8" s="1431"/>
      <c r="H8" s="1434"/>
      <c r="I8" s="1316"/>
      <c r="J8" s="1425"/>
      <c r="K8" s="1425"/>
      <c r="L8" s="1425"/>
      <c r="M8" s="245" t="s">
        <v>145</v>
      </c>
      <c r="N8" s="246" t="s">
        <v>148</v>
      </c>
      <c r="O8" s="1428"/>
      <c r="P8" s="1395"/>
      <c r="Q8" s="1420"/>
      <c r="R8" s="1436"/>
      <c r="S8" s="1381"/>
      <c r="T8" s="1381"/>
      <c r="U8" s="1313"/>
    </row>
    <row r="9" spans="1:21" ht="15.75" thickBot="1" x14ac:dyDescent="0.3">
      <c r="A9" s="1396" t="s">
        <v>18</v>
      </c>
      <c r="B9" s="1397"/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8"/>
    </row>
    <row r="10" spans="1:21" ht="15.75" thickBot="1" x14ac:dyDescent="0.3">
      <c r="A10" s="1399" t="s">
        <v>19</v>
      </c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1"/>
    </row>
    <row r="11" spans="1:21" ht="15.75" thickBot="1" x14ac:dyDescent="0.3">
      <c r="A11" s="247" t="s">
        <v>20</v>
      </c>
      <c r="B11" s="1402" t="s">
        <v>21</v>
      </c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4"/>
    </row>
    <row r="12" spans="1:21" ht="15.75" thickBot="1" x14ac:dyDescent="0.3">
      <c r="A12" s="2" t="s">
        <v>20</v>
      </c>
      <c r="B12" s="248" t="s">
        <v>20</v>
      </c>
      <c r="C12" s="1328" t="s">
        <v>22</v>
      </c>
      <c r="D12" s="1266"/>
      <c r="E12" s="1266"/>
      <c r="F12" s="1266"/>
      <c r="G12" s="1266"/>
      <c r="H12" s="1266"/>
      <c r="I12" s="1266"/>
      <c r="J12" s="1266"/>
      <c r="K12" s="1266"/>
      <c r="L12" s="1266"/>
      <c r="M12" s="1266"/>
      <c r="N12" s="1266"/>
      <c r="O12" s="1266"/>
      <c r="P12" s="1266"/>
      <c r="Q12" s="1266"/>
      <c r="R12" s="1266"/>
      <c r="S12" s="1266"/>
      <c r="T12" s="1266"/>
      <c r="U12" s="1267"/>
    </row>
    <row r="13" spans="1:21" ht="63.75" x14ac:dyDescent="0.25">
      <c r="A13" s="1405" t="s">
        <v>20</v>
      </c>
      <c r="B13" s="1382" t="s">
        <v>20</v>
      </c>
      <c r="C13" s="1125" t="s">
        <v>20</v>
      </c>
      <c r="D13" s="3" t="s">
        <v>23</v>
      </c>
      <c r="E13" s="4" t="s">
        <v>24</v>
      </c>
      <c r="F13" s="1387" t="s">
        <v>25</v>
      </c>
      <c r="G13" s="1223" t="s">
        <v>26</v>
      </c>
      <c r="H13" s="1437" t="s">
        <v>149</v>
      </c>
      <c r="I13" s="5" t="s">
        <v>27</v>
      </c>
      <c r="J13" s="249">
        <v>10658</v>
      </c>
      <c r="K13" s="250">
        <v>10658</v>
      </c>
      <c r="L13" s="249">
        <f>M13</f>
        <v>10700</v>
      </c>
      <c r="M13" s="251">
        <v>10700</v>
      </c>
      <c r="N13" s="252"/>
      <c r="O13" s="253"/>
      <c r="P13" s="254">
        <v>11000</v>
      </c>
      <c r="Q13" s="255">
        <v>11000</v>
      </c>
      <c r="R13" s="1279" t="s">
        <v>28</v>
      </c>
      <c r="S13" s="7">
        <v>100</v>
      </c>
      <c r="T13" s="7">
        <v>100</v>
      </c>
      <c r="U13" s="8">
        <v>100</v>
      </c>
    </row>
    <row r="14" spans="1:21" x14ac:dyDescent="0.25">
      <c r="A14" s="1406"/>
      <c r="B14" s="1383"/>
      <c r="C14" s="1126"/>
      <c r="D14" s="9" t="s">
        <v>29</v>
      </c>
      <c r="E14" s="1282" t="s">
        <v>30</v>
      </c>
      <c r="F14" s="1388"/>
      <c r="G14" s="1237"/>
      <c r="H14" s="1438"/>
      <c r="I14" s="57" t="s">
        <v>31</v>
      </c>
      <c r="J14" s="256">
        <v>96154</v>
      </c>
      <c r="K14" s="257">
        <v>96154</v>
      </c>
      <c r="L14" s="258">
        <v>96200</v>
      </c>
      <c r="M14" s="259">
        <v>96200</v>
      </c>
      <c r="N14" s="260"/>
      <c r="O14" s="261"/>
      <c r="P14" s="262">
        <v>97000</v>
      </c>
      <c r="Q14" s="263">
        <v>97000</v>
      </c>
      <c r="R14" s="1280"/>
      <c r="S14" s="13"/>
      <c r="T14" s="13"/>
      <c r="U14" s="14"/>
    </row>
    <row r="15" spans="1:21" x14ac:dyDescent="0.25">
      <c r="A15" s="1407"/>
      <c r="B15" s="1384"/>
      <c r="C15" s="1386"/>
      <c r="D15" s="16" t="s">
        <v>32</v>
      </c>
      <c r="E15" s="1283"/>
      <c r="F15" s="1388"/>
      <c r="G15" s="1237"/>
      <c r="H15" s="1438"/>
      <c r="I15" s="264" t="s">
        <v>150</v>
      </c>
      <c r="J15" s="265">
        <v>35538</v>
      </c>
      <c r="K15" s="266">
        <v>35538</v>
      </c>
      <c r="L15" s="267"/>
      <c r="M15" s="268"/>
      <c r="N15" s="268"/>
      <c r="O15" s="269"/>
      <c r="P15" s="270"/>
      <c r="Q15" s="271"/>
      <c r="R15" s="1280"/>
      <c r="S15" s="13"/>
      <c r="T15" s="13"/>
      <c r="U15" s="14"/>
    </row>
    <row r="16" spans="1:21" ht="25.5" x14ac:dyDescent="0.25">
      <c r="A16" s="1407"/>
      <c r="B16" s="1384"/>
      <c r="C16" s="1386"/>
      <c r="D16" s="16" t="s">
        <v>33</v>
      </c>
      <c r="E16" s="1282" t="s">
        <v>34</v>
      </c>
      <c r="F16" s="1388"/>
      <c r="G16" s="1237"/>
      <c r="H16" s="1438"/>
      <c r="I16" s="272"/>
      <c r="J16" s="265"/>
      <c r="K16" s="266"/>
      <c r="L16" s="273"/>
      <c r="M16" s="274"/>
      <c r="N16" s="274"/>
      <c r="O16" s="257"/>
      <c r="P16" s="275"/>
      <c r="Q16" s="276"/>
      <c r="R16" s="1280"/>
      <c r="S16" s="13"/>
      <c r="T16" s="13"/>
      <c r="U16" s="14"/>
    </row>
    <row r="17" spans="1:21" ht="38.25" x14ac:dyDescent="0.25">
      <c r="A17" s="1407"/>
      <c r="B17" s="1384"/>
      <c r="C17" s="1386"/>
      <c r="D17" s="16" t="s">
        <v>35</v>
      </c>
      <c r="E17" s="1251"/>
      <c r="F17" s="1388"/>
      <c r="G17" s="1237"/>
      <c r="H17" s="1438"/>
      <c r="I17" s="272"/>
      <c r="J17" s="265"/>
      <c r="K17" s="266"/>
      <c r="L17" s="273"/>
      <c r="M17" s="274"/>
      <c r="N17" s="274"/>
      <c r="O17" s="257"/>
      <c r="P17" s="275"/>
      <c r="Q17" s="276"/>
      <c r="R17" s="1280"/>
      <c r="S17" s="13"/>
      <c r="T17" s="13"/>
      <c r="U17" s="14"/>
    </row>
    <row r="18" spans="1:21" ht="27.75" customHeight="1" x14ac:dyDescent="0.25">
      <c r="A18" s="1407"/>
      <c r="B18" s="1384"/>
      <c r="C18" s="1386"/>
      <c r="D18" s="16" t="s">
        <v>36</v>
      </c>
      <c r="E18" s="1251"/>
      <c r="F18" s="1388"/>
      <c r="G18" s="1237"/>
      <c r="H18" s="1438"/>
      <c r="I18" s="277"/>
      <c r="J18" s="278"/>
      <c r="K18" s="279"/>
      <c r="L18" s="273"/>
      <c r="M18" s="274"/>
      <c r="N18" s="274"/>
      <c r="O18" s="257"/>
      <c r="P18" s="275"/>
      <c r="Q18" s="276"/>
      <c r="R18" s="1280"/>
      <c r="S18" s="20"/>
      <c r="T18" s="20"/>
      <c r="U18" s="21"/>
    </row>
    <row r="19" spans="1:21" ht="15.75" thickBot="1" x14ac:dyDescent="0.3">
      <c r="A19" s="1408"/>
      <c r="B19" s="1385"/>
      <c r="C19" s="1127"/>
      <c r="D19" s="16" t="s">
        <v>37</v>
      </c>
      <c r="E19" s="1252"/>
      <c r="F19" s="1389"/>
      <c r="G19" s="1224"/>
      <c r="H19" s="1439"/>
      <c r="I19" s="22" t="s">
        <v>38</v>
      </c>
      <c r="J19" s="280">
        <f>SUM(J13:J18)</f>
        <v>142350</v>
      </c>
      <c r="K19" s="281">
        <f>SUM(K13:K18)</f>
        <v>142350</v>
      </c>
      <c r="L19" s="282">
        <f>M19+O19</f>
        <v>106900</v>
      </c>
      <c r="M19" s="283">
        <f>SUM(M13:M18)</f>
        <v>106900</v>
      </c>
      <c r="N19" s="283"/>
      <c r="O19" s="284"/>
      <c r="P19" s="285">
        <f>SUM(P13:P18)</f>
        <v>108000</v>
      </c>
      <c r="Q19" s="286">
        <f>SUM(Q13:Q18)</f>
        <v>108000</v>
      </c>
      <c r="R19" s="1281"/>
      <c r="S19" s="26"/>
      <c r="T19" s="26"/>
      <c r="U19" s="27"/>
    </row>
    <row r="20" spans="1:21" ht="33.75" customHeight="1" x14ac:dyDescent="0.25">
      <c r="A20" s="287" t="s">
        <v>20</v>
      </c>
      <c r="B20" s="288" t="s">
        <v>20</v>
      </c>
      <c r="C20" s="1443" t="s">
        <v>39</v>
      </c>
      <c r="D20" s="1247" t="s">
        <v>40</v>
      </c>
      <c r="E20" s="1250" t="s">
        <v>34</v>
      </c>
      <c r="F20" s="1445" t="s">
        <v>25</v>
      </c>
      <c r="G20" s="1223" t="s">
        <v>26</v>
      </c>
      <c r="H20" s="1437" t="s">
        <v>149</v>
      </c>
      <c r="I20" s="289" t="s">
        <v>41</v>
      </c>
      <c r="J20" s="290">
        <v>255469</v>
      </c>
      <c r="K20" s="291">
        <v>255469</v>
      </c>
      <c r="L20" s="292">
        <v>271900</v>
      </c>
      <c r="M20" s="252">
        <v>271900</v>
      </c>
      <c r="N20" s="252">
        <v>181346</v>
      </c>
      <c r="O20" s="253"/>
      <c r="P20" s="293">
        <v>271900</v>
      </c>
      <c r="Q20" s="255">
        <v>271900</v>
      </c>
      <c r="R20" s="1240" t="s">
        <v>42</v>
      </c>
      <c r="S20" s="30">
        <v>108</v>
      </c>
      <c r="T20" s="30">
        <v>108</v>
      </c>
      <c r="U20" s="31">
        <v>108</v>
      </c>
    </row>
    <row r="21" spans="1:21" ht="33.75" customHeight="1" x14ac:dyDescent="0.25">
      <c r="A21" s="228"/>
      <c r="B21" s="294"/>
      <c r="C21" s="1126"/>
      <c r="D21" s="1248"/>
      <c r="E21" s="1251"/>
      <c r="F21" s="1446"/>
      <c r="G21" s="1237"/>
      <c r="H21" s="1438"/>
      <c r="I21" s="32" t="s">
        <v>27</v>
      </c>
      <c r="J21" s="295"/>
      <c r="K21" s="296"/>
      <c r="L21" s="267"/>
      <c r="M21" s="268"/>
      <c r="N21" s="268"/>
      <c r="O21" s="269"/>
      <c r="P21" s="297"/>
      <c r="Q21" s="263"/>
      <c r="R21" s="1212"/>
      <c r="S21" s="30"/>
      <c r="T21" s="30"/>
      <c r="U21" s="31"/>
    </row>
    <row r="22" spans="1:21" ht="15.75" thickBot="1" x14ac:dyDescent="0.3">
      <c r="A22" s="298"/>
      <c r="B22" s="248"/>
      <c r="C22" s="1444"/>
      <c r="D22" s="1249"/>
      <c r="E22" s="1252"/>
      <c r="F22" s="1447"/>
      <c r="G22" s="1224"/>
      <c r="H22" s="1439"/>
      <c r="I22" s="22" t="s">
        <v>38</v>
      </c>
      <c r="J22" s="280">
        <f>SUM(J20:J21)</f>
        <v>255469</v>
      </c>
      <c r="K22" s="280">
        <f>SUM(K20:K21)</f>
        <v>255469</v>
      </c>
      <c r="L22" s="282">
        <f>M22+O22</f>
        <v>271900</v>
      </c>
      <c r="M22" s="299">
        <f>SUM(M20:M21)</f>
        <v>271900</v>
      </c>
      <c r="N22" s="299">
        <f>SUM(N20:N21)</f>
        <v>181346</v>
      </c>
      <c r="O22" s="284"/>
      <c r="P22" s="280">
        <f>SUM(P20:P21)</f>
        <v>271900</v>
      </c>
      <c r="Q22" s="286">
        <f>SUM(Q20:Q21)</f>
        <v>271900</v>
      </c>
      <c r="R22" s="1212"/>
      <c r="S22" s="30"/>
      <c r="T22" s="30"/>
      <c r="U22" s="31"/>
    </row>
    <row r="23" spans="1:21" ht="25.5" customHeight="1" x14ac:dyDescent="0.25">
      <c r="A23" s="287" t="s">
        <v>20</v>
      </c>
      <c r="B23" s="1122" t="s">
        <v>20</v>
      </c>
      <c r="C23" s="1125" t="s">
        <v>43</v>
      </c>
      <c r="D23" s="1242" t="s">
        <v>44</v>
      </c>
      <c r="E23" s="4"/>
      <c r="F23" s="300" t="s">
        <v>25</v>
      </c>
      <c r="G23" s="240" t="s">
        <v>26</v>
      </c>
      <c r="H23" s="1437" t="s">
        <v>149</v>
      </c>
      <c r="I23" s="35" t="s">
        <v>41</v>
      </c>
      <c r="J23" s="249">
        <v>185386</v>
      </c>
      <c r="K23" s="250">
        <v>185386</v>
      </c>
      <c r="L23" s="292">
        <v>171400</v>
      </c>
      <c r="M23" s="252">
        <v>171400</v>
      </c>
      <c r="N23" s="252">
        <v>90759</v>
      </c>
      <c r="O23" s="301"/>
      <c r="P23" s="293">
        <v>171400</v>
      </c>
      <c r="Q23" s="255">
        <v>171400</v>
      </c>
      <c r="R23" s="238" t="s">
        <v>121</v>
      </c>
      <c r="S23" s="38">
        <v>340</v>
      </c>
      <c r="T23" s="38">
        <v>380</v>
      </c>
      <c r="U23" s="39">
        <v>420</v>
      </c>
    </row>
    <row r="24" spans="1:21" ht="63.75" x14ac:dyDescent="0.25">
      <c r="A24" s="228"/>
      <c r="B24" s="1123"/>
      <c r="C24" s="1126"/>
      <c r="D24" s="1243"/>
      <c r="E24" s="302"/>
      <c r="F24" s="303"/>
      <c r="G24" s="304"/>
      <c r="H24" s="1438"/>
      <c r="I24" s="40" t="s">
        <v>45</v>
      </c>
      <c r="J24" s="305"/>
      <c r="K24" s="306">
        <v>697</v>
      </c>
      <c r="L24" s="307">
        <f>M24</f>
        <v>2800</v>
      </c>
      <c r="M24" s="308">
        <v>2800</v>
      </c>
      <c r="N24" s="308">
        <v>1700</v>
      </c>
      <c r="O24" s="309"/>
      <c r="P24" s="310">
        <v>2800</v>
      </c>
      <c r="Q24" s="311">
        <v>2800</v>
      </c>
      <c r="R24" s="312" t="s">
        <v>151</v>
      </c>
      <c r="S24" s="43">
        <v>5</v>
      </c>
      <c r="T24" s="43">
        <v>10</v>
      </c>
      <c r="U24" s="44">
        <v>15</v>
      </c>
    </row>
    <row r="25" spans="1:21" x14ac:dyDescent="0.25">
      <c r="A25" s="313"/>
      <c r="B25" s="1440"/>
      <c r="C25" s="1441"/>
      <c r="D25" s="1442"/>
      <c r="E25" s="314"/>
      <c r="F25" s="315"/>
      <c r="G25" s="316"/>
      <c r="H25" s="317"/>
      <c r="I25" s="318" t="s">
        <v>27</v>
      </c>
      <c r="J25" s="295"/>
      <c r="K25" s="296"/>
      <c r="L25" s="258">
        <v>1500</v>
      </c>
      <c r="M25" s="259"/>
      <c r="N25" s="259"/>
      <c r="O25" s="296">
        <v>1500</v>
      </c>
      <c r="P25" s="319">
        <v>1500</v>
      </c>
      <c r="Q25" s="320">
        <v>1500</v>
      </c>
      <c r="R25" s="321" t="s">
        <v>47</v>
      </c>
      <c r="S25" s="186">
        <v>2</v>
      </c>
      <c r="T25" s="186">
        <v>2</v>
      </c>
      <c r="U25" s="187">
        <v>2</v>
      </c>
    </row>
    <row r="26" spans="1:21" ht="92.25" customHeight="1" x14ac:dyDescent="0.25">
      <c r="A26" s="228"/>
      <c r="B26" s="236"/>
      <c r="C26" s="237"/>
      <c r="D26" s="322"/>
      <c r="E26" s="302"/>
      <c r="F26" s="303"/>
      <c r="G26" s="304"/>
      <c r="H26" s="323"/>
      <c r="I26" s="40" t="s">
        <v>27</v>
      </c>
      <c r="J26" s="324"/>
      <c r="K26" s="306">
        <v>7703</v>
      </c>
      <c r="L26" s="325">
        <v>5400</v>
      </c>
      <c r="M26" s="308">
        <v>5400</v>
      </c>
      <c r="N26" s="308">
        <v>4100</v>
      </c>
      <c r="O26" s="326"/>
      <c r="P26" s="310">
        <v>9200</v>
      </c>
      <c r="Q26" s="311">
        <v>9200</v>
      </c>
      <c r="R26" s="1212" t="s">
        <v>122</v>
      </c>
      <c r="S26" s="327">
        <v>1</v>
      </c>
      <c r="T26" s="327">
        <v>1</v>
      </c>
      <c r="U26" s="328">
        <v>1</v>
      </c>
    </row>
    <row r="27" spans="1:21" ht="15.75" thickBot="1" x14ac:dyDescent="0.3">
      <c r="A27" s="298"/>
      <c r="B27" s="329"/>
      <c r="C27" s="330"/>
      <c r="D27" s="331"/>
      <c r="E27" s="332"/>
      <c r="F27" s="333"/>
      <c r="G27" s="334"/>
      <c r="H27" s="335"/>
      <c r="I27" s="54" t="s">
        <v>38</v>
      </c>
      <c r="J27" s="280">
        <f>SUM(J23:J25)</f>
        <v>185386</v>
      </c>
      <c r="K27" s="281">
        <f t="shared" ref="K27:Q27" si="0">SUM(K23:K26)</f>
        <v>193786</v>
      </c>
      <c r="L27" s="280">
        <f t="shared" si="0"/>
        <v>181100</v>
      </c>
      <c r="M27" s="299">
        <f t="shared" si="0"/>
        <v>179600</v>
      </c>
      <c r="N27" s="299">
        <f t="shared" si="0"/>
        <v>96559</v>
      </c>
      <c r="O27" s="280">
        <f t="shared" si="0"/>
        <v>1500</v>
      </c>
      <c r="P27" s="280">
        <f t="shared" si="0"/>
        <v>184900</v>
      </c>
      <c r="Q27" s="280">
        <f t="shared" si="0"/>
        <v>184900</v>
      </c>
      <c r="R27" s="1172"/>
      <c r="S27" s="55"/>
      <c r="T27" s="55"/>
      <c r="U27" s="56"/>
    </row>
    <row r="28" spans="1:21" ht="42.75" customHeight="1" x14ac:dyDescent="0.25">
      <c r="A28" s="1405" t="s">
        <v>20</v>
      </c>
      <c r="B28" s="1382" t="s">
        <v>20</v>
      </c>
      <c r="C28" s="1125" t="s">
        <v>48</v>
      </c>
      <c r="D28" s="1448" t="s">
        <v>152</v>
      </c>
      <c r="E28" s="1250"/>
      <c r="F28" s="1387" t="s">
        <v>25</v>
      </c>
      <c r="G28" s="1223" t="s">
        <v>26</v>
      </c>
      <c r="H28" s="1437" t="s">
        <v>149</v>
      </c>
      <c r="I28" s="5" t="s">
        <v>27</v>
      </c>
      <c r="J28" s="249"/>
      <c r="K28" s="250">
        <v>7703</v>
      </c>
      <c r="L28" s="336"/>
      <c r="M28" s="337"/>
      <c r="N28" s="337"/>
      <c r="O28" s="338"/>
      <c r="P28" s="339"/>
      <c r="Q28" s="271"/>
      <c r="R28" s="241" t="s">
        <v>49</v>
      </c>
      <c r="S28" s="60" t="s">
        <v>50</v>
      </c>
      <c r="T28" s="61"/>
      <c r="U28" s="62"/>
    </row>
    <row r="29" spans="1:21" ht="31.5" customHeight="1" x14ac:dyDescent="0.25">
      <c r="A29" s="1406"/>
      <c r="B29" s="1383"/>
      <c r="C29" s="1126"/>
      <c r="D29" s="1449"/>
      <c r="E29" s="1251"/>
      <c r="F29" s="1388"/>
      <c r="G29" s="1237"/>
      <c r="H29" s="1438"/>
      <c r="I29" s="57" t="s">
        <v>74</v>
      </c>
      <c r="J29" s="256"/>
      <c r="K29" s="257">
        <v>42202</v>
      </c>
      <c r="L29" s="318">
        <v>31600</v>
      </c>
      <c r="M29" s="340">
        <f>L29</f>
        <v>31600</v>
      </c>
      <c r="N29" s="259">
        <v>5828</v>
      </c>
      <c r="O29" s="341"/>
      <c r="P29" s="342"/>
      <c r="Q29" s="271"/>
      <c r="R29" s="63" t="s">
        <v>124</v>
      </c>
      <c r="S29" s="64">
        <v>4</v>
      </c>
      <c r="T29" s="65"/>
      <c r="U29" s="66"/>
    </row>
    <row r="30" spans="1:21" ht="21" customHeight="1" x14ac:dyDescent="0.25">
      <c r="A30" s="1407"/>
      <c r="B30" s="1384"/>
      <c r="C30" s="1386"/>
      <c r="D30" s="1449"/>
      <c r="E30" s="1251"/>
      <c r="F30" s="1388"/>
      <c r="G30" s="1237"/>
      <c r="H30" s="1438"/>
      <c r="I30" s="277"/>
      <c r="J30" s="265"/>
      <c r="K30" s="266"/>
      <c r="L30" s="343"/>
      <c r="M30" s="260"/>
      <c r="N30" s="344"/>
      <c r="O30" s="269"/>
      <c r="P30" s="270"/>
      <c r="Q30" s="271"/>
      <c r="R30" s="68" t="s">
        <v>153</v>
      </c>
      <c r="S30" s="69"/>
      <c r="T30" s="345">
        <v>100</v>
      </c>
      <c r="U30" s="346"/>
    </row>
    <row r="31" spans="1:21" ht="30" customHeight="1" thickBot="1" x14ac:dyDescent="0.3">
      <c r="A31" s="1408"/>
      <c r="B31" s="1385"/>
      <c r="C31" s="1127"/>
      <c r="D31" s="1450"/>
      <c r="E31" s="1252"/>
      <c r="F31" s="1389"/>
      <c r="G31" s="1224"/>
      <c r="H31" s="1439"/>
      <c r="I31" s="22" t="s">
        <v>38</v>
      </c>
      <c r="J31" s="282">
        <f>SUM(J28:J30)</f>
        <v>0</v>
      </c>
      <c r="K31" s="347">
        <f>SUM(K28:K30)</f>
        <v>49905</v>
      </c>
      <c r="L31" s="348">
        <f>SUM(L28:L30)</f>
        <v>31600</v>
      </c>
      <c r="M31" s="349">
        <f t="shared" ref="M31:Q31" si="1">SUM(M28:M30)</f>
        <v>31600</v>
      </c>
      <c r="N31" s="350">
        <f t="shared" si="1"/>
        <v>5828</v>
      </c>
      <c r="O31" s="351">
        <f t="shared" si="1"/>
        <v>0</v>
      </c>
      <c r="P31" s="348">
        <f>SUM(P28:P30)</f>
        <v>0</v>
      </c>
      <c r="Q31" s="352">
        <f t="shared" si="1"/>
        <v>0</v>
      </c>
      <c r="R31" s="72" t="s">
        <v>154</v>
      </c>
      <c r="S31" s="73"/>
      <c r="T31" s="30">
        <v>920</v>
      </c>
      <c r="U31" s="31">
        <v>920</v>
      </c>
    </row>
    <row r="32" spans="1:21" x14ac:dyDescent="0.25">
      <c r="A32" s="1405" t="s">
        <v>20</v>
      </c>
      <c r="B32" s="1122" t="s">
        <v>20</v>
      </c>
      <c r="C32" s="1125" t="s">
        <v>83</v>
      </c>
      <c r="D32" s="1463" t="s">
        <v>155</v>
      </c>
      <c r="E32" s="1466"/>
      <c r="F32" s="1387" t="s">
        <v>25</v>
      </c>
      <c r="G32" s="1451" t="s">
        <v>26</v>
      </c>
      <c r="H32" s="1437" t="s">
        <v>149</v>
      </c>
      <c r="I32" s="35" t="s">
        <v>156</v>
      </c>
      <c r="J32" s="353">
        <v>19289</v>
      </c>
      <c r="K32" s="253">
        <v>19289</v>
      </c>
      <c r="L32" s="354"/>
      <c r="M32" s="355"/>
      <c r="N32" s="355"/>
      <c r="O32" s="356"/>
      <c r="P32" s="255"/>
      <c r="Q32" s="255"/>
      <c r="R32" s="241"/>
      <c r="S32" s="357"/>
      <c r="T32" s="61"/>
      <c r="U32" s="62"/>
    </row>
    <row r="33" spans="1:21" x14ac:dyDescent="0.25">
      <c r="A33" s="1406"/>
      <c r="B33" s="1123"/>
      <c r="C33" s="1126"/>
      <c r="D33" s="1464"/>
      <c r="E33" s="1467"/>
      <c r="F33" s="1388"/>
      <c r="G33" s="1452"/>
      <c r="H33" s="1438"/>
      <c r="I33" s="358" t="s">
        <v>27</v>
      </c>
      <c r="J33" s="297"/>
      <c r="K33" s="261">
        <v>2768</v>
      </c>
      <c r="L33" s="267"/>
      <c r="M33" s="268"/>
      <c r="N33" s="268"/>
      <c r="O33" s="359"/>
      <c r="P33" s="263"/>
      <c r="Q33" s="263"/>
      <c r="R33" s="1241"/>
      <c r="S33" s="73"/>
      <c r="T33" s="30"/>
      <c r="U33" s="31"/>
    </row>
    <row r="34" spans="1:21" ht="15.75" thickBot="1" x14ac:dyDescent="0.3">
      <c r="A34" s="298"/>
      <c r="B34" s="329"/>
      <c r="C34" s="330"/>
      <c r="D34" s="1465"/>
      <c r="E34" s="1468"/>
      <c r="F34" s="1389"/>
      <c r="G34" s="1453"/>
      <c r="H34" s="1439"/>
      <c r="I34" s="54" t="s">
        <v>38</v>
      </c>
      <c r="J34" s="280">
        <f>SUM(J32:J33)</f>
        <v>19289</v>
      </c>
      <c r="K34" s="281">
        <f>SUM(K32:K33)</f>
        <v>22057</v>
      </c>
      <c r="L34" s="282"/>
      <c r="M34" s="285"/>
      <c r="N34" s="299"/>
      <c r="O34" s="285"/>
      <c r="P34" s="280"/>
      <c r="Q34" s="286"/>
      <c r="R34" s="1239"/>
      <c r="S34" s="30"/>
      <c r="T34" s="55"/>
      <c r="U34" s="56"/>
    </row>
    <row r="35" spans="1:21" ht="15.75" thickBot="1" x14ac:dyDescent="0.3">
      <c r="A35" s="360" t="s">
        <v>20</v>
      </c>
      <c r="B35" s="74" t="s">
        <v>20</v>
      </c>
      <c r="C35" s="1454" t="s">
        <v>53</v>
      </c>
      <c r="D35" s="1455"/>
      <c r="E35" s="1455"/>
      <c r="F35" s="1455"/>
      <c r="G35" s="1455"/>
      <c r="H35" s="1455"/>
      <c r="I35" s="1456"/>
      <c r="J35" s="361">
        <f>J34+J27+J22+J19+J31</f>
        <v>602494</v>
      </c>
      <c r="K35" s="362">
        <f>K34+K27+K22+K19+K31</f>
        <v>663567</v>
      </c>
      <c r="L35" s="363">
        <f t="shared" ref="L35:Q35" si="2">L34+L27+L22+L19+L31</f>
        <v>591500</v>
      </c>
      <c r="M35" s="364">
        <f t="shared" si="2"/>
        <v>590000</v>
      </c>
      <c r="N35" s="364">
        <f t="shared" si="2"/>
        <v>283733</v>
      </c>
      <c r="O35" s="365">
        <f t="shared" si="2"/>
        <v>1500</v>
      </c>
      <c r="P35" s="361">
        <f t="shared" si="2"/>
        <v>564800</v>
      </c>
      <c r="Q35" s="366">
        <f t="shared" si="2"/>
        <v>564800</v>
      </c>
      <c r="R35" s="1457"/>
      <c r="S35" s="1458"/>
      <c r="T35" s="1458"/>
      <c r="U35" s="1459"/>
    </row>
    <row r="36" spans="1:21" ht="15.75" thickBot="1" x14ac:dyDescent="0.3">
      <c r="A36" s="2" t="s">
        <v>20</v>
      </c>
      <c r="B36" s="79" t="s">
        <v>39</v>
      </c>
      <c r="C36" s="1460" t="s">
        <v>54</v>
      </c>
      <c r="D36" s="1461"/>
      <c r="E36" s="1461"/>
      <c r="F36" s="1461"/>
      <c r="G36" s="1461"/>
      <c r="H36" s="1461"/>
      <c r="I36" s="1461"/>
      <c r="J36" s="1461"/>
      <c r="K36" s="1461"/>
      <c r="L36" s="1461"/>
      <c r="M36" s="1461"/>
      <c r="N36" s="1461"/>
      <c r="O36" s="1461"/>
      <c r="P36" s="1461"/>
      <c r="Q36" s="1461"/>
      <c r="R36" s="1461"/>
      <c r="S36" s="1461"/>
      <c r="T36" s="1461"/>
      <c r="U36" s="1462"/>
    </row>
    <row r="37" spans="1:21" ht="30" customHeight="1" x14ac:dyDescent="0.25">
      <c r="A37" s="287" t="s">
        <v>20</v>
      </c>
      <c r="B37" s="367" t="s">
        <v>39</v>
      </c>
      <c r="C37" s="368" t="s">
        <v>20</v>
      </c>
      <c r="D37" s="1225" t="s">
        <v>55</v>
      </c>
      <c r="E37" s="1221"/>
      <c r="F37" s="1445" t="s">
        <v>25</v>
      </c>
      <c r="G37" s="1223" t="s">
        <v>26</v>
      </c>
      <c r="H37" s="1437" t="s">
        <v>149</v>
      </c>
      <c r="I37" s="82" t="s">
        <v>41</v>
      </c>
      <c r="J37" s="369">
        <v>878881</v>
      </c>
      <c r="K37" s="370">
        <f>878881+4050</f>
        <v>882931</v>
      </c>
      <c r="L37" s="354">
        <f>M37+O37</f>
        <v>896000</v>
      </c>
      <c r="M37" s="355">
        <v>876100</v>
      </c>
      <c r="N37" s="371">
        <v>554900</v>
      </c>
      <c r="O37" s="372">
        <v>19900</v>
      </c>
      <c r="P37" s="373">
        <v>896000</v>
      </c>
      <c r="Q37" s="374">
        <v>896000</v>
      </c>
      <c r="R37" s="375" t="s">
        <v>157</v>
      </c>
      <c r="S37" s="376">
        <v>55</v>
      </c>
      <c r="T37" s="84" t="s">
        <v>56</v>
      </c>
      <c r="U37" s="377">
        <v>55</v>
      </c>
    </row>
    <row r="38" spans="1:21" ht="17.25" customHeight="1" x14ac:dyDescent="0.25">
      <c r="A38" s="228"/>
      <c r="B38" s="378"/>
      <c r="C38" s="237"/>
      <c r="D38" s="1469"/>
      <c r="E38" s="1474"/>
      <c r="F38" s="1446"/>
      <c r="G38" s="1237"/>
      <c r="H38" s="1438"/>
      <c r="I38" s="86"/>
      <c r="J38" s="379"/>
      <c r="K38" s="380"/>
      <c r="L38" s="379"/>
      <c r="M38" s="381"/>
      <c r="N38" s="380"/>
      <c r="O38" s="382"/>
      <c r="P38" s="383"/>
      <c r="Q38" s="263"/>
      <c r="R38" s="384" t="s">
        <v>158</v>
      </c>
      <c r="S38" s="385" t="s">
        <v>159</v>
      </c>
      <c r="T38" s="386" t="s">
        <v>159</v>
      </c>
      <c r="U38" s="387" t="s">
        <v>159</v>
      </c>
    </row>
    <row r="39" spans="1:21" ht="54.75" customHeight="1" x14ac:dyDescent="0.25">
      <c r="A39" s="228"/>
      <c r="B39" s="378"/>
      <c r="C39" s="237"/>
      <c r="D39" s="1469"/>
      <c r="E39" s="1474"/>
      <c r="F39" s="1446"/>
      <c r="G39" s="1237"/>
      <c r="H39" s="1438"/>
      <c r="I39" s="86"/>
      <c r="J39" s="379"/>
      <c r="K39" s="380"/>
      <c r="L39" s="388"/>
      <c r="M39" s="389"/>
      <c r="N39" s="390"/>
      <c r="O39" s="391"/>
      <c r="P39" s="383"/>
      <c r="Q39" s="263"/>
      <c r="R39" s="392" t="s">
        <v>57</v>
      </c>
      <c r="S39" s="87" t="s">
        <v>58</v>
      </c>
      <c r="T39" s="87" t="s">
        <v>59</v>
      </c>
      <c r="U39" s="393" t="s">
        <v>59</v>
      </c>
    </row>
    <row r="40" spans="1:21" ht="20.25" customHeight="1" x14ac:dyDescent="0.25">
      <c r="A40" s="228"/>
      <c r="B40" s="378"/>
      <c r="C40" s="237"/>
      <c r="D40" s="1469"/>
      <c r="E40" s="1474"/>
      <c r="F40" s="1446"/>
      <c r="G40" s="1237"/>
      <c r="H40" s="1438"/>
      <c r="I40" s="86"/>
      <c r="J40" s="379"/>
      <c r="K40" s="380"/>
      <c r="L40" s="388"/>
      <c r="M40" s="389"/>
      <c r="N40" s="390"/>
      <c r="O40" s="391"/>
      <c r="P40" s="383"/>
      <c r="Q40" s="263"/>
      <c r="R40" s="392" t="s">
        <v>160</v>
      </c>
      <c r="S40" s="87" t="s">
        <v>161</v>
      </c>
      <c r="T40" s="87" t="s">
        <v>161</v>
      </c>
      <c r="U40" s="393" t="s">
        <v>161</v>
      </c>
    </row>
    <row r="41" spans="1:21" ht="56.25" customHeight="1" x14ac:dyDescent="0.25">
      <c r="A41" s="228"/>
      <c r="B41" s="378"/>
      <c r="C41" s="237"/>
      <c r="D41" s="1469"/>
      <c r="E41" s="1474"/>
      <c r="F41" s="1446"/>
      <c r="G41" s="1237"/>
      <c r="H41" s="1438"/>
      <c r="I41" s="88" t="s">
        <v>60</v>
      </c>
      <c r="J41" s="258">
        <v>1072</v>
      </c>
      <c r="K41" s="394">
        <v>1072</v>
      </c>
      <c r="L41" s="267">
        <v>1100</v>
      </c>
      <c r="M41" s="268">
        <v>1100</v>
      </c>
      <c r="N41" s="395">
        <v>400</v>
      </c>
      <c r="O41" s="359"/>
      <c r="P41" s="396">
        <v>1100</v>
      </c>
      <c r="Q41" s="271">
        <v>1100</v>
      </c>
      <c r="R41" s="47" t="s">
        <v>125</v>
      </c>
      <c r="S41" s="90" t="s">
        <v>61</v>
      </c>
      <c r="T41" s="90" t="s">
        <v>61</v>
      </c>
      <c r="U41" s="397" t="s">
        <v>61</v>
      </c>
    </row>
    <row r="42" spans="1:21" ht="18.75" customHeight="1" thickBot="1" x14ac:dyDescent="0.3">
      <c r="A42" s="298"/>
      <c r="B42" s="329"/>
      <c r="C42" s="330"/>
      <c r="D42" s="1226"/>
      <c r="E42" s="1222"/>
      <c r="F42" s="1447"/>
      <c r="G42" s="1224"/>
      <c r="H42" s="1439"/>
      <c r="I42" s="91" t="s">
        <v>38</v>
      </c>
      <c r="J42" s="282">
        <f t="shared" ref="J42:Q42" si="3">SUM(J37:J41)</f>
        <v>879953</v>
      </c>
      <c r="K42" s="283">
        <f t="shared" si="3"/>
        <v>884003</v>
      </c>
      <c r="L42" s="282">
        <f t="shared" si="3"/>
        <v>897100</v>
      </c>
      <c r="M42" s="282">
        <f t="shared" si="3"/>
        <v>877200</v>
      </c>
      <c r="N42" s="282">
        <f t="shared" si="3"/>
        <v>555300</v>
      </c>
      <c r="O42" s="282">
        <f t="shared" si="3"/>
        <v>19900</v>
      </c>
      <c r="P42" s="282">
        <f t="shared" si="3"/>
        <v>897100</v>
      </c>
      <c r="Q42" s="282">
        <f t="shared" si="3"/>
        <v>897100</v>
      </c>
      <c r="R42" s="398" t="s">
        <v>62</v>
      </c>
      <c r="S42" s="399">
        <v>1</v>
      </c>
      <c r="T42" s="400"/>
      <c r="U42" s="401"/>
    </row>
    <row r="43" spans="1:21" ht="40.5" customHeight="1" x14ac:dyDescent="0.25">
      <c r="A43" s="287" t="s">
        <v>20</v>
      </c>
      <c r="B43" s="367" t="s">
        <v>39</v>
      </c>
      <c r="C43" s="368" t="s">
        <v>39</v>
      </c>
      <c r="D43" s="1219" t="s">
        <v>128</v>
      </c>
      <c r="E43" s="1221"/>
      <c r="F43" s="1445" t="s">
        <v>25</v>
      </c>
      <c r="G43" s="1223" t="s">
        <v>26</v>
      </c>
      <c r="H43" s="1437" t="s">
        <v>149</v>
      </c>
      <c r="I43" s="82" t="s">
        <v>45</v>
      </c>
      <c r="J43" s="354">
        <v>24038</v>
      </c>
      <c r="K43" s="371">
        <v>24038</v>
      </c>
      <c r="L43" s="402">
        <f>M43</f>
        <v>16000</v>
      </c>
      <c r="M43" s="251">
        <f>16030-30</f>
        <v>16000</v>
      </c>
      <c r="N43" s="403">
        <v>12200</v>
      </c>
      <c r="O43" s="372"/>
      <c r="P43" s="255">
        <v>21000</v>
      </c>
      <c r="Q43" s="255">
        <v>21000</v>
      </c>
      <c r="R43" s="404" t="s">
        <v>162</v>
      </c>
      <c r="S43" s="92">
        <v>8</v>
      </c>
      <c r="T43" s="93" t="s">
        <v>63</v>
      </c>
      <c r="U43" s="94">
        <v>8</v>
      </c>
    </row>
    <row r="44" spans="1:21" ht="15.75" thickBot="1" x14ac:dyDescent="0.3">
      <c r="A44" s="298"/>
      <c r="B44" s="329"/>
      <c r="C44" s="330"/>
      <c r="D44" s="1220"/>
      <c r="E44" s="1222"/>
      <c r="F44" s="1447"/>
      <c r="G44" s="1224"/>
      <c r="H44" s="1439"/>
      <c r="I44" s="91" t="s">
        <v>38</v>
      </c>
      <c r="J44" s="282">
        <f>SUM(J43)</f>
        <v>24038</v>
      </c>
      <c r="K44" s="283">
        <f>SUM(K43)</f>
        <v>24038</v>
      </c>
      <c r="L44" s="282">
        <f t="shared" ref="L44:Q44" si="4">SUM(L43:L43)</f>
        <v>16000</v>
      </c>
      <c r="M44" s="299">
        <f t="shared" si="4"/>
        <v>16000</v>
      </c>
      <c r="N44" s="299">
        <f t="shared" si="4"/>
        <v>12200</v>
      </c>
      <c r="O44" s="281">
        <f t="shared" si="4"/>
        <v>0</v>
      </c>
      <c r="P44" s="286">
        <f>SUM(P43:P43)</f>
        <v>21000</v>
      </c>
      <c r="Q44" s="285">
        <f t="shared" si="4"/>
        <v>21000</v>
      </c>
      <c r="R44" s="95"/>
      <c r="S44" s="96"/>
      <c r="T44" s="96"/>
      <c r="U44" s="97"/>
    </row>
    <row r="45" spans="1:21" ht="17.25" customHeight="1" x14ac:dyDescent="0.25">
      <c r="A45" s="287" t="s">
        <v>20</v>
      </c>
      <c r="B45" s="367" t="s">
        <v>39</v>
      </c>
      <c r="C45" s="368" t="s">
        <v>43</v>
      </c>
      <c r="D45" s="1225" t="s">
        <v>64</v>
      </c>
      <c r="E45" s="1470" t="s">
        <v>65</v>
      </c>
      <c r="F45" s="1445" t="s">
        <v>25</v>
      </c>
      <c r="G45" s="1223" t="s">
        <v>26</v>
      </c>
      <c r="H45" s="1437" t="s">
        <v>149</v>
      </c>
      <c r="I45" s="98" t="s">
        <v>27</v>
      </c>
      <c r="J45" s="354"/>
      <c r="K45" s="371"/>
      <c r="L45" s="369">
        <v>15000</v>
      </c>
      <c r="M45" s="337">
        <v>15000</v>
      </c>
      <c r="N45" s="371"/>
      <c r="O45" s="372"/>
      <c r="P45" s="373">
        <v>10000</v>
      </c>
      <c r="Q45" s="405">
        <v>5000</v>
      </c>
      <c r="R45" s="99" t="s">
        <v>66</v>
      </c>
      <c r="S45" s="84" t="s">
        <v>67</v>
      </c>
      <c r="T45" s="84"/>
      <c r="U45" s="100"/>
    </row>
    <row r="46" spans="1:21" ht="18" customHeight="1" x14ac:dyDescent="0.25">
      <c r="A46" s="228"/>
      <c r="B46" s="378"/>
      <c r="C46" s="237"/>
      <c r="D46" s="1469"/>
      <c r="E46" s="1339"/>
      <c r="F46" s="1446"/>
      <c r="G46" s="1237"/>
      <c r="H46" s="1438"/>
      <c r="I46" s="57"/>
      <c r="J46" s="388"/>
      <c r="K46" s="406"/>
      <c r="L46" s="379"/>
      <c r="M46" s="381"/>
      <c r="N46" s="406"/>
      <c r="O46" s="261"/>
      <c r="P46" s="407"/>
      <c r="Q46" s="408"/>
      <c r="R46" s="102" t="s">
        <v>68</v>
      </c>
      <c r="S46" s="87" t="s">
        <v>67</v>
      </c>
      <c r="T46" s="87"/>
      <c r="U46" s="103"/>
    </row>
    <row r="47" spans="1:21" ht="42" customHeight="1" x14ac:dyDescent="0.25">
      <c r="A47" s="228"/>
      <c r="B47" s="378"/>
      <c r="C47" s="237"/>
      <c r="D47" s="1469"/>
      <c r="E47" s="1339"/>
      <c r="F47" s="1446"/>
      <c r="G47" s="1237"/>
      <c r="H47" s="1438"/>
      <c r="I47" s="57"/>
      <c r="J47" s="388"/>
      <c r="K47" s="406"/>
      <c r="L47" s="379"/>
      <c r="M47" s="381"/>
      <c r="N47" s="406"/>
      <c r="O47" s="261"/>
      <c r="P47" s="407"/>
      <c r="Q47" s="408"/>
      <c r="R47" s="104" t="s">
        <v>69</v>
      </c>
      <c r="S47" s="105"/>
      <c r="T47" s="90" t="s">
        <v>67</v>
      </c>
      <c r="U47" s="106"/>
    </row>
    <row r="48" spans="1:21" ht="15.75" thickBot="1" x14ac:dyDescent="0.3">
      <c r="A48" s="298"/>
      <c r="B48" s="329"/>
      <c r="C48" s="330"/>
      <c r="D48" s="1226"/>
      <c r="E48" s="1471"/>
      <c r="F48" s="1447"/>
      <c r="G48" s="1224"/>
      <c r="H48" s="1439"/>
      <c r="I48" s="91" t="s">
        <v>38</v>
      </c>
      <c r="J48" s="282"/>
      <c r="K48" s="283"/>
      <c r="L48" s="282">
        <f t="shared" ref="L48:Q48" si="5">SUM(L45:L45)</f>
        <v>15000</v>
      </c>
      <c r="M48" s="299">
        <f t="shared" si="5"/>
        <v>15000</v>
      </c>
      <c r="N48" s="299">
        <f t="shared" si="5"/>
        <v>0</v>
      </c>
      <c r="O48" s="281">
        <f t="shared" si="5"/>
        <v>0</v>
      </c>
      <c r="P48" s="286">
        <f t="shared" si="5"/>
        <v>10000</v>
      </c>
      <c r="Q48" s="285">
        <f t="shared" si="5"/>
        <v>5000</v>
      </c>
      <c r="R48" s="1472" t="s">
        <v>163</v>
      </c>
      <c r="S48" s="105"/>
      <c r="T48" s="105"/>
      <c r="U48" s="107" t="s">
        <v>70</v>
      </c>
    </row>
    <row r="49" spans="1:21" ht="15.75" thickBot="1" x14ac:dyDescent="0.3">
      <c r="A49" s="2" t="s">
        <v>20</v>
      </c>
      <c r="B49" s="74" t="s">
        <v>39</v>
      </c>
      <c r="C49" s="1147" t="s">
        <v>53</v>
      </c>
      <c r="D49" s="1148"/>
      <c r="E49" s="1148"/>
      <c r="F49" s="1148"/>
      <c r="G49" s="1148"/>
      <c r="H49" s="1148"/>
      <c r="I49" s="1149"/>
      <c r="J49" s="363">
        <f>J48+J44+J42</f>
        <v>903991</v>
      </c>
      <c r="K49" s="363">
        <f t="shared" ref="K49:Q49" si="6">K48+K44+K42</f>
        <v>908041</v>
      </c>
      <c r="L49" s="363">
        <f t="shared" si="6"/>
        <v>928100</v>
      </c>
      <c r="M49" s="363">
        <f t="shared" si="6"/>
        <v>908200</v>
      </c>
      <c r="N49" s="363">
        <f t="shared" si="6"/>
        <v>567500</v>
      </c>
      <c r="O49" s="363">
        <f t="shared" si="6"/>
        <v>19900</v>
      </c>
      <c r="P49" s="363">
        <f t="shared" si="6"/>
        <v>928100</v>
      </c>
      <c r="Q49" s="363">
        <f t="shared" si="6"/>
        <v>923100</v>
      </c>
      <c r="R49" s="1473"/>
      <c r="S49" s="409"/>
      <c r="T49" s="409"/>
      <c r="U49" s="410"/>
    </row>
    <row r="50" spans="1:21" ht="15.75" thickBot="1" x14ac:dyDescent="0.3">
      <c r="A50" s="2" t="s">
        <v>20</v>
      </c>
      <c r="B50" s="79" t="s">
        <v>43</v>
      </c>
      <c r="C50" s="1375" t="s">
        <v>71</v>
      </c>
      <c r="D50" s="1194"/>
      <c r="E50" s="1194"/>
      <c r="F50" s="1194"/>
      <c r="G50" s="1194"/>
      <c r="H50" s="1194"/>
      <c r="I50" s="1194"/>
      <c r="J50" s="1194"/>
      <c r="K50" s="1194"/>
      <c r="L50" s="1194"/>
      <c r="M50" s="1194"/>
      <c r="N50" s="1194"/>
      <c r="O50" s="1194"/>
      <c r="P50" s="1194"/>
      <c r="Q50" s="1194"/>
      <c r="R50" s="1194"/>
      <c r="S50" s="1194"/>
      <c r="T50" s="1194"/>
      <c r="U50" s="1195"/>
    </row>
    <row r="51" spans="1:21" ht="24.75" customHeight="1" x14ac:dyDescent="0.25">
      <c r="A51" s="1119" t="s">
        <v>20</v>
      </c>
      <c r="B51" s="1122" t="s">
        <v>43</v>
      </c>
      <c r="C51" s="1196" t="s">
        <v>20</v>
      </c>
      <c r="D51" s="1199" t="s">
        <v>129</v>
      </c>
      <c r="E51" s="1475" t="s">
        <v>72</v>
      </c>
      <c r="F51" s="1478" t="s">
        <v>25</v>
      </c>
      <c r="G51" s="1184" t="s">
        <v>70</v>
      </c>
      <c r="H51" s="1437" t="s">
        <v>164</v>
      </c>
      <c r="I51" s="108" t="s">
        <v>41</v>
      </c>
      <c r="J51" s="411"/>
      <c r="K51" s="412">
        <v>144810</v>
      </c>
      <c r="L51" s="413">
        <v>125000</v>
      </c>
      <c r="M51" s="414"/>
      <c r="N51" s="414"/>
      <c r="O51" s="415">
        <v>125000</v>
      </c>
      <c r="P51" s="416">
        <v>125000</v>
      </c>
      <c r="Q51" s="417">
        <v>125000</v>
      </c>
      <c r="R51" s="1481" t="s">
        <v>73</v>
      </c>
      <c r="S51" s="110">
        <v>30</v>
      </c>
      <c r="T51" s="111">
        <v>60</v>
      </c>
      <c r="U51" s="112">
        <v>100</v>
      </c>
    </row>
    <row r="52" spans="1:21" ht="24.75" customHeight="1" x14ac:dyDescent="0.25">
      <c r="A52" s="1120"/>
      <c r="B52" s="1123"/>
      <c r="C52" s="1197"/>
      <c r="D52" s="1201"/>
      <c r="E52" s="1476"/>
      <c r="F52" s="1479"/>
      <c r="G52" s="1204"/>
      <c r="H52" s="1438"/>
      <c r="I52" s="113" t="s">
        <v>74</v>
      </c>
      <c r="J52" s="418"/>
      <c r="K52" s="419"/>
      <c r="L52" s="420">
        <v>11800</v>
      </c>
      <c r="M52" s="421"/>
      <c r="N52" s="421"/>
      <c r="O52" s="422">
        <v>11800</v>
      </c>
      <c r="P52" s="423"/>
      <c r="Q52" s="424"/>
      <c r="R52" s="1482"/>
      <c r="S52" s="115"/>
      <c r="T52" s="116"/>
      <c r="U52" s="117"/>
    </row>
    <row r="53" spans="1:21" ht="15.75" thickBot="1" x14ac:dyDescent="0.3">
      <c r="A53" s="1121"/>
      <c r="B53" s="1124"/>
      <c r="C53" s="1198"/>
      <c r="D53" s="1202"/>
      <c r="E53" s="1477"/>
      <c r="F53" s="1480"/>
      <c r="G53" s="1186"/>
      <c r="H53" s="1439"/>
      <c r="I53" s="231" t="s">
        <v>38</v>
      </c>
      <c r="J53" s="425">
        <f>SUM(J51:J52)</f>
        <v>0</v>
      </c>
      <c r="K53" s="426">
        <f>SUM(K51:K52)</f>
        <v>144810</v>
      </c>
      <c r="L53" s="427">
        <f>M53+O53</f>
        <v>136800</v>
      </c>
      <c r="M53" s="428"/>
      <c r="N53" s="428"/>
      <c r="O53" s="426">
        <f>SUM(O51:O52)</f>
        <v>136800</v>
      </c>
      <c r="P53" s="429">
        <f>SUM(P51:P52)</f>
        <v>125000</v>
      </c>
      <c r="Q53" s="430">
        <f>SUM(Q51:Q52)</f>
        <v>125000</v>
      </c>
      <c r="R53" s="1483"/>
      <c r="S53" s="120"/>
      <c r="T53" s="121"/>
      <c r="U53" s="122"/>
    </row>
    <row r="54" spans="1:21" ht="29.25" customHeight="1" x14ac:dyDescent="0.25">
      <c r="A54" s="1119" t="s">
        <v>20</v>
      </c>
      <c r="B54" s="1122" t="s">
        <v>43</v>
      </c>
      <c r="C54" s="1125" t="s">
        <v>39</v>
      </c>
      <c r="D54" s="1180" t="s">
        <v>165</v>
      </c>
      <c r="E54" s="1484" t="s">
        <v>72</v>
      </c>
      <c r="F54" s="1478" t="s">
        <v>25</v>
      </c>
      <c r="G54" s="1184" t="s">
        <v>70</v>
      </c>
      <c r="H54" s="1437" t="s">
        <v>164</v>
      </c>
      <c r="I54" s="123" t="s">
        <v>41</v>
      </c>
      <c r="J54" s="290"/>
      <c r="K54" s="291">
        <v>144810</v>
      </c>
      <c r="L54" s="354"/>
      <c r="M54" s="371"/>
      <c r="N54" s="431"/>
      <c r="O54" s="432"/>
      <c r="P54" s="433">
        <v>500000</v>
      </c>
      <c r="Q54" s="374">
        <v>1000000</v>
      </c>
      <c r="R54" s="125" t="s">
        <v>75</v>
      </c>
      <c r="S54" s="61"/>
      <c r="T54" s="61">
        <v>15</v>
      </c>
      <c r="U54" s="62">
        <v>30</v>
      </c>
    </row>
    <row r="55" spans="1:21" ht="20.25" customHeight="1" x14ac:dyDescent="0.25">
      <c r="A55" s="1120"/>
      <c r="B55" s="1123"/>
      <c r="C55" s="1126"/>
      <c r="D55" s="1181"/>
      <c r="E55" s="1486"/>
      <c r="F55" s="1388"/>
      <c r="G55" s="1185"/>
      <c r="H55" s="1438"/>
      <c r="I55" s="149"/>
      <c r="J55" s="305"/>
      <c r="K55" s="306"/>
      <c r="L55" s="343"/>
      <c r="M55" s="434"/>
      <c r="N55" s="435"/>
      <c r="O55" s="436"/>
      <c r="P55" s="437"/>
      <c r="Q55" s="438"/>
      <c r="R55" s="1177" t="s">
        <v>76</v>
      </c>
      <c r="S55" s="65"/>
      <c r="T55" s="65">
        <v>2</v>
      </c>
      <c r="U55" s="66"/>
    </row>
    <row r="56" spans="1:21" ht="15.75" thickBot="1" x14ac:dyDescent="0.3">
      <c r="A56" s="1121"/>
      <c r="B56" s="1124"/>
      <c r="C56" s="1127"/>
      <c r="D56" s="1182"/>
      <c r="E56" s="1485"/>
      <c r="F56" s="1480"/>
      <c r="G56" s="1186"/>
      <c r="H56" s="1439"/>
      <c r="I56" s="232" t="s">
        <v>38</v>
      </c>
      <c r="J56" s="280">
        <f>SUM(J54:J55)</f>
        <v>0</v>
      </c>
      <c r="K56" s="281">
        <f>SUM(K54:K55)</f>
        <v>144810</v>
      </c>
      <c r="L56" s="282"/>
      <c r="M56" s="283"/>
      <c r="N56" s="299"/>
      <c r="O56" s="439"/>
      <c r="P56" s="280">
        <f>SUM(P54:P55)</f>
        <v>500000</v>
      </c>
      <c r="Q56" s="280">
        <f>SUM(Q54:Q55)</f>
        <v>1000000</v>
      </c>
      <c r="R56" s="1172"/>
      <c r="S56" s="55"/>
      <c r="T56" s="55"/>
      <c r="U56" s="56"/>
    </row>
    <row r="57" spans="1:21" ht="27.75" customHeight="1" x14ac:dyDescent="0.25">
      <c r="A57" s="1119" t="s">
        <v>20</v>
      </c>
      <c r="B57" s="1122" t="s">
        <v>43</v>
      </c>
      <c r="C57" s="1125" t="s">
        <v>43</v>
      </c>
      <c r="D57" s="1180" t="s">
        <v>77</v>
      </c>
      <c r="E57" s="1484" t="s">
        <v>72</v>
      </c>
      <c r="F57" s="1478" t="s">
        <v>25</v>
      </c>
      <c r="G57" s="1184" t="s">
        <v>70</v>
      </c>
      <c r="H57" s="1437" t="s">
        <v>164</v>
      </c>
      <c r="I57" s="126" t="s">
        <v>74</v>
      </c>
      <c r="J57" s="290">
        <v>1368860</v>
      </c>
      <c r="K57" s="291">
        <v>1368860</v>
      </c>
      <c r="L57" s="354">
        <v>3107700</v>
      </c>
      <c r="M57" s="371"/>
      <c r="N57" s="431"/>
      <c r="O57" s="432">
        <f>L57</f>
        <v>3107700</v>
      </c>
      <c r="P57" s="293">
        <v>2345400</v>
      </c>
      <c r="Q57" s="374"/>
      <c r="R57" s="1171" t="s">
        <v>78</v>
      </c>
      <c r="S57" s="127">
        <v>60</v>
      </c>
      <c r="T57" s="127">
        <v>100</v>
      </c>
      <c r="U57" s="62"/>
    </row>
    <row r="58" spans="1:21" ht="15.75" thickBot="1" x14ac:dyDescent="0.3">
      <c r="A58" s="1121"/>
      <c r="B58" s="1124"/>
      <c r="C58" s="1127"/>
      <c r="D58" s="1182"/>
      <c r="E58" s="1485"/>
      <c r="F58" s="1480"/>
      <c r="G58" s="1186"/>
      <c r="H58" s="1439"/>
      <c r="I58" s="232" t="s">
        <v>38</v>
      </c>
      <c r="J58" s="280">
        <f>SUM(J57)</f>
        <v>1368860</v>
      </c>
      <c r="K58" s="281">
        <f>SUM(K57)</f>
        <v>1368860</v>
      </c>
      <c r="L58" s="282">
        <f>SUM(L57:L57)</f>
        <v>3107700</v>
      </c>
      <c r="M58" s="283"/>
      <c r="N58" s="299"/>
      <c r="O58" s="439">
        <f>SUM(O57:O57)</f>
        <v>3107700</v>
      </c>
      <c r="P58" s="280">
        <f>SUM(P57:P57)</f>
        <v>2345400</v>
      </c>
      <c r="Q58" s="280"/>
      <c r="R58" s="1172"/>
      <c r="S58" s="128"/>
      <c r="T58" s="128"/>
      <c r="U58" s="56"/>
    </row>
    <row r="59" spans="1:21" ht="30" customHeight="1" x14ac:dyDescent="0.25">
      <c r="A59" s="1119" t="s">
        <v>20</v>
      </c>
      <c r="B59" s="1122" t="s">
        <v>43</v>
      </c>
      <c r="C59" s="1125" t="s">
        <v>48</v>
      </c>
      <c r="D59" s="1180" t="s">
        <v>79</v>
      </c>
      <c r="E59" s="1484" t="s">
        <v>72</v>
      </c>
      <c r="F59" s="1478" t="s">
        <v>25</v>
      </c>
      <c r="G59" s="1184" t="s">
        <v>70</v>
      </c>
      <c r="H59" s="1437" t="s">
        <v>164</v>
      </c>
      <c r="I59" s="123" t="s">
        <v>27</v>
      </c>
      <c r="J59" s="290"/>
      <c r="K59" s="291"/>
      <c r="L59" s="354">
        <v>3500</v>
      </c>
      <c r="M59" s="355"/>
      <c r="N59" s="431"/>
      <c r="O59" s="432">
        <v>3500</v>
      </c>
      <c r="P59" s="293"/>
      <c r="Q59" s="255">
        <v>50000</v>
      </c>
      <c r="R59" s="238" t="s">
        <v>80</v>
      </c>
      <c r="S59" s="129">
        <v>1</v>
      </c>
      <c r="T59" s="129"/>
      <c r="U59" s="130"/>
    </row>
    <row r="60" spans="1:21" ht="30.75" customHeight="1" x14ac:dyDescent="0.25">
      <c r="A60" s="1120"/>
      <c r="B60" s="1123"/>
      <c r="C60" s="1126"/>
      <c r="D60" s="1181"/>
      <c r="E60" s="1486"/>
      <c r="F60" s="1388"/>
      <c r="G60" s="1185"/>
      <c r="H60" s="1438"/>
      <c r="I60" s="131" t="s">
        <v>74</v>
      </c>
      <c r="J60" s="278"/>
      <c r="K60" s="279"/>
      <c r="L60" s="273"/>
      <c r="M60" s="274"/>
      <c r="N60" s="440"/>
      <c r="O60" s="275"/>
      <c r="P60" s="441">
        <v>104500</v>
      </c>
      <c r="Q60" s="263">
        <v>1113000</v>
      </c>
      <c r="R60" s="239" t="s">
        <v>81</v>
      </c>
      <c r="S60" s="132"/>
      <c r="T60" s="132">
        <v>1</v>
      </c>
      <c r="U60" s="133"/>
    </row>
    <row r="61" spans="1:21" ht="14.25" customHeight="1" x14ac:dyDescent="0.25">
      <c r="A61" s="1120"/>
      <c r="B61" s="1123"/>
      <c r="C61" s="1126"/>
      <c r="D61" s="1181"/>
      <c r="E61" s="1486"/>
      <c r="F61" s="1388"/>
      <c r="G61" s="1185"/>
      <c r="H61" s="1438"/>
      <c r="I61" s="442" t="s">
        <v>156</v>
      </c>
      <c r="J61" s="278">
        <v>98471</v>
      </c>
      <c r="K61" s="279">
        <v>98471</v>
      </c>
      <c r="L61" s="273"/>
      <c r="M61" s="274"/>
      <c r="N61" s="440"/>
      <c r="O61" s="275"/>
      <c r="P61" s="265"/>
      <c r="Q61" s="276"/>
      <c r="R61" s="1177" t="s">
        <v>82</v>
      </c>
      <c r="S61" s="134"/>
      <c r="T61" s="134"/>
      <c r="U61" s="135">
        <v>50</v>
      </c>
    </row>
    <row r="62" spans="1:21" ht="15.75" thickBot="1" x14ac:dyDescent="0.3">
      <c r="A62" s="1121"/>
      <c r="B62" s="1124"/>
      <c r="C62" s="1127"/>
      <c r="D62" s="1182"/>
      <c r="E62" s="1485"/>
      <c r="F62" s="1480"/>
      <c r="G62" s="1186"/>
      <c r="H62" s="1439"/>
      <c r="I62" s="232" t="s">
        <v>38</v>
      </c>
      <c r="J62" s="280">
        <f>SUM(J59:J61)</f>
        <v>98471</v>
      </c>
      <c r="K62" s="281">
        <f>SUM(K59:K61)</f>
        <v>98471</v>
      </c>
      <c r="L62" s="282">
        <f t="shared" ref="L62" si="7">M62+O62</f>
        <v>3500</v>
      </c>
      <c r="M62" s="299"/>
      <c r="N62" s="299"/>
      <c r="O62" s="439">
        <f>O59</f>
        <v>3500</v>
      </c>
      <c r="P62" s="280">
        <f>SUM(P59:P60)</f>
        <v>104500</v>
      </c>
      <c r="Q62" s="286">
        <f>SUM(Q59:Q60)</f>
        <v>1163000</v>
      </c>
      <c r="R62" s="1172"/>
      <c r="S62" s="235"/>
      <c r="T62" s="235"/>
      <c r="U62" s="142"/>
    </row>
    <row r="63" spans="1:21" ht="31.5" customHeight="1" x14ac:dyDescent="0.25">
      <c r="A63" s="1119" t="s">
        <v>20</v>
      </c>
      <c r="B63" s="1122" t="s">
        <v>43</v>
      </c>
      <c r="C63" s="1125" t="s">
        <v>83</v>
      </c>
      <c r="D63" s="1128" t="s">
        <v>84</v>
      </c>
      <c r="E63" s="1484" t="s">
        <v>72</v>
      </c>
      <c r="F63" s="1478" t="s">
        <v>25</v>
      </c>
      <c r="G63" s="1184" t="s">
        <v>70</v>
      </c>
      <c r="H63" s="1437" t="s">
        <v>164</v>
      </c>
      <c r="I63" s="136" t="s">
        <v>41</v>
      </c>
      <c r="J63" s="353"/>
      <c r="K63" s="253"/>
      <c r="L63" s="292">
        <v>123000</v>
      </c>
      <c r="M63" s="443"/>
      <c r="N63" s="444"/>
      <c r="O63" s="254">
        <f>L63</f>
        <v>123000</v>
      </c>
      <c r="P63" s="293">
        <v>59500</v>
      </c>
      <c r="Q63" s="255"/>
      <c r="R63" s="137" t="s">
        <v>85</v>
      </c>
      <c r="S63" s="38">
        <v>1</v>
      </c>
      <c r="T63" s="38"/>
      <c r="U63" s="130"/>
    </row>
    <row r="64" spans="1:21" ht="31.5" customHeight="1" x14ac:dyDescent="0.25">
      <c r="A64" s="1120"/>
      <c r="B64" s="1123"/>
      <c r="C64" s="1126"/>
      <c r="D64" s="1129"/>
      <c r="E64" s="1486"/>
      <c r="F64" s="1388"/>
      <c r="G64" s="1185"/>
      <c r="H64" s="1438"/>
      <c r="I64" s="138" t="s">
        <v>74</v>
      </c>
      <c r="J64" s="297">
        <v>165489</v>
      </c>
      <c r="K64" s="261">
        <v>165489</v>
      </c>
      <c r="L64" s="388"/>
      <c r="M64" s="406"/>
      <c r="N64" s="445"/>
      <c r="O64" s="262"/>
      <c r="P64" s="446"/>
      <c r="Q64" s="437"/>
      <c r="R64" s="139" t="s">
        <v>86</v>
      </c>
      <c r="S64" s="48"/>
      <c r="T64" s="48">
        <v>100</v>
      </c>
      <c r="U64" s="135"/>
    </row>
    <row r="65" spans="1:21" ht="15.75" thickBot="1" x14ac:dyDescent="0.3">
      <c r="A65" s="1121"/>
      <c r="B65" s="1124"/>
      <c r="C65" s="1127"/>
      <c r="D65" s="1130"/>
      <c r="E65" s="1485"/>
      <c r="F65" s="1480"/>
      <c r="G65" s="1186"/>
      <c r="H65" s="1439"/>
      <c r="I65" s="232" t="s">
        <v>38</v>
      </c>
      <c r="J65" s="425">
        <f>SUM(J63:J64)</f>
        <v>165489</v>
      </c>
      <c r="K65" s="426">
        <f>SUM(K63:K64)</f>
        <v>165489</v>
      </c>
      <c r="L65" s="427">
        <f t="shared" ref="L65:O65" si="8">L63</f>
        <v>123000</v>
      </c>
      <c r="M65" s="447"/>
      <c r="N65" s="448"/>
      <c r="O65" s="428">
        <f t="shared" si="8"/>
        <v>123000</v>
      </c>
      <c r="P65" s="449">
        <f>P63</f>
        <v>59500</v>
      </c>
      <c r="Q65" s="450"/>
      <c r="R65" s="141"/>
      <c r="S65" s="43"/>
      <c r="T65" s="43"/>
      <c r="U65" s="142"/>
    </row>
    <row r="66" spans="1:21" ht="27.75" customHeight="1" x14ac:dyDescent="0.25">
      <c r="A66" s="1119" t="s">
        <v>20</v>
      </c>
      <c r="B66" s="1122" t="s">
        <v>43</v>
      </c>
      <c r="C66" s="1125" t="s">
        <v>87</v>
      </c>
      <c r="D66" s="1180" t="s">
        <v>130</v>
      </c>
      <c r="E66" s="1484" t="s">
        <v>72</v>
      </c>
      <c r="F66" s="1478" t="s">
        <v>25</v>
      </c>
      <c r="G66" s="1184" t="s">
        <v>70</v>
      </c>
      <c r="H66" s="1437" t="s">
        <v>164</v>
      </c>
      <c r="I66" s="123" t="s">
        <v>27</v>
      </c>
      <c r="J66" s="290"/>
      <c r="K66" s="291"/>
      <c r="L66" s="354">
        <v>40000</v>
      </c>
      <c r="M66" s="371"/>
      <c r="N66" s="431"/>
      <c r="O66" s="432">
        <f>L66</f>
        <v>40000</v>
      </c>
      <c r="P66" s="433"/>
      <c r="Q66" s="374"/>
      <c r="R66" s="1171" t="s">
        <v>88</v>
      </c>
      <c r="S66" s="61">
        <v>1</v>
      </c>
      <c r="T66" s="61"/>
      <c r="U66" s="62"/>
    </row>
    <row r="67" spans="1:21" ht="27.75" customHeight="1" x14ac:dyDescent="0.25">
      <c r="A67" s="1120"/>
      <c r="B67" s="1123"/>
      <c r="C67" s="1126"/>
      <c r="D67" s="1181"/>
      <c r="E67" s="1486"/>
      <c r="F67" s="1388"/>
      <c r="G67" s="1185"/>
      <c r="H67" s="1438"/>
      <c r="I67" s="155" t="s">
        <v>74</v>
      </c>
      <c r="J67" s="295">
        <v>75301</v>
      </c>
      <c r="K67" s="296">
        <v>75301</v>
      </c>
      <c r="L67" s="267"/>
      <c r="M67" s="395"/>
      <c r="N67" s="451"/>
      <c r="O67" s="270"/>
      <c r="P67" s="271"/>
      <c r="Q67" s="452"/>
      <c r="R67" s="1212"/>
      <c r="S67" s="30"/>
      <c r="T67" s="30"/>
      <c r="U67" s="31"/>
    </row>
    <row r="68" spans="1:21" ht="15.75" thickBot="1" x14ac:dyDescent="0.3">
      <c r="A68" s="1121"/>
      <c r="B68" s="1124"/>
      <c r="C68" s="1127"/>
      <c r="D68" s="1182"/>
      <c r="E68" s="1485"/>
      <c r="F68" s="1480"/>
      <c r="G68" s="1186"/>
      <c r="H68" s="1439"/>
      <c r="I68" s="232" t="s">
        <v>38</v>
      </c>
      <c r="J68" s="280">
        <f>SUM(J66:J67)</f>
        <v>75301</v>
      </c>
      <c r="K68" s="281">
        <f>SUM(K66:K67)</f>
        <v>75301</v>
      </c>
      <c r="L68" s="282">
        <f>SUM(L66:L67)</f>
        <v>40000</v>
      </c>
      <c r="M68" s="283"/>
      <c r="N68" s="299"/>
      <c r="O68" s="439">
        <f>SUM(O66:O67)</f>
        <v>40000</v>
      </c>
      <c r="P68" s="280"/>
      <c r="Q68" s="280"/>
      <c r="R68" s="143"/>
      <c r="S68" s="55"/>
      <c r="T68" s="144"/>
      <c r="U68" s="145"/>
    </row>
    <row r="69" spans="1:21" x14ac:dyDescent="0.25">
      <c r="A69" s="1119" t="s">
        <v>20</v>
      </c>
      <c r="B69" s="1122" t="s">
        <v>43</v>
      </c>
      <c r="C69" s="1125" t="s">
        <v>25</v>
      </c>
      <c r="D69" s="1180" t="s">
        <v>89</v>
      </c>
      <c r="E69" s="1484" t="s">
        <v>72</v>
      </c>
      <c r="F69" s="1478" t="s">
        <v>25</v>
      </c>
      <c r="G69" s="1184" t="s">
        <v>70</v>
      </c>
      <c r="H69" s="1437" t="s">
        <v>164</v>
      </c>
      <c r="I69" s="126" t="s">
        <v>74</v>
      </c>
      <c r="J69" s="290"/>
      <c r="K69" s="291"/>
      <c r="L69" s="509">
        <f>434000-130000</f>
        <v>304000</v>
      </c>
      <c r="M69" s="355"/>
      <c r="N69" s="431"/>
      <c r="O69" s="511">
        <f>434000-130000</f>
        <v>304000</v>
      </c>
      <c r="P69" s="293"/>
      <c r="Q69" s="374"/>
      <c r="R69" s="1356" t="s">
        <v>90</v>
      </c>
      <c r="S69" s="61">
        <v>1</v>
      </c>
      <c r="T69" s="61"/>
      <c r="U69" s="62"/>
    </row>
    <row r="70" spans="1:21" x14ac:dyDescent="0.25">
      <c r="A70" s="1120"/>
      <c r="B70" s="1123"/>
      <c r="C70" s="1126"/>
      <c r="D70" s="1181"/>
      <c r="E70" s="1486"/>
      <c r="F70" s="1388"/>
      <c r="G70" s="1185"/>
      <c r="H70" s="1438"/>
      <c r="I70" s="146" t="s">
        <v>27</v>
      </c>
      <c r="J70" s="295"/>
      <c r="K70" s="296"/>
      <c r="L70" s="510">
        <v>130000</v>
      </c>
      <c r="M70" s="268"/>
      <c r="N70" s="451"/>
      <c r="O70" s="512">
        <v>130000</v>
      </c>
      <c r="P70" s="441"/>
      <c r="Q70" s="452"/>
      <c r="R70" s="1364"/>
      <c r="S70" s="30"/>
      <c r="T70" s="30"/>
      <c r="U70" s="31"/>
    </row>
    <row r="71" spans="1:21" ht="15.75" thickBot="1" x14ac:dyDescent="0.3">
      <c r="A71" s="1121"/>
      <c r="B71" s="1124"/>
      <c r="C71" s="1127"/>
      <c r="D71" s="1182"/>
      <c r="E71" s="1485"/>
      <c r="F71" s="1480"/>
      <c r="G71" s="1186"/>
      <c r="H71" s="1439"/>
      <c r="I71" s="232" t="s">
        <v>38</v>
      </c>
      <c r="J71" s="280"/>
      <c r="K71" s="281"/>
      <c r="L71" s="280">
        <f>SUM(L69:L70)</f>
        <v>434000</v>
      </c>
      <c r="M71" s="299"/>
      <c r="N71" s="299"/>
      <c r="O71" s="285">
        <f>SUM(O69:O70)</f>
        <v>434000</v>
      </c>
      <c r="P71" s="280"/>
      <c r="Q71" s="280"/>
      <c r="R71" s="1357"/>
      <c r="S71" s="55"/>
      <c r="T71" s="55"/>
      <c r="U71" s="56"/>
    </row>
    <row r="72" spans="1:21" ht="20.25" customHeight="1" x14ac:dyDescent="0.25">
      <c r="A72" s="1119" t="s">
        <v>20</v>
      </c>
      <c r="B72" s="1122" t="s">
        <v>43</v>
      </c>
      <c r="C72" s="1125" t="s">
        <v>91</v>
      </c>
      <c r="D72" s="1180" t="s">
        <v>92</v>
      </c>
      <c r="E72" s="1484" t="s">
        <v>72</v>
      </c>
      <c r="F72" s="1478" t="s">
        <v>25</v>
      </c>
      <c r="G72" s="1184" t="s">
        <v>67</v>
      </c>
      <c r="H72" s="1437" t="s">
        <v>166</v>
      </c>
      <c r="I72" s="148" t="s">
        <v>27</v>
      </c>
      <c r="J72" s="290"/>
      <c r="K72" s="291"/>
      <c r="L72" s="369">
        <v>78200</v>
      </c>
      <c r="M72" s="370"/>
      <c r="N72" s="453"/>
      <c r="O72" s="454">
        <f>L72</f>
        <v>78200</v>
      </c>
      <c r="P72" s="290"/>
      <c r="Q72" s="374"/>
      <c r="R72" s="1356" t="s">
        <v>93</v>
      </c>
      <c r="S72" s="61">
        <v>1</v>
      </c>
      <c r="T72" s="61"/>
      <c r="U72" s="62"/>
    </row>
    <row r="73" spans="1:21" ht="20.25" customHeight="1" x14ac:dyDescent="0.25">
      <c r="A73" s="1120"/>
      <c r="B73" s="1123"/>
      <c r="C73" s="1126"/>
      <c r="D73" s="1181"/>
      <c r="E73" s="1486"/>
      <c r="F73" s="1388"/>
      <c r="G73" s="1185"/>
      <c r="H73" s="1438"/>
      <c r="I73" s="455"/>
      <c r="J73" s="305"/>
      <c r="K73" s="306"/>
      <c r="L73" s="343"/>
      <c r="M73" s="434"/>
      <c r="N73" s="435"/>
      <c r="O73" s="436"/>
      <c r="P73" s="437"/>
      <c r="Q73" s="438"/>
      <c r="R73" s="1364"/>
      <c r="S73" s="30"/>
      <c r="T73" s="30"/>
      <c r="U73" s="31"/>
    </row>
    <row r="74" spans="1:21" ht="15.75" thickBot="1" x14ac:dyDescent="0.3">
      <c r="A74" s="1121"/>
      <c r="B74" s="1124"/>
      <c r="C74" s="1127"/>
      <c r="D74" s="1182"/>
      <c r="E74" s="1485"/>
      <c r="F74" s="1480"/>
      <c r="G74" s="1186"/>
      <c r="H74" s="1439"/>
      <c r="I74" s="456" t="s">
        <v>38</v>
      </c>
      <c r="J74" s="280"/>
      <c r="K74" s="281"/>
      <c r="L74" s="282">
        <f>SUM(L72:L73)</f>
        <v>78200</v>
      </c>
      <c r="M74" s="283"/>
      <c r="N74" s="299"/>
      <c r="O74" s="439">
        <f>SUM(O72:O73)</f>
        <v>78200</v>
      </c>
      <c r="P74" s="280"/>
      <c r="Q74" s="280"/>
      <c r="R74" s="1357"/>
      <c r="S74" s="55"/>
      <c r="T74" s="55"/>
      <c r="U74" s="56"/>
    </row>
    <row r="75" spans="1:21" ht="28.5" customHeight="1" x14ac:dyDescent="0.25">
      <c r="A75" s="1119" t="s">
        <v>20</v>
      </c>
      <c r="B75" s="1122" t="s">
        <v>43</v>
      </c>
      <c r="C75" s="1125" t="s">
        <v>94</v>
      </c>
      <c r="D75" s="1180" t="s">
        <v>95</v>
      </c>
      <c r="E75" s="1484" t="s">
        <v>72</v>
      </c>
      <c r="F75" s="1478" t="s">
        <v>25</v>
      </c>
      <c r="G75" s="1184" t="s">
        <v>70</v>
      </c>
      <c r="H75" s="1437" t="s">
        <v>167</v>
      </c>
      <c r="I75" s="149" t="s">
        <v>27</v>
      </c>
      <c r="J75" s="290"/>
      <c r="K75" s="291"/>
      <c r="L75" s="354"/>
      <c r="M75" s="371"/>
      <c r="N75" s="431"/>
      <c r="O75" s="432"/>
      <c r="P75" s="433">
        <v>100000</v>
      </c>
      <c r="Q75" s="353">
        <v>100000</v>
      </c>
      <c r="R75" s="238" t="s">
        <v>88</v>
      </c>
      <c r="S75" s="151">
        <v>1</v>
      </c>
      <c r="T75" s="151"/>
      <c r="U75" s="152"/>
    </row>
    <row r="76" spans="1:21" ht="28.5" customHeight="1" x14ac:dyDescent="0.25">
      <c r="A76" s="1120"/>
      <c r="B76" s="1123"/>
      <c r="C76" s="1126"/>
      <c r="D76" s="1181"/>
      <c r="E76" s="1486"/>
      <c r="F76" s="1388"/>
      <c r="G76" s="1185"/>
      <c r="H76" s="1438"/>
      <c r="I76" s="149" t="s">
        <v>74</v>
      </c>
      <c r="J76" s="295"/>
      <c r="K76" s="296"/>
      <c r="L76" s="267">
        <v>20000</v>
      </c>
      <c r="M76" s="395"/>
      <c r="N76" s="451"/>
      <c r="O76" s="270">
        <f>L76</f>
        <v>20000</v>
      </c>
      <c r="P76" s="271"/>
      <c r="Q76" s="438"/>
      <c r="R76" s="229" t="s">
        <v>85</v>
      </c>
      <c r="S76" s="65"/>
      <c r="T76" s="65"/>
      <c r="U76" s="66">
        <v>1</v>
      </c>
    </row>
    <row r="77" spans="1:21" ht="15.75" thickBot="1" x14ac:dyDescent="0.3">
      <c r="A77" s="1121"/>
      <c r="B77" s="1124"/>
      <c r="C77" s="1127"/>
      <c r="D77" s="1182"/>
      <c r="E77" s="1485"/>
      <c r="F77" s="1480"/>
      <c r="G77" s="1186"/>
      <c r="H77" s="1439"/>
      <c r="I77" s="232" t="s">
        <v>38</v>
      </c>
      <c r="J77" s="280"/>
      <c r="K77" s="281"/>
      <c r="L77" s="282">
        <f>SUM(L75:L76)</f>
        <v>20000</v>
      </c>
      <c r="M77" s="283"/>
      <c r="N77" s="299"/>
      <c r="O77" s="439">
        <f>SUM(O75:O76)</f>
        <v>20000</v>
      </c>
      <c r="P77" s="280">
        <f>SUM(P75:P76)</f>
        <v>100000</v>
      </c>
      <c r="Q77" s="280">
        <f>SUM(Q75:Q76)</f>
        <v>100000</v>
      </c>
      <c r="R77" s="143"/>
      <c r="S77" s="55"/>
      <c r="T77" s="144"/>
      <c r="U77" s="145"/>
    </row>
    <row r="78" spans="1:21" ht="20.25" customHeight="1" x14ac:dyDescent="0.25">
      <c r="A78" s="1119" t="s">
        <v>20</v>
      </c>
      <c r="B78" s="1122" t="s">
        <v>43</v>
      </c>
      <c r="C78" s="1125" t="s">
        <v>96</v>
      </c>
      <c r="D78" s="1128" t="s">
        <v>131</v>
      </c>
      <c r="E78" s="1487" t="s">
        <v>72</v>
      </c>
      <c r="F78" s="1478" t="s">
        <v>25</v>
      </c>
      <c r="G78" s="1184" t="s">
        <v>70</v>
      </c>
      <c r="H78" s="1437" t="s">
        <v>168</v>
      </c>
      <c r="I78" s="148" t="s">
        <v>27</v>
      </c>
      <c r="J78" s="290"/>
      <c r="K78" s="291"/>
      <c r="L78" s="369">
        <v>24000</v>
      </c>
      <c r="M78" s="370"/>
      <c r="N78" s="453"/>
      <c r="O78" s="454">
        <v>24000</v>
      </c>
      <c r="P78" s="290"/>
      <c r="Q78" s="457"/>
      <c r="R78" s="1371" t="s">
        <v>169</v>
      </c>
      <c r="S78" s="61">
        <v>100</v>
      </c>
      <c r="T78" s="61"/>
      <c r="U78" s="62"/>
    </row>
    <row r="79" spans="1:21" ht="20.25" customHeight="1" x14ac:dyDescent="0.25">
      <c r="A79" s="1120"/>
      <c r="B79" s="1123"/>
      <c r="C79" s="1126"/>
      <c r="D79" s="1129"/>
      <c r="E79" s="1488"/>
      <c r="F79" s="1388"/>
      <c r="G79" s="1185"/>
      <c r="H79" s="1438"/>
      <c r="I79" s="155" t="s">
        <v>74</v>
      </c>
      <c r="J79" s="295">
        <v>23981</v>
      </c>
      <c r="K79" s="296">
        <v>23981</v>
      </c>
      <c r="L79" s="267"/>
      <c r="M79" s="395"/>
      <c r="N79" s="451"/>
      <c r="O79" s="270"/>
      <c r="P79" s="271"/>
      <c r="Q79" s="452"/>
      <c r="R79" s="1372"/>
      <c r="S79" s="30"/>
      <c r="T79" s="30"/>
      <c r="U79" s="31"/>
    </row>
    <row r="80" spans="1:21" ht="15.75" thickBot="1" x14ac:dyDescent="0.3">
      <c r="A80" s="1121"/>
      <c r="B80" s="1124"/>
      <c r="C80" s="1127"/>
      <c r="D80" s="1130"/>
      <c r="E80" s="1489"/>
      <c r="F80" s="1480"/>
      <c r="G80" s="1186"/>
      <c r="H80" s="1439"/>
      <c r="I80" s="232" t="s">
        <v>38</v>
      </c>
      <c r="J80" s="280">
        <f>SUM(J78:J79)</f>
        <v>23981</v>
      </c>
      <c r="K80" s="281">
        <f>SUM(K78:K79)</f>
        <v>23981</v>
      </c>
      <c r="L80" s="282">
        <f>SUM(L78:L79)</f>
        <v>24000</v>
      </c>
      <c r="M80" s="283"/>
      <c r="N80" s="299"/>
      <c r="O80" s="439">
        <f>SUM(O78:O79)</f>
        <v>24000</v>
      </c>
      <c r="P80" s="280"/>
      <c r="Q80" s="280"/>
      <c r="R80" s="1373"/>
      <c r="S80" s="55"/>
      <c r="T80" s="55"/>
      <c r="U80" s="56"/>
    </row>
    <row r="81" spans="1:21" x14ac:dyDescent="0.25">
      <c r="A81" s="1119" t="s">
        <v>20</v>
      </c>
      <c r="B81" s="1122" t="s">
        <v>43</v>
      </c>
      <c r="C81" s="1125" t="s">
        <v>98</v>
      </c>
      <c r="D81" s="1142" t="s">
        <v>99</v>
      </c>
      <c r="E81" s="1484"/>
      <c r="F81" s="1478" t="s">
        <v>25</v>
      </c>
      <c r="G81" s="1184" t="s">
        <v>70</v>
      </c>
      <c r="H81" s="1437" t="s">
        <v>168</v>
      </c>
      <c r="I81" s="136" t="s">
        <v>170</v>
      </c>
      <c r="J81" s="458">
        <v>86075</v>
      </c>
      <c r="K81" s="253">
        <v>86075</v>
      </c>
      <c r="L81" s="292"/>
      <c r="M81" s="252"/>
      <c r="N81" s="252"/>
      <c r="O81" s="254"/>
      <c r="P81" s="353"/>
      <c r="Q81" s="353"/>
      <c r="R81" s="1171" t="s">
        <v>100</v>
      </c>
      <c r="S81" s="1173">
        <v>100</v>
      </c>
      <c r="T81" s="156"/>
      <c r="U81" s="157"/>
    </row>
    <row r="82" spans="1:21" x14ac:dyDescent="0.25">
      <c r="A82" s="1120"/>
      <c r="B82" s="1123"/>
      <c r="C82" s="1126"/>
      <c r="D82" s="1187"/>
      <c r="E82" s="1486"/>
      <c r="F82" s="1388"/>
      <c r="G82" s="1185"/>
      <c r="H82" s="1438"/>
      <c r="I82" s="138" t="s">
        <v>27</v>
      </c>
      <c r="J82" s="408"/>
      <c r="K82" s="261"/>
      <c r="L82" s="388">
        <v>25000</v>
      </c>
      <c r="M82" s="406"/>
      <c r="N82" s="408"/>
      <c r="O82" s="262">
        <v>25000</v>
      </c>
      <c r="P82" s="297"/>
      <c r="Q82" s="297"/>
      <c r="R82" s="1212"/>
      <c r="S82" s="1490"/>
      <c r="T82" s="184"/>
      <c r="U82" s="185"/>
    </row>
    <row r="83" spans="1:21" ht="15.75" thickBot="1" x14ac:dyDescent="0.3">
      <c r="A83" s="1121"/>
      <c r="B83" s="1124"/>
      <c r="C83" s="1127"/>
      <c r="D83" s="1143"/>
      <c r="E83" s="1485"/>
      <c r="F83" s="1480"/>
      <c r="G83" s="1186"/>
      <c r="H83" s="1439"/>
      <c r="I83" s="232" t="s">
        <v>38</v>
      </c>
      <c r="J83" s="425">
        <f>SUM(J81)</f>
        <v>86075</v>
      </c>
      <c r="K83" s="426">
        <f>SUM(K81)</f>
        <v>86075</v>
      </c>
      <c r="L83" s="427">
        <f>SUM(L81:L82)</f>
        <v>25000</v>
      </c>
      <c r="M83" s="447"/>
      <c r="N83" s="448"/>
      <c r="O83" s="428">
        <f>SUM(O81:O82)</f>
        <v>25000</v>
      </c>
      <c r="P83" s="427"/>
      <c r="Q83" s="427"/>
      <c r="R83" s="1172"/>
      <c r="S83" s="1174"/>
      <c r="T83" s="144"/>
      <c r="U83" s="145"/>
    </row>
    <row r="84" spans="1:21" x14ac:dyDescent="0.25">
      <c r="A84" s="1119" t="s">
        <v>20</v>
      </c>
      <c r="B84" s="1122" t="s">
        <v>43</v>
      </c>
      <c r="C84" s="1125" t="s">
        <v>98</v>
      </c>
      <c r="D84" s="1142" t="s">
        <v>101</v>
      </c>
      <c r="E84" s="1484"/>
      <c r="F84" s="1478" t="s">
        <v>25</v>
      </c>
      <c r="G84" s="1184" t="s">
        <v>70</v>
      </c>
      <c r="H84" s="1437" t="s">
        <v>168</v>
      </c>
      <c r="I84" s="158" t="s">
        <v>27</v>
      </c>
      <c r="J84" s="290"/>
      <c r="K84" s="291"/>
      <c r="L84" s="292"/>
      <c r="M84" s="252"/>
      <c r="N84" s="252"/>
      <c r="O84" s="254"/>
      <c r="P84" s="353"/>
      <c r="Q84" s="353">
        <v>41500</v>
      </c>
      <c r="R84" s="1171" t="s">
        <v>102</v>
      </c>
      <c r="S84" s="1173"/>
      <c r="T84" s="156"/>
      <c r="U84" s="157">
        <v>1</v>
      </c>
    </row>
    <row r="85" spans="1:21" x14ac:dyDescent="0.25">
      <c r="A85" s="1120"/>
      <c r="B85" s="1123"/>
      <c r="C85" s="1126"/>
      <c r="D85" s="1187"/>
      <c r="E85" s="1486"/>
      <c r="F85" s="1388"/>
      <c r="G85" s="1185"/>
      <c r="H85" s="1438"/>
      <c r="I85" s="155" t="s">
        <v>74</v>
      </c>
      <c r="J85" s="295">
        <f>20.6/3.4528*1000</f>
        <v>5966.1723818350329</v>
      </c>
      <c r="K85" s="296">
        <f>20.6/3.4528*1000</f>
        <v>5966.1723818350329</v>
      </c>
      <c r="L85" s="388"/>
      <c r="M85" s="406"/>
      <c r="N85" s="408"/>
      <c r="O85" s="262"/>
      <c r="P85" s="297"/>
      <c r="Q85" s="297"/>
      <c r="R85" s="1212"/>
      <c r="S85" s="1490"/>
      <c r="T85" s="184"/>
      <c r="U85" s="185"/>
    </row>
    <row r="86" spans="1:21" x14ac:dyDescent="0.25">
      <c r="A86" s="1120"/>
      <c r="B86" s="1123"/>
      <c r="C86" s="1126"/>
      <c r="D86" s="1187"/>
      <c r="E86" s="1486"/>
      <c r="F86" s="1388"/>
      <c r="G86" s="1185"/>
      <c r="H86" s="1438"/>
      <c r="I86" s="459" t="s">
        <v>170</v>
      </c>
      <c r="J86" s="324">
        <f>250/3.4528*1000</f>
        <v>72405.004633920296</v>
      </c>
      <c r="K86" s="382">
        <f>250/3.4528*1000</f>
        <v>72405.004633920296</v>
      </c>
      <c r="L86" s="267"/>
      <c r="M86" s="395"/>
      <c r="N86" s="460"/>
      <c r="O86" s="270"/>
      <c r="P86" s="461"/>
      <c r="Q86" s="271"/>
      <c r="R86" s="1212"/>
      <c r="S86" s="1490"/>
      <c r="T86" s="184"/>
      <c r="U86" s="185"/>
    </row>
    <row r="87" spans="1:21" ht="15.75" thickBot="1" x14ac:dyDescent="0.3">
      <c r="A87" s="1121"/>
      <c r="B87" s="1124"/>
      <c r="C87" s="1127"/>
      <c r="D87" s="1143"/>
      <c r="E87" s="1485"/>
      <c r="F87" s="1480"/>
      <c r="G87" s="1186"/>
      <c r="H87" s="1439"/>
      <c r="I87" s="232" t="s">
        <v>38</v>
      </c>
      <c r="J87" s="425">
        <f>SUM(J84:J86)</f>
        <v>78371.177015755326</v>
      </c>
      <c r="K87" s="426">
        <f>SUM(K84:K86)</f>
        <v>78371.177015755326</v>
      </c>
      <c r="L87" s="427">
        <f>SUM(L84:L86)</f>
        <v>0</v>
      </c>
      <c r="M87" s="447"/>
      <c r="N87" s="448"/>
      <c r="O87" s="428">
        <f>SUM(O84:O86)</f>
        <v>0</v>
      </c>
      <c r="P87" s="427"/>
      <c r="Q87" s="427">
        <f>SUM(Q84:Q86)</f>
        <v>41500</v>
      </c>
      <c r="R87" s="1172"/>
      <c r="S87" s="1174"/>
      <c r="T87" s="144"/>
      <c r="U87" s="145"/>
    </row>
    <row r="88" spans="1:21" ht="15.75" thickBot="1" x14ac:dyDescent="0.3">
      <c r="A88" s="159" t="s">
        <v>20</v>
      </c>
      <c r="B88" s="74" t="s">
        <v>43</v>
      </c>
      <c r="C88" s="1147" t="s">
        <v>53</v>
      </c>
      <c r="D88" s="1148"/>
      <c r="E88" s="1148"/>
      <c r="F88" s="1148"/>
      <c r="G88" s="1148"/>
      <c r="H88" s="1148"/>
      <c r="I88" s="1149"/>
      <c r="J88" s="462">
        <f t="shared" ref="J88:P88" si="9">J83+J80+J74+J71+J68+J77+J65+J62+J58+J56+J53+J87</f>
        <v>1896548.1770157553</v>
      </c>
      <c r="K88" s="463">
        <f t="shared" si="9"/>
        <v>2186168.1770157553</v>
      </c>
      <c r="L88" s="462">
        <f>L83+L80+L74+L71+L68+L77+L65+L62+L58+L56+L53+L87</f>
        <v>3992200</v>
      </c>
      <c r="M88" s="464">
        <f t="shared" si="9"/>
        <v>0</v>
      </c>
      <c r="N88" s="465">
        <f t="shared" si="9"/>
        <v>0</v>
      </c>
      <c r="O88" s="463">
        <f t="shared" si="9"/>
        <v>3992200</v>
      </c>
      <c r="P88" s="462">
        <f t="shared" si="9"/>
        <v>3234400</v>
      </c>
      <c r="Q88" s="462">
        <f>Q9+Q80+Q74+Q71+Q68+Q77+Q65+Q62+Q58+Q56+Q53+Q87</f>
        <v>2429500</v>
      </c>
      <c r="R88" s="1150"/>
      <c r="S88" s="1151"/>
      <c r="T88" s="1151"/>
      <c r="U88" s="1152"/>
    </row>
    <row r="89" spans="1:21" ht="15.75" thickBot="1" x14ac:dyDescent="0.3">
      <c r="A89" s="228" t="s">
        <v>20</v>
      </c>
      <c r="B89" s="1159" t="s">
        <v>103</v>
      </c>
      <c r="C89" s="1160"/>
      <c r="D89" s="1160"/>
      <c r="E89" s="1160"/>
      <c r="F89" s="1160"/>
      <c r="G89" s="1160"/>
      <c r="H89" s="1160"/>
      <c r="I89" s="1161"/>
      <c r="J89" s="466">
        <f t="shared" ref="J89:Q89" si="10">J88+J49+J35</f>
        <v>3403033.1770157553</v>
      </c>
      <c r="K89" s="467">
        <f t="shared" si="10"/>
        <v>3757776.1770157553</v>
      </c>
      <c r="L89" s="466">
        <f t="shared" si="10"/>
        <v>5511800</v>
      </c>
      <c r="M89" s="468">
        <f t="shared" si="10"/>
        <v>1498200</v>
      </c>
      <c r="N89" s="469">
        <f t="shared" si="10"/>
        <v>851233</v>
      </c>
      <c r="O89" s="467">
        <f t="shared" si="10"/>
        <v>4013600</v>
      </c>
      <c r="P89" s="466">
        <f t="shared" si="10"/>
        <v>4727300</v>
      </c>
      <c r="Q89" s="466">
        <f t="shared" si="10"/>
        <v>3917400</v>
      </c>
      <c r="R89" s="1162"/>
      <c r="S89" s="1163"/>
      <c r="T89" s="1163"/>
      <c r="U89" s="1164"/>
    </row>
    <row r="90" spans="1:21" ht="15.75" thickBot="1" x14ac:dyDescent="0.3">
      <c r="A90" s="162" t="s">
        <v>104</v>
      </c>
      <c r="B90" s="1165" t="s">
        <v>105</v>
      </c>
      <c r="C90" s="1166"/>
      <c r="D90" s="1166"/>
      <c r="E90" s="1166"/>
      <c r="F90" s="1166"/>
      <c r="G90" s="1166"/>
      <c r="H90" s="1166"/>
      <c r="I90" s="1167"/>
      <c r="J90" s="470">
        <f>J89</f>
        <v>3403033.1770157553</v>
      </c>
      <c r="K90" s="471">
        <f>K89</f>
        <v>3757776.1770157553</v>
      </c>
      <c r="L90" s="470">
        <f t="shared" ref="L90:Q90" si="11">L89</f>
        <v>5511800</v>
      </c>
      <c r="M90" s="472">
        <f t="shared" si="11"/>
        <v>1498200</v>
      </c>
      <c r="N90" s="473">
        <f t="shared" si="11"/>
        <v>851233</v>
      </c>
      <c r="O90" s="471">
        <f t="shared" si="11"/>
        <v>4013600</v>
      </c>
      <c r="P90" s="470">
        <f t="shared" si="11"/>
        <v>4727300</v>
      </c>
      <c r="Q90" s="470">
        <f t="shared" si="11"/>
        <v>3917400</v>
      </c>
      <c r="R90" s="1168"/>
      <c r="S90" s="1169"/>
      <c r="T90" s="1169"/>
      <c r="U90" s="1170"/>
    </row>
    <row r="91" spans="1:21" x14ac:dyDescent="0.25">
      <c r="A91" s="1491" t="s">
        <v>171</v>
      </c>
      <c r="B91" s="1491"/>
      <c r="C91" s="1491"/>
      <c r="D91" s="1491"/>
      <c r="E91" s="1491"/>
      <c r="F91" s="1491"/>
      <c r="G91" s="1491"/>
      <c r="H91" s="1491"/>
      <c r="I91" s="1491"/>
      <c r="J91" s="1491"/>
      <c r="K91" s="1491"/>
      <c r="L91" s="1491"/>
      <c r="M91" s="1491"/>
      <c r="N91" s="1491"/>
      <c r="O91" s="1491"/>
      <c r="P91" s="1491"/>
      <c r="Q91" s="1491"/>
      <c r="R91" s="1491"/>
      <c r="S91" s="1491"/>
      <c r="T91" s="1491"/>
      <c r="U91" s="1491"/>
    </row>
    <row r="92" spans="1:21" x14ac:dyDescent="0.25">
      <c r="A92" s="1492" t="s">
        <v>172</v>
      </c>
      <c r="B92" s="1492"/>
      <c r="C92" s="1492"/>
      <c r="D92" s="1492"/>
      <c r="E92" s="1492"/>
      <c r="F92" s="1492"/>
      <c r="G92" s="1492"/>
      <c r="H92" s="1492"/>
      <c r="I92" s="1492"/>
      <c r="J92" s="1492"/>
      <c r="K92" s="1492"/>
      <c r="L92" s="1492"/>
      <c r="M92" s="1492"/>
      <c r="N92" s="1492"/>
      <c r="O92" s="1492"/>
      <c r="P92" s="1492"/>
      <c r="Q92" s="1492"/>
      <c r="R92" s="1492"/>
      <c r="S92" s="1492"/>
      <c r="T92" s="1492"/>
      <c r="U92" s="1492"/>
    </row>
    <row r="93" spans="1:21" x14ac:dyDescent="0.25">
      <c r="A93" s="1492" t="s">
        <v>173</v>
      </c>
      <c r="B93" s="1492"/>
      <c r="C93" s="1492"/>
      <c r="D93" s="1492"/>
      <c r="E93" s="1492"/>
      <c r="F93" s="1492"/>
      <c r="G93" s="1492"/>
      <c r="H93" s="1492"/>
      <c r="I93" s="1492"/>
      <c r="J93" s="1492"/>
      <c r="K93" s="1492"/>
      <c r="L93" s="1492"/>
      <c r="M93" s="1492"/>
      <c r="N93" s="1492"/>
      <c r="O93" s="1492"/>
      <c r="P93" s="1492"/>
      <c r="Q93" s="1492"/>
      <c r="R93" s="1492"/>
      <c r="S93" s="1492"/>
      <c r="T93" s="1492"/>
      <c r="U93" s="1492"/>
    </row>
    <row r="94" spans="1:21" ht="15.75" thickBot="1" x14ac:dyDescent="0.3">
      <c r="A94" s="474"/>
      <c r="B94" s="1115" t="s">
        <v>106</v>
      </c>
      <c r="C94" s="1115"/>
      <c r="D94" s="1115"/>
      <c r="E94" s="1115"/>
      <c r="F94" s="1115"/>
      <c r="G94" s="1115"/>
      <c r="H94" s="1115"/>
      <c r="I94" s="1115"/>
      <c r="J94" s="1115"/>
      <c r="K94" s="1115"/>
      <c r="L94" s="1115"/>
      <c r="M94" s="1115"/>
      <c r="N94" s="1115"/>
      <c r="O94" s="1115"/>
      <c r="P94" s="1115"/>
      <c r="Q94" s="1115"/>
      <c r="R94" s="165"/>
      <c r="S94" s="165"/>
      <c r="T94" s="165"/>
      <c r="U94" s="1"/>
    </row>
    <row r="95" spans="1:21" ht="60" x14ac:dyDescent="0.25">
      <c r="A95" s="191"/>
      <c r="B95" s="1116" t="s">
        <v>107</v>
      </c>
      <c r="C95" s="1117"/>
      <c r="D95" s="1117"/>
      <c r="E95" s="1117"/>
      <c r="F95" s="1117"/>
      <c r="G95" s="1117"/>
      <c r="H95" s="1363"/>
      <c r="I95" s="1118"/>
      <c r="J95" s="475" t="s">
        <v>140</v>
      </c>
      <c r="K95" s="476" t="s">
        <v>174</v>
      </c>
      <c r="L95" s="477" t="s">
        <v>175</v>
      </c>
      <c r="M95" s="478"/>
      <c r="N95" s="478"/>
      <c r="O95" s="479"/>
      <c r="P95" s="480" t="s">
        <v>176</v>
      </c>
      <c r="Q95" s="480" t="s">
        <v>177</v>
      </c>
      <c r="R95" s="234"/>
      <c r="S95" s="1146"/>
      <c r="T95" s="1146"/>
      <c r="U95" s="1"/>
    </row>
    <row r="96" spans="1:21" x14ac:dyDescent="0.25">
      <c r="A96" s="191"/>
      <c r="B96" s="1104" t="s">
        <v>111</v>
      </c>
      <c r="C96" s="1105"/>
      <c r="D96" s="1105"/>
      <c r="E96" s="1105"/>
      <c r="F96" s="1105"/>
      <c r="G96" s="1105"/>
      <c r="H96" s="1358"/>
      <c r="I96" s="1106"/>
      <c r="J96" s="481">
        <f>SUM(J97:J102)</f>
        <v>1644604.0046339203</v>
      </c>
      <c r="K96" s="482">
        <f>SUM(K97:K102)</f>
        <v>1957145.0046339203</v>
      </c>
      <c r="L96" s="483">
        <f>SUM(L97:O102)</f>
        <v>2035600</v>
      </c>
      <c r="M96" s="484"/>
      <c r="N96" s="484"/>
      <c r="O96" s="485"/>
      <c r="P96" s="486">
        <f>SUM(P97:P102)</f>
        <v>2276300</v>
      </c>
      <c r="Q96" s="486">
        <f>SUM(Q97:Q102)</f>
        <v>2803300</v>
      </c>
      <c r="R96" s="233"/>
      <c r="S96" s="1107"/>
      <c r="T96" s="1107"/>
      <c r="U96" s="1"/>
    </row>
    <row r="97" spans="1:21" x14ac:dyDescent="0.25">
      <c r="A97" s="191"/>
      <c r="B97" s="1108" t="s">
        <v>112</v>
      </c>
      <c r="C97" s="1109"/>
      <c r="D97" s="1109"/>
      <c r="E97" s="1109"/>
      <c r="F97" s="1109"/>
      <c r="G97" s="1109"/>
      <c r="H97" s="1361"/>
      <c r="I97" s="1110"/>
      <c r="J97" s="487">
        <f>SUMIF(I13:I83,I13,J13:J83)</f>
        <v>10658</v>
      </c>
      <c r="K97" s="488">
        <f>SUMIF(I13:I83,"sb",K13:K83)</f>
        <v>28832</v>
      </c>
      <c r="L97" s="489">
        <f>SUMIF(I13:I82,"sb",L13:L82)</f>
        <v>333300</v>
      </c>
      <c r="M97" s="490"/>
      <c r="N97" s="490"/>
      <c r="O97" s="491"/>
      <c r="P97" s="492">
        <f>SUMIF(I13:I81,"SB",P13:P81)</f>
        <v>131700</v>
      </c>
      <c r="Q97" s="492">
        <f>SUMIF(I13:I86,I13,Q13:Q86)</f>
        <v>218200</v>
      </c>
      <c r="R97" s="230"/>
      <c r="S97" s="1111"/>
      <c r="T97" s="1111"/>
      <c r="U97" s="1"/>
    </row>
    <row r="98" spans="1:21" x14ac:dyDescent="0.25">
      <c r="A98" s="191"/>
      <c r="B98" s="1108" t="s">
        <v>113</v>
      </c>
      <c r="C98" s="1109"/>
      <c r="D98" s="1109"/>
      <c r="E98" s="1109"/>
      <c r="F98" s="1109"/>
      <c r="G98" s="1109"/>
      <c r="H98" s="1361"/>
      <c r="I98" s="1110"/>
      <c r="J98" s="487">
        <f>SUMIF(I13:I81,I14,J13:J81)</f>
        <v>96154</v>
      </c>
      <c r="K98" s="488">
        <f>SUMIF(I13:I81,"sb(aa)",K13:K81)</f>
        <v>96154</v>
      </c>
      <c r="L98" s="489">
        <f>SUMIF(I13:I81,I14,L13:L81)</f>
        <v>96200</v>
      </c>
      <c r="M98" s="490"/>
      <c r="N98" s="490"/>
      <c r="O98" s="491"/>
      <c r="P98" s="492">
        <f>SUMIF(I13:I81,I14,P13:P81)</f>
        <v>97000</v>
      </c>
      <c r="Q98" s="492">
        <f>SUMIF(I13:I81,I14,Q13:Q81)</f>
        <v>97000</v>
      </c>
      <c r="R98" s="230"/>
      <c r="S98" s="1111"/>
      <c r="T98" s="1111"/>
      <c r="U98" s="1"/>
    </row>
    <row r="99" spans="1:21" x14ac:dyDescent="0.25">
      <c r="A99" s="191"/>
      <c r="B99" s="1108" t="s">
        <v>178</v>
      </c>
      <c r="C99" s="1109"/>
      <c r="D99" s="1109"/>
      <c r="E99" s="1109"/>
      <c r="F99" s="1109"/>
      <c r="G99" s="1109"/>
      <c r="H99" s="1361"/>
      <c r="I99" s="1110"/>
      <c r="J99" s="487">
        <f>SUMIF(I13:I81,I15,J13:J81)</f>
        <v>35538</v>
      </c>
      <c r="K99" s="488">
        <f>SUMIF(I13:I81,"sb(aaL)",K13:K81)</f>
        <v>35538</v>
      </c>
      <c r="L99" s="489">
        <f>SUMIF(I13:I81,I15,L13:L81)</f>
        <v>0</v>
      </c>
      <c r="M99" s="490"/>
      <c r="N99" s="490"/>
      <c r="O99" s="491"/>
      <c r="P99" s="492">
        <f>SUMIF(I13:I81,I15,P13:P81)</f>
        <v>0</v>
      </c>
      <c r="Q99" s="492">
        <f>SUMIF(I13:I81,I15,Q13:Q81)</f>
        <v>0</v>
      </c>
      <c r="R99" s="230"/>
      <c r="S99" s="1111"/>
      <c r="T99" s="1111"/>
      <c r="U99" s="1"/>
    </row>
    <row r="100" spans="1:21" x14ac:dyDescent="0.25">
      <c r="A100" s="191"/>
      <c r="B100" s="1108" t="s">
        <v>114</v>
      </c>
      <c r="C100" s="1109"/>
      <c r="D100" s="1109"/>
      <c r="E100" s="1109"/>
      <c r="F100" s="1109"/>
      <c r="G100" s="1109"/>
      <c r="H100" s="1361"/>
      <c r="I100" s="1110"/>
      <c r="J100" s="487">
        <f>SUMIF(I13:I81,"sb(sp)",J13:J81)</f>
        <v>24038</v>
      </c>
      <c r="K100" s="488">
        <f>SUMIF(I13:I81,"sb(sp)",K13:K81)</f>
        <v>24735</v>
      </c>
      <c r="L100" s="489">
        <f>SUMIF(I13:I81,"sb(sp)",L13:L81)</f>
        <v>18800</v>
      </c>
      <c r="M100" s="490"/>
      <c r="N100" s="490"/>
      <c r="O100" s="491"/>
      <c r="P100" s="492">
        <f>SUMIF(I13:I81,"sb(sp)",P13:P81)</f>
        <v>23800</v>
      </c>
      <c r="Q100" s="492">
        <f>SUMIF(I13:I81,"sb(sp)",Q13:Q81)</f>
        <v>23800</v>
      </c>
      <c r="R100" s="230"/>
      <c r="S100" s="1111"/>
      <c r="T100" s="1111"/>
      <c r="U100" s="1"/>
    </row>
    <row r="101" spans="1:21" x14ac:dyDescent="0.25">
      <c r="A101" s="191"/>
      <c r="B101" s="1108" t="s">
        <v>115</v>
      </c>
      <c r="C101" s="1109"/>
      <c r="D101" s="1109"/>
      <c r="E101" s="1109"/>
      <c r="F101" s="1109"/>
      <c r="G101" s="1109"/>
      <c r="H101" s="1361"/>
      <c r="I101" s="1110"/>
      <c r="J101" s="487">
        <f>SUMIF(I13:I81,"sb(vb)",J13:J81)</f>
        <v>1319736</v>
      </c>
      <c r="K101" s="488">
        <f>SUMIF(I13:I81,"sb(vb)",K13:K81)</f>
        <v>1613406</v>
      </c>
      <c r="L101" s="489">
        <f>SUMIF(I13:I81,"sb(vb)",L13:L81)</f>
        <v>1587300</v>
      </c>
      <c r="M101" s="490"/>
      <c r="N101" s="490"/>
      <c r="O101" s="491"/>
      <c r="P101" s="492">
        <f>SUMIF(I13:I81,I37,P13:P81)</f>
        <v>2023800</v>
      </c>
      <c r="Q101" s="492">
        <f>SUMIF(I13:I81,I37,Q13:Q81)</f>
        <v>2464300</v>
      </c>
      <c r="R101" s="230"/>
      <c r="S101" s="1111"/>
      <c r="T101" s="1111"/>
      <c r="U101" s="1"/>
    </row>
    <row r="102" spans="1:21" x14ac:dyDescent="0.25">
      <c r="A102" s="191"/>
      <c r="B102" s="1494" t="s">
        <v>179</v>
      </c>
      <c r="C102" s="1495"/>
      <c r="D102" s="1495"/>
      <c r="E102" s="1495"/>
      <c r="F102" s="1495"/>
      <c r="G102" s="1495"/>
      <c r="H102" s="1495"/>
      <c r="I102" s="1496"/>
      <c r="J102" s="418">
        <f>SUMIF(I13:I86,"pf",J13:J86)</f>
        <v>158480.0046339203</v>
      </c>
      <c r="K102" s="419">
        <f>SUMIF(I13:I86,"pf",K13:K86)</f>
        <v>158480.0046339203</v>
      </c>
      <c r="L102" s="493">
        <f>SUMIF(I13:I81,"pf",L13:L81)</f>
        <v>0</v>
      </c>
      <c r="M102" s="494"/>
      <c r="N102" s="494"/>
      <c r="O102" s="495"/>
      <c r="P102" s="319">
        <f>SUMIF(I13:I81,"pf",P13:P81)</f>
        <v>0</v>
      </c>
      <c r="Q102" s="319">
        <f>SUMIF(I13:I81,"pf",Q13:Q81)</f>
        <v>0</v>
      </c>
      <c r="R102" s="230"/>
      <c r="S102" s="230"/>
      <c r="T102" s="230"/>
      <c r="U102" s="1"/>
    </row>
    <row r="103" spans="1:21" x14ac:dyDescent="0.25">
      <c r="A103" s="191"/>
      <c r="B103" s="1104" t="s">
        <v>116</v>
      </c>
      <c r="C103" s="1105"/>
      <c r="D103" s="1105"/>
      <c r="E103" s="1105"/>
      <c r="F103" s="1105"/>
      <c r="G103" s="1105"/>
      <c r="H103" s="1358"/>
      <c r="I103" s="1106"/>
      <c r="J103" s="481">
        <f>SUM(J104:J106)</f>
        <v>1758429.1723818351</v>
      </c>
      <c r="K103" s="482">
        <f>SUM(K104:K106)</f>
        <v>1800631.1723818351</v>
      </c>
      <c r="L103" s="483">
        <f>SUM(L104:O106)</f>
        <v>3476200</v>
      </c>
      <c r="M103" s="484"/>
      <c r="N103" s="484"/>
      <c r="O103" s="485"/>
      <c r="P103" s="486">
        <f>SUM(P104:P106)</f>
        <v>2451000</v>
      </c>
      <c r="Q103" s="486">
        <f>SUM(Q104:Q106)</f>
        <v>1114100</v>
      </c>
      <c r="R103" s="233"/>
      <c r="S103" s="1107"/>
      <c r="T103" s="1107"/>
      <c r="U103" s="1"/>
    </row>
    <row r="104" spans="1:21" x14ac:dyDescent="0.25">
      <c r="A104" s="496"/>
      <c r="B104" s="1156" t="s">
        <v>117</v>
      </c>
      <c r="C104" s="1157"/>
      <c r="D104" s="1157"/>
      <c r="E104" s="1157"/>
      <c r="F104" s="1157"/>
      <c r="G104" s="1157"/>
      <c r="H104" s="1157"/>
      <c r="I104" s="1158"/>
      <c r="J104" s="418">
        <f>SUMIF(I13:I81,"psdf",J13:J81)</f>
        <v>1072</v>
      </c>
      <c r="K104" s="419">
        <f>SUMIF(I13:I81,"psdf",K13:K81)</f>
        <v>1072</v>
      </c>
      <c r="L104" s="493">
        <f>SUMIF(I13:I81,"psdf",L13:L81)</f>
        <v>1100</v>
      </c>
      <c r="M104" s="494"/>
      <c r="N104" s="494"/>
      <c r="O104" s="495"/>
      <c r="P104" s="319">
        <f>SUMIF(I13:I81,"PSDF",P13:P81)</f>
        <v>1100</v>
      </c>
      <c r="Q104" s="319">
        <f>SUMIF(I13:I81,"PSDF",Q13:Q81)</f>
        <v>1100</v>
      </c>
      <c r="R104" s="173"/>
      <c r="S104" s="173"/>
      <c r="T104" s="174"/>
      <c r="U104" s="175"/>
    </row>
    <row r="105" spans="1:21" x14ac:dyDescent="0.25">
      <c r="A105" s="191"/>
      <c r="B105" s="1112" t="s">
        <v>118</v>
      </c>
      <c r="C105" s="1113"/>
      <c r="D105" s="1113"/>
      <c r="E105" s="1113"/>
      <c r="F105" s="1113"/>
      <c r="G105" s="1113"/>
      <c r="H105" s="1113"/>
      <c r="I105" s="1114"/>
      <c r="J105" s="487">
        <f>SUMIF(I13:I81,"es",J13:J81)</f>
        <v>117760</v>
      </c>
      <c r="K105" s="488">
        <f>SUMIF(I13:I81,"es",K13:K81)</f>
        <v>117760</v>
      </c>
      <c r="L105" s="489">
        <f>SUMIF(I13:I81,"es",L13:L81)</f>
        <v>0</v>
      </c>
      <c r="M105" s="490"/>
      <c r="N105" s="490"/>
      <c r="O105" s="491"/>
      <c r="P105" s="492">
        <f>SUMIF(I13:I81,"es",P13:P81)</f>
        <v>0</v>
      </c>
      <c r="Q105" s="492">
        <f>SUMIF(I13:I81,"es",Q13:Q81)</f>
        <v>0</v>
      </c>
      <c r="R105" s="230"/>
      <c r="S105" s="230"/>
      <c r="T105" s="230"/>
      <c r="U105" s="1"/>
    </row>
    <row r="106" spans="1:21" x14ac:dyDescent="0.25">
      <c r="A106" s="191"/>
      <c r="B106" s="1108" t="s">
        <v>119</v>
      </c>
      <c r="C106" s="1109"/>
      <c r="D106" s="1109"/>
      <c r="E106" s="1109"/>
      <c r="F106" s="1109"/>
      <c r="G106" s="1109"/>
      <c r="H106" s="1361"/>
      <c r="I106" s="1110"/>
      <c r="J106" s="487">
        <f>SUMIF(I13:I86,"kt",J13:J86)</f>
        <v>1639597.1723818351</v>
      </c>
      <c r="K106" s="488">
        <f>SUMIF(I13:I86,"kt",K13:K86)</f>
        <v>1681799.1723818351</v>
      </c>
      <c r="L106" s="489">
        <f>SUMIF(I13:I81,"kt",L13:L81)</f>
        <v>3475100</v>
      </c>
      <c r="M106" s="490"/>
      <c r="N106" s="490"/>
      <c r="O106" s="491"/>
      <c r="P106" s="492">
        <f>SUMIF(I13:I81,"kt",P13:P81)</f>
        <v>2449900</v>
      </c>
      <c r="Q106" s="492">
        <f>SUMIF(I13:I81,"kt",Q13:Q81)</f>
        <v>1113000</v>
      </c>
      <c r="R106" s="230"/>
      <c r="S106" s="1111"/>
      <c r="T106" s="1111"/>
      <c r="U106" s="1"/>
    </row>
    <row r="107" spans="1:21" ht="15.75" thickBot="1" x14ac:dyDescent="0.3">
      <c r="A107" s="497"/>
      <c r="B107" s="1153" t="s">
        <v>120</v>
      </c>
      <c r="C107" s="1154"/>
      <c r="D107" s="1154"/>
      <c r="E107" s="1154"/>
      <c r="F107" s="1154"/>
      <c r="G107" s="1154"/>
      <c r="H107" s="1154"/>
      <c r="I107" s="1155"/>
      <c r="J107" s="427">
        <f>SUM(J96,J103)</f>
        <v>3403033.1770157553</v>
      </c>
      <c r="K107" s="448">
        <f>SUM(K96,K103)</f>
        <v>3757776.1770157553</v>
      </c>
      <c r="L107" s="427">
        <f>SUM(L96,L103)</f>
        <v>5511800</v>
      </c>
      <c r="M107" s="498"/>
      <c r="N107" s="498"/>
      <c r="O107" s="499"/>
      <c r="P107" s="429">
        <f>P96+P103</f>
        <v>4727300</v>
      </c>
      <c r="Q107" s="429">
        <f>Q103+Q96</f>
        <v>3917400</v>
      </c>
      <c r="R107" s="233"/>
      <c r="S107" s="1107"/>
      <c r="T107" s="1107"/>
      <c r="U107" s="1"/>
    </row>
    <row r="108" spans="1:21" x14ac:dyDescent="0.25">
      <c r="A108" s="500"/>
      <c r="B108" s="501"/>
      <c r="C108" s="501"/>
      <c r="D108" s="178"/>
      <c r="E108" s="178"/>
      <c r="F108" s="178"/>
      <c r="G108" s="179"/>
      <c r="H108" s="502"/>
      <c r="I108" s="180"/>
      <c r="J108" s="503"/>
      <c r="K108" s="503"/>
      <c r="L108" s="503"/>
      <c r="M108" s="503"/>
      <c r="N108" s="503"/>
      <c r="O108" s="503"/>
      <c r="P108" s="504"/>
      <c r="Q108" s="503"/>
      <c r="R108" s="166"/>
      <c r="S108" s="191"/>
      <c r="T108" s="191"/>
      <c r="U108" s="1"/>
    </row>
    <row r="109" spans="1:21" x14ac:dyDescent="0.25">
      <c r="A109" s="191"/>
      <c r="B109" s="191"/>
      <c r="C109" s="191"/>
      <c r="D109" s="183"/>
      <c r="E109" s="166"/>
      <c r="F109" s="166"/>
      <c r="G109" s="179"/>
      <c r="H109" s="502"/>
      <c r="I109" s="180"/>
      <c r="J109" s="505">
        <f>J90-J107</f>
        <v>0</v>
      </c>
      <c r="K109" s="505">
        <f>K90-K107</f>
        <v>0</v>
      </c>
      <c r="L109" s="506">
        <f>L90-L107</f>
        <v>0</v>
      </c>
      <c r="M109" s="1493"/>
      <c r="N109" s="1493"/>
      <c r="O109" s="1493"/>
      <c r="P109" s="507">
        <f>P90-P107</f>
        <v>0</v>
      </c>
      <c r="Q109" s="505">
        <f>Q107-Q90</f>
        <v>0</v>
      </c>
      <c r="R109" s="508"/>
      <c r="S109" s="191"/>
      <c r="T109" s="191"/>
      <c r="U109" s="1"/>
    </row>
  </sheetData>
  <mergeCells count="233">
    <mergeCell ref="B105:I105"/>
    <mergeCell ref="B106:I106"/>
    <mergeCell ref="S106:T106"/>
    <mergeCell ref="B107:I107"/>
    <mergeCell ref="S107:T107"/>
    <mergeCell ref="M109:O109"/>
    <mergeCell ref="B101:I101"/>
    <mergeCell ref="S101:T101"/>
    <mergeCell ref="B102:I102"/>
    <mergeCell ref="B103:I103"/>
    <mergeCell ref="S103:T103"/>
    <mergeCell ref="B104:I104"/>
    <mergeCell ref="B98:I98"/>
    <mergeCell ref="S98:T98"/>
    <mergeCell ref="B99:I99"/>
    <mergeCell ref="S99:T99"/>
    <mergeCell ref="B100:I100"/>
    <mergeCell ref="S100:T100"/>
    <mergeCell ref="B95:I95"/>
    <mergeCell ref="S95:T95"/>
    <mergeCell ref="B96:I96"/>
    <mergeCell ref="S96:T96"/>
    <mergeCell ref="B97:I97"/>
    <mergeCell ref="S97:T97"/>
    <mergeCell ref="A91:U91"/>
    <mergeCell ref="A92:U92"/>
    <mergeCell ref="A93:U93"/>
    <mergeCell ref="B94:Q94"/>
    <mergeCell ref="H84:H87"/>
    <mergeCell ref="R84:R87"/>
    <mergeCell ref="S84:S87"/>
    <mergeCell ref="C88:I88"/>
    <mergeCell ref="R88:U88"/>
    <mergeCell ref="B89:I89"/>
    <mergeCell ref="R89:U89"/>
    <mergeCell ref="S81:S83"/>
    <mergeCell ref="A84:A87"/>
    <mergeCell ref="B84:B87"/>
    <mergeCell ref="C84:C87"/>
    <mergeCell ref="D84:D87"/>
    <mergeCell ref="E84:E87"/>
    <mergeCell ref="F84:F87"/>
    <mergeCell ref="G84:G87"/>
    <mergeCell ref="B90:I90"/>
    <mergeCell ref="R90:U90"/>
    <mergeCell ref="R78:R80"/>
    <mergeCell ref="A81:A83"/>
    <mergeCell ref="B81:B83"/>
    <mergeCell ref="C81:C83"/>
    <mergeCell ref="D81:D83"/>
    <mergeCell ref="E81:E83"/>
    <mergeCell ref="F81:F83"/>
    <mergeCell ref="G81:G83"/>
    <mergeCell ref="A78:A80"/>
    <mergeCell ref="B78:B80"/>
    <mergeCell ref="C78:C80"/>
    <mergeCell ref="D78:D80"/>
    <mergeCell ref="E78:E80"/>
    <mergeCell ref="F78:F80"/>
    <mergeCell ref="H81:H83"/>
    <mergeCell ref="R81:R83"/>
    <mergeCell ref="A75:A77"/>
    <mergeCell ref="B75:B77"/>
    <mergeCell ref="C75:C77"/>
    <mergeCell ref="D75:D77"/>
    <mergeCell ref="E75:E77"/>
    <mergeCell ref="F75:F77"/>
    <mergeCell ref="G75:G77"/>
    <mergeCell ref="H75:H77"/>
    <mergeCell ref="G78:G80"/>
    <mergeCell ref="H78:H80"/>
    <mergeCell ref="A72:A74"/>
    <mergeCell ref="B72:B74"/>
    <mergeCell ref="C72:C74"/>
    <mergeCell ref="D72:D74"/>
    <mergeCell ref="E72:E74"/>
    <mergeCell ref="F72:F74"/>
    <mergeCell ref="G72:G74"/>
    <mergeCell ref="H72:H74"/>
    <mergeCell ref="R72:R74"/>
    <mergeCell ref="R66:R67"/>
    <mergeCell ref="A69:A71"/>
    <mergeCell ref="B69:B71"/>
    <mergeCell ref="C69:C71"/>
    <mergeCell ref="D69:D71"/>
    <mergeCell ref="E69:E71"/>
    <mergeCell ref="F69:F71"/>
    <mergeCell ref="G69:G71"/>
    <mergeCell ref="A66:A68"/>
    <mergeCell ref="B66:B68"/>
    <mergeCell ref="C66:C68"/>
    <mergeCell ref="D66:D68"/>
    <mergeCell ref="E66:E68"/>
    <mergeCell ref="F66:F68"/>
    <mergeCell ref="H69:H71"/>
    <mergeCell ref="R69:R71"/>
    <mergeCell ref="A63:A65"/>
    <mergeCell ref="B63:B65"/>
    <mergeCell ref="C63:C65"/>
    <mergeCell ref="D63:D65"/>
    <mergeCell ref="E63:E65"/>
    <mergeCell ref="F63:F65"/>
    <mergeCell ref="G63:G65"/>
    <mergeCell ref="H63:H65"/>
    <mergeCell ref="G66:G68"/>
    <mergeCell ref="H66:H68"/>
    <mergeCell ref="A59:A62"/>
    <mergeCell ref="B59:B62"/>
    <mergeCell ref="C59:C62"/>
    <mergeCell ref="D59:D62"/>
    <mergeCell ref="E59:E62"/>
    <mergeCell ref="F59:F62"/>
    <mergeCell ref="G59:G62"/>
    <mergeCell ref="H59:H62"/>
    <mergeCell ref="R61:R62"/>
    <mergeCell ref="G54:G56"/>
    <mergeCell ref="H54:H56"/>
    <mergeCell ref="R55:R56"/>
    <mergeCell ref="A57:A58"/>
    <mergeCell ref="B57:B58"/>
    <mergeCell ref="C57:C58"/>
    <mergeCell ref="D57:D58"/>
    <mergeCell ref="E57:E58"/>
    <mergeCell ref="F57:F58"/>
    <mergeCell ref="G57:G58"/>
    <mergeCell ref="A54:A56"/>
    <mergeCell ref="B54:B56"/>
    <mergeCell ref="C54:C56"/>
    <mergeCell ref="D54:D56"/>
    <mergeCell ref="E54:E56"/>
    <mergeCell ref="F54:F56"/>
    <mergeCell ref="H57:H58"/>
    <mergeCell ref="R57:R58"/>
    <mergeCell ref="C50:U50"/>
    <mergeCell ref="A51:A53"/>
    <mergeCell ref="B51:B53"/>
    <mergeCell ref="C51:C53"/>
    <mergeCell ref="D51:D53"/>
    <mergeCell ref="E51:E53"/>
    <mergeCell ref="F51:F53"/>
    <mergeCell ref="G51:G53"/>
    <mergeCell ref="H51:H53"/>
    <mergeCell ref="R51:R53"/>
    <mergeCell ref="D45:D48"/>
    <mergeCell ref="E45:E48"/>
    <mergeCell ref="F45:F48"/>
    <mergeCell ref="G45:G48"/>
    <mergeCell ref="H45:H48"/>
    <mergeCell ref="R48:R49"/>
    <mergeCell ref="C49:I49"/>
    <mergeCell ref="D37:D42"/>
    <mergeCell ref="E37:E42"/>
    <mergeCell ref="F37:F42"/>
    <mergeCell ref="G37:G42"/>
    <mergeCell ref="H37:H42"/>
    <mergeCell ref="D43:D44"/>
    <mergeCell ref="E43:E44"/>
    <mergeCell ref="F43:F44"/>
    <mergeCell ref="G43:G44"/>
    <mergeCell ref="H43:H44"/>
    <mergeCell ref="G32:G34"/>
    <mergeCell ref="H32:H34"/>
    <mergeCell ref="R33:R34"/>
    <mergeCell ref="C35:I35"/>
    <mergeCell ref="R35:U35"/>
    <mergeCell ref="C36:U36"/>
    <mergeCell ref="A32:A33"/>
    <mergeCell ref="B32:B33"/>
    <mergeCell ref="C32:C33"/>
    <mergeCell ref="D32:D34"/>
    <mergeCell ref="E32:E34"/>
    <mergeCell ref="F32:F34"/>
    <mergeCell ref="R26:R27"/>
    <mergeCell ref="A28:A31"/>
    <mergeCell ref="B28:B31"/>
    <mergeCell ref="C28:C31"/>
    <mergeCell ref="D28:D31"/>
    <mergeCell ref="E28:E31"/>
    <mergeCell ref="F28:F31"/>
    <mergeCell ref="G28:G31"/>
    <mergeCell ref="H28:H31"/>
    <mergeCell ref="H20:H22"/>
    <mergeCell ref="R20:R22"/>
    <mergeCell ref="B23:B25"/>
    <mergeCell ref="C23:C25"/>
    <mergeCell ref="D23:D25"/>
    <mergeCell ref="H23:H24"/>
    <mergeCell ref="H13:H19"/>
    <mergeCell ref="R13:R19"/>
    <mergeCell ref="E14:E15"/>
    <mergeCell ref="E16:E17"/>
    <mergeCell ref="E18:E19"/>
    <mergeCell ref="C20:C22"/>
    <mergeCell ref="D20:D22"/>
    <mergeCell ref="E20:E22"/>
    <mergeCell ref="F20:F22"/>
    <mergeCell ref="G20:G22"/>
    <mergeCell ref="R1:U1"/>
    <mergeCell ref="A2:U2"/>
    <mergeCell ref="A3:U3"/>
    <mergeCell ref="A4:U4"/>
    <mergeCell ref="A5:U5"/>
    <mergeCell ref="A6:A8"/>
    <mergeCell ref="B6:B8"/>
    <mergeCell ref="C6:C8"/>
    <mergeCell ref="D6:D8"/>
    <mergeCell ref="E6:E8"/>
    <mergeCell ref="U7:U8"/>
    <mergeCell ref="Q6:Q8"/>
    <mergeCell ref="R6:U6"/>
    <mergeCell ref="J7:J8"/>
    <mergeCell ref="K7:K8"/>
    <mergeCell ref="L7:L8"/>
    <mergeCell ref="M7:N7"/>
    <mergeCell ref="O7:O8"/>
    <mergeCell ref="G6:G8"/>
    <mergeCell ref="H6:H8"/>
    <mergeCell ref="I6:I8"/>
    <mergeCell ref="R7:R8"/>
    <mergeCell ref="S7:S8"/>
    <mergeCell ref="T7:T8"/>
    <mergeCell ref="F6:F8"/>
    <mergeCell ref="B13:B19"/>
    <mergeCell ref="C13:C19"/>
    <mergeCell ref="F13:F19"/>
    <mergeCell ref="G13:G19"/>
    <mergeCell ref="L6:O6"/>
    <mergeCell ref="P6:P8"/>
    <mergeCell ref="A9:U9"/>
    <mergeCell ref="A10:U10"/>
    <mergeCell ref="B11:U11"/>
    <mergeCell ref="C12:U12"/>
    <mergeCell ref="A13:A1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8"/>
  <sheetViews>
    <sheetView topLeftCell="A16" zoomScaleNormal="100" zoomScaleSheetLayoutView="100" workbookViewId="0">
      <selection activeCell="U13" sqref="U13"/>
    </sheetView>
  </sheetViews>
  <sheetFormatPr defaultColWidth="9.140625" defaultRowHeight="15" x14ac:dyDescent="0.25"/>
  <cols>
    <col min="1" max="3" width="3" style="227" customWidth="1"/>
    <col min="4" max="4" width="32.85546875" style="227" customWidth="1"/>
    <col min="5" max="5" width="3.7109375" style="628" customWidth="1"/>
    <col min="6" max="6" width="3.7109375" style="525" customWidth="1"/>
    <col min="7" max="7" width="8.5703125" style="557" customWidth="1"/>
    <col min="8" max="8" width="7.85546875" style="227" customWidth="1"/>
    <col min="9" max="9" width="7.7109375" style="227" customWidth="1"/>
    <col min="10" max="10" width="6.140625" style="227" customWidth="1"/>
    <col min="11" max="11" width="25.28515625" style="594" customWidth="1"/>
    <col min="12" max="12" width="3.5703125" style="594" customWidth="1"/>
    <col min="13" max="13" width="35.42578125" style="594" customWidth="1"/>
    <col min="14" max="16384" width="9.140625" style="227"/>
  </cols>
  <sheetData>
    <row r="1" spans="1:15" x14ac:dyDescent="0.25">
      <c r="K1" s="1376" t="s">
        <v>192</v>
      </c>
      <c r="L1" s="1376"/>
      <c r="M1" s="1376"/>
    </row>
    <row r="2" spans="1:15" s="196" customFormat="1" ht="15.75" x14ac:dyDescent="0.2">
      <c r="A2" s="1285" t="s">
        <v>0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spans="1:15" s="196" customFormat="1" ht="15.75" x14ac:dyDescent="0.2">
      <c r="A3" s="1286" t="s">
        <v>1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</row>
    <row r="4" spans="1:15" s="196" customFormat="1" ht="15.75" x14ac:dyDescent="0.2">
      <c r="A4" s="1287" t="s">
        <v>2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</row>
    <row r="5" spans="1:15" s="1" customFormat="1" ht="23.25" customHeight="1" thickBot="1" x14ac:dyDescent="0.25">
      <c r="A5" s="1288" t="s">
        <v>3</v>
      </c>
      <c r="B5" s="1288"/>
      <c r="C5" s="1288"/>
      <c r="D5" s="1288"/>
      <c r="E5" s="1288"/>
      <c r="F5" s="1288"/>
      <c r="G5" s="1288"/>
      <c r="H5" s="1288"/>
      <c r="I5" s="1288"/>
      <c r="J5" s="1288"/>
      <c r="K5" s="1288"/>
      <c r="L5" s="1288"/>
      <c r="M5" s="1288"/>
    </row>
    <row r="6" spans="1:15" s="1" customFormat="1" ht="12.75" customHeight="1" x14ac:dyDescent="0.2">
      <c r="A6" s="1289" t="s">
        <v>4</v>
      </c>
      <c r="B6" s="1292" t="s">
        <v>5</v>
      </c>
      <c r="C6" s="1292" t="s">
        <v>6</v>
      </c>
      <c r="D6" s="1295" t="s">
        <v>7</v>
      </c>
      <c r="E6" s="1529" t="s">
        <v>8</v>
      </c>
      <c r="F6" s="1301" t="s">
        <v>9</v>
      </c>
      <c r="G6" s="1314" t="s">
        <v>10</v>
      </c>
      <c r="H6" s="1304" t="s">
        <v>11</v>
      </c>
      <c r="I6" s="1304" t="s">
        <v>193</v>
      </c>
      <c r="J6" s="1304" t="s">
        <v>194</v>
      </c>
      <c r="K6" s="1520" t="s">
        <v>14</v>
      </c>
      <c r="L6" s="1521"/>
      <c r="M6" s="1522" t="s">
        <v>198</v>
      </c>
    </row>
    <row r="7" spans="1:15" s="1" customFormat="1" ht="56.25" customHeight="1" x14ac:dyDescent="0.2">
      <c r="A7" s="1290"/>
      <c r="B7" s="1293"/>
      <c r="C7" s="1293"/>
      <c r="D7" s="1296"/>
      <c r="E7" s="1530"/>
      <c r="F7" s="1302"/>
      <c r="G7" s="1315"/>
      <c r="H7" s="1305"/>
      <c r="I7" s="1305"/>
      <c r="J7" s="1305"/>
      <c r="K7" s="1310" t="s">
        <v>7</v>
      </c>
      <c r="L7" s="1518" t="s">
        <v>15</v>
      </c>
      <c r="M7" s="1523"/>
    </row>
    <row r="8" spans="1:15" s="1" customFormat="1" ht="56.25" customHeight="1" thickBot="1" x14ac:dyDescent="0.25">
      <c r="A8" s="1291"/>
      <c r="B8" s="1294"/>
      <c r="C8" s="1294"/>
      <c r="D8" s="1297"/>
      <c r="E8" s="1531"/>
      <c r="F8" s="1303"/>
      <c r="G8" s="1316"/>
      <c r="H8" s="1306"/>
      <c r="I8" s="1306"/>
      <c r="J8" s="1306"/>
      <c r="K8" s="1311"/>
      <c r="L8" s="1519"/>
      <c r="M8" s="1524"/>
    </row>
    <row r="9" spans="1:15" s="1" customFormat="1" ht="13.5" thickBot="1" x14ac:dyDescent="0.25">
      <c r="A9" s="1256" t="s">
        <v>18</v>
      </c>
      <c r="B9" s="1257"/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8"/>
    </row>
    <row r="10" spans="1:15" s="1" customFormat="1" ht="13.5" thickBot="1" x14ac:dyDescent="0.25">
      <c r="A10" s="1259" t="s">
        <v>19</v>
      </c>
      <c r="B10" s="1260"/>
      <c r="C10" s="1260"/>
      <c r="D10" s="1260"/>
      <c r="E10" s="1260"/>
      <c r="F10" s="1260"/>
      <c r="G10" s="1260"/>
      <c r="H10" s="1260"/>
      <c r="I10" s="1260"/>
      <c r="J10" s="1260"/>
      <c r="K10" s="1260"/>
      <c r="L10" s="1260"/>
      <c r="M10" s="1261"/>
    </row>
    <row r="11" spans="1:15" s="1" customFormat="1" ht="13.5" thickBot="1" x14ac:dyDescent="0.25">
      <c r="A11" s="197" t="s">
        <v>20</v>
      </c>
      <c r="B11" s="1327" t="s">
        <v>21</v>
      </c>
      <c r="C11" s="1263"/>
      <c r="D11" s="1263"/>
      <c r="E11" s="1263"/>
      <c r="F11" s="1263"/>
      <c r="G11" s="1263"/>
      <c r="H11" s="1263"/>
      <c r="I11" s="1263"/>
      <c r="J11" s="1263"/>
      <c r="K11" s="1263"/>
      <c r="L11" s="1263"/>
      <c r="M11" s="1264"/>
    </row>
    <row r="12" spans="1:15" s="1" customFormat="1" ht="13.5" thickBot="1" x14ac:dyDescent="0.25">
      <c r="A12" s="198" t="s">
        <v>20</v>
      </c>
      <c r="B12" s="199" t="s">
        <v>20</v>
      </c>
      <c r="C12" s="1328" t="s">
        <v>22</v>
      </c>
      <c r="D12" s="1266"/>
      <c r="E12" s="1266"/>
      <c r="F12" s="1266"/>
      <c r="G12" s="1266"/>
      <c r="H12" s="1266"/>
      <c r="I12" s="1266"/>
      <c r="J12" s="1266"/>
      <c r="K12" s="1266"/>
      <c r="L12" s="1266"/>
      <c r="M12" s="1267"/>
    </row>
    <row r="13" spans="1:15" s="1" customFormat="1" ht="51" x14ac:dyDescent="0.2">
      <c r="A13" s="1268" t="s">
        <v>20</v>
      </c>
      <c r="B13" s="1272" t="s">
        <v>20</v>
      </c>
      <c r="C13" s="1276" t="s">
        <v>20</v>
      </c>
      <c r="D13" s="3" t="s">
        <v>23</v>
      </c>
      <c r="E13" s="629" t="s">
        <v>24</v>
      </c>
      <c r="F13" s="1223" t="s">
        <v>26</v>
      </c>
      <c r="G13" s="5" t="s">
        <v>27</v>
      </c>
      <c r="H13" s="558">
        <v>10.7</v>
      </c>
      <c r="I13" s="558">
        <v>10.7</v>
      </c>
      <c r="J13" s="6"/>
      <c r="K13" s="1279" t="s">
        <v>28</v>
      </c>
      <c r="L13" s="8">
        <v>100</v>
      </c>
      <c r="M13" s="596"/>
    </row>
    <row r="14" spans="1:15" s="1" customFormat="1" ht="17.25" customHeight="1" x14ac:dyDescent="0.2">
      <c r="A14" s="1269"/>
      <c r="B14" s="1273"/>
      <c r="C14" s="1254"/>
      <c r="D14" s="9" t="s">
        <v>29</v>
      </c>
      <c r="E14" s="1525" t="s">
        <v>30</v>
      </c>
      <c r="F14" s="1237"/>
      <c r="G14" s="10" t="s">
        <v>31</v>
      </c>
      <c r="H14" s="46">
        <v>96.2</v>
      </c>
      <c r="I14" s="46">
        <v>96.2</v>
      </c>
      <c r="J14" s="12"/>
      <c r="K14" s="1280"/>
      <c r="L14" s="14"/>
      <c r="M14" s="597"/>
      <c r="O14" s="15"/>
    </row>
    <row r="15" spans="1:15" s="1" customFormat="1" ht="17.25" customHeight="1" x14ac:dyDescent="0.2">
      <c r="A15" s="1270"/>
      <c r="B15" s="1274"/>
      <c r="C15" s="1277"/>
      <c r="D15" s="16" t="s">
        <v>32</v>
      </c>
      <c r="E15" s="1526"/>
      <c r="F15" s="1237"/>
      <c r="G15" s="277" t="s">
        <v>150</v>
      </c>
      <c r="H15" s="12">
        <v>70</v>
      </c>
      <c r="I15" s="12">
        <v>70</v>
      </c>
      <c r="J15" s="12"/>
      <c r="K15" s="1280"/>
      <c r="L15" s="14"/>
      <c r="M15" s="597"/>
    </row>
    <row r="16" spans="1:15" s="1" customFormat="1" ht="27" customHeight="1" x14ac:dyDescent="0.2">
      <c r="A16" s="1270"/>
      <c r="B16" s="1274"/>
      <c r="C16" s="1277"/>
      <c r="D16" s="16" t="s">
        <v>33</v>
      </c>
      <c r="E16" s="1525" t="s">
        <v>34</v>
      </c>
      <c r="F16" s="1237"/>
      <c r="G16" s="19"/>
      <c r="H16" s="17"/>
      <c r="I16" s="17"/>
      <c r="J16" s="17"/>
      <c r="K16" s="1280"/>
      <c r="L16" s="14"/>
      <c r="M16" s="597"/>
    </row>
    <row r="17" spans="1:16" s="1" customFormat="1" ht="27" customHeight="1" x14ac:dyDescent="0.2">
      <c r="A17" s="1270"/>
      <c r="B17" s="1274"/>
      <c r="C17" s="1277"/>
      <c r="D17" s="16" t="s">
        <v>35</v>
      </c>
      <c r="E17" s="1527"/>
      <c r="F17" s="1237"/>
      <c r="G17" s="19"/>
      <c r="H17" s="17"/>
      <c r="I17" s="17"/>
      <c r="J17" s="17"/>
      <c r="K17" s="1280"/>
      <c r="L17" s="14"/>
      <c r="M17" s="597"/>
    </row>
    <row r="18" spans="1:16" s="1" customFormat="1" ht="25.5" x14ac:dyDescent="0.2">
      <c r="A18" s="1270"/>
      <c r="B18" s="1274"/>
      <c r="C18" s="1277"/>
      <c r="D18" s="16" t="s">
        <v>36</v>
      </c>
      <c r="E18" s="1527"/>
      <c r="F18" s="1237"/>
      <c r="G18" s="19"/>
      <c r="H18" s="17"/>
      <c r="I18" s="17"/>
      <c r="J18" s="17"/>
      <c r="K18" s="1280"/>
      <c r="L18" s="21"/>
      <c r="M18" s="597"/>
    </row>
    <row r="19" spans="1:16" s="1" customFormat="1" ht="18" customHeight="1" thickBot="1" x14ac:dyDescent="0.25">
      <c r="A19" s="1271"/>
      <c r="B19" s="1275"/>
      <c r="C19" s="1278"/>
      <c r="D19" s="16" t="s">
        <v>37</v>
      </c>
      <c r="E19" s="1528"/>
      <c r="F19" s="1224"/>
      <c r="G19" s="22" t="s">
        <v>38</v>
      </c>
      <c r="H19" s="25">
        <f>SUM(H13:H18)</f>
        <v>176.9</v>
      </c>
      <c r="I19" s="25">
        <f>SUM(I13:I18)</f>
        <v>176.9</v>
      </c>
      <c r="J19" s="25">
        <f>SUM(J13:J18)</f>
        <v>0</v>
      </c>
      <c r="K19" s="1281"/>
      <c r="L19" s="27"/>
      <c r="M19" s="598"/>
    </row>
    <row r="20" spans="1:16" s="1" customFormat="1" ht="28.5" customHeight="1" x14ac:dyDescent="0.2">
      <c r="A20" s="200" t="s">
        <v>20</v>
      </c>
      <c r="B20" s="201" t="s">
        <v>20</v>
      </c>
      <c r="C20" s="1253" t="s">
        <v>39</v>
      </c>
      <c r="D20" s="1247" t="s">
        <v>40</v>
      </c>
      <c r="E20" s="1532" t="s">
        <v>34</v>
      </c>
      <c r="F20" s="1223" t="s">
        <v>26</v>
      </c>
      <c r="G20" s="28" t="s">
        <v>41</v>
      </c>
      <c r="H20" s="29">
        <v>278.5</v>
      </c>
      <c r="I20" s="29">
        <v>278.5</v>
      </c>
      <c r="J20" s="29"/>
      <c r="K20" s="1240" t="s">
        <v>42</v>
      </c>
      <c r="L20" s="157">
        <v>108</v>
      </c>
      <c r="M20" s="605"/>
      <c r="O20" s="15"/>
    </row>
    <row r="21" spans="1:16" s="1" customFormat="1" ht="28.5" customHeight="1" x14ac:dyDescent="0.2">
      <c r="A21" s="543"/>
      <c r="B21" s="544"/>
      <c r="C21" s="1254"/>
      <c r="D21" s="1248"/>
      <c r="E21" s="1527"/>
      <c r="F21" s="1237"/>
      <c r="G21" s="32"/>
      <c r="H21" s="33"/>
      <c r="I21" s="33"/>
      <c r="J21" s="17"/>
      <c r="K21" s="1241"/>
      <c r="L21" s="185"/>
      <c r="M21" s="599"/>
    </row>
    <row r="22" spans="1:16" s="1" customFormat="1" ht="13.5" thickBot="1" x14ac:dyDescent="0.25">
      <c r="A22" s="202"/>
      <c r="B22" s="199"/>
      <c r="C22" s="1255"/>
      <c r="D22" s="1249"/>
      <c r="E22" s="1528"/>
      <c r="F22" s="1224"/>
      <c r="G22" s="22" t="s">
        <v>38</v>
      </c>
      <c r="H22" s="34">
        <f>SUM(H20:H21)</f>
        <v>278.5</v>
      </c>
      <c r="I22" s="34">
        <f>SUM(I20:I21)</f>
        <v>278.5</v>
      </c>
      <c r="J22" s="25">
        <f>SUM(J20:J21)</f>
        <v>0</v>
      </c>
      <c r="K22" s="1239"/>
      <c r="L22" s="145"/>
      <c r="M22" s="624"/>
    </row>
    <row r="23" spans="1:16" s="1" customFormat="1" ht="17.25" customHeight="1" x14ac:dyDescent="0.2">
      <c r="A23" s="1268" t="s">
        <v>20</v>
      </c>
      <c r="B23" s="1533" t="s">
        <v>20</v>
      </c>
      <c r="C23" s="1276" t="s">
        <v>43</v>
      </c>
      <c r="D23" s="1242" t="s">
        <v>44</v>
      </c>
      <c r="E23" s="1535"/>
      <c r="F23" s="1223" t="s">
        <v>26</v>
      </c>
      <c r="G23" s="35" t="s">
        <v>41</v>
      </c>
      <c r="H23" s="36">
        <v>169.6</v>
      </c>
      <c r="I23" s="36">
        <v>169.6</v>
      </c>
      <c r="J23" s="37"/>
      <c r="K23" s="137" t="s">
        <v>121</v>
      </c>
      <c r="L23" s="39">
        <v>340</v>
      </c>
      <c r="M23" s="600"/>
    </row>
    <row r="24" spans="1:16" s="1" customFormat="1" ht="66" customHeight="1" x14ac:dyDescent="0.2">
      <c r="A24" s="1269"/>
      <c r="B24" s="1534"/>
      <c r="C24" s="1254"/>
      <c r="D24" s="1243"/>
      <c r="E24" s="1536"/>
      <c r="F24" s="1237"/>
      <c r="G24" s="40" t="s">
        <v>45</v>
      </c>
      <c r="H24" s="41">
        <v>2.8</v>
      </c>
      <c r="I24" s="41">
        <v>2.8</v>
      </c>
      <c r="J24" s="42"/>
      <c r="K24" s="548" t="s">
        <v>46</v>
      </c>
      <c r="L24" s="44">
        <v>5</v>
      </c>
      <c r="M24" s="599"/>
    </row>
    <row r="25" spans="1:16" s="1" customFormat="1" ht="18.75" customHeight="1" x14ac:dyDescent="0.2">
      <c r="A25" s="1269"/>
      <c r="B25" s="1534"/>
      <c r="C25" s="1254"/>
      <c r="D25" s="1243"/>
      <c r="E25" s="1536"/>
      <c r="F25" s="1237"/>
      <c r="G25" s="45" t="s">
        <v>27</v>
      </c>
      <c r="H25" s="11">
        <v>1.5</v>
      </c>
      <c r="I25" s="11">
        <v>1.5</v>
      </c>
      <c r="J25" s="46"/>
      <c r="K25" s="63" t="s">
        <v>47</v>
      </c>
      <c r="L25" s="49">
        <v>2</v>
      </c>
      <c r="M25" s="601"/>
      <c r="O25" s="15"/>
      <c r="P25" s="15"/>
    </row>
    <row r="26" spans="1:16" s="1" customFormat="1" ht="32.25" customHeight="1" x14ac:dyDescent="0.2">
      <c r="A26" s="543"/>
      <c r="B26" s="549"/>
      <c r="C26" s="542"/>
      <c r="D26" s="1243"/>
      <c r="E26" s="1536"/>
      <c r="F26" s="1237"/>
      <c r="G26" s="45" t="s">
        <v>27</v>
      </c>
      <c r="H26" s="50">
        <v>5.4</v>
      </c>
      <c r="I26" s="50">
        <v>5.4</v>
      </c>
      <c r="J26" s="51"/>
      <c r="K26" s="1244" t="s">
        <v>122</v>
      </c>
      <c r="L26" s="204">
        <v>1</v>
      </c>
      <c r="M26" s="602"/>
      <c r="O26" s="15"/>
      <c r="P26" s="15"/>
    </row>
    <row r="27" spans="1:16" s="1" customFormat="1" ht="52.5" customHeight="1" x14ac:dyDescent="0.2">
      <c r="A27" s="543"/>
      <c r="B27" s="549"/>
      <c r="C27" s="542"/>
      <c r="D27" s="1243"/>
      <c r="E27" s="1536"/>
      <c r="F27" s="1237"/>
      <c r="G27" s="45" t="s">
        <v>182</v>
      </c>
      <c r="H27" s="515">
        <v>0.2</v>
      </c>
      <c r="I27" s="515">
        <v>0.2</v>
      </c>
      <c r="J27" s="518"/>
      <c r="K27" s="1245"/>
      <c r="L27" s="516"/>
      <c r="M27" s="603"/>
      <c r="O27" s="15"/>
      <c r="P27" s="15"/>
    </row>
    <row r="28" spans="1:16" s="1" customFormat="1" ht="13.5" thickBot="1" x14ac:dyDescent="0.25">
      <c r="A28" s="205"/>
      <c r="B28" s="206"/>
      <c r="C28" s="207"/>
      <c r="D28" s="1335"/>
      <c r="E28" s="1537"/>
      <c r="F28" s="1224"/>
      <c r="G28" s="54" t="s">
        <v>38</v>
      </c>
      <c r="H28" s="34">
        <f>SUM(H23:H27)</f>
        <v>179.5</v>
      </c>
      <c r="I28" s="34">
        <f>SUM(I23:I27)</f>
        <v>179.5</v>
      </c>
      <c r="J28" s="34">
        <f>SUM(J23:J27)</f>
        <v>0</v>
      </c>
      <c r="K28" s="1246"/>
      <c r="L28" s="145"/>
      <c r="M28" s="604"/>
    </row>
    <row r="29" spans="1:16" s="1" customFormat="1" ht="30.75" customHeight="1" x14ac:dyDescent="0.2">
      <c r="A29" s="1268" t="s">
        <v>20</v>
      </c>
      <c r="B29" s="1272" t="s">
        <v>20</v>
      </c>
      <c r="C29" s="1276" t="s">
        <v>48</v>
      </c>
      <c r="D29" s="1242" t="s">
        <v>126</v>
      </c>
      <c r="E29" s="1532"/>
      <c r="F29" s="1223" t="s">
        <v>26</v>
      </c>
      <c r="G29" s="189" t="s">
        <v>74</v>
      </c>
      <c r="H29" s="58">
        <v>34.6</v>
      </c>
      <c r="I29" s="58">
        <v>34.6</v>
      </c>
      <c r="J29" s="59"/>
      <c r="K29" s="547" t="s">
        <v>49</v>
      </c>
      <c r="L29" s="560" t="s">
        <v>50</v>
      </c>
      <c r="M29" s="605"/>
    </row>
    <row r="30" spans="1:16" s="1" customFormat="1" ht="18" customHeight="1" x14ac:dyDescent="0.2">
      <c r="A30" s="1269"/>
      <c r="B30" s="1273"/>
      <c r="C30" s="1254"/>
      <c r="D30" s="1243"/>
      <c r="E30" s="1527"/>
      <c r="F30" s="1237"/>
      <c r="G30" s="10" t="s">
        <v>180</v>
      </c>
      <c r="H30" s="521">
        <v>6.1</v>
      </c>
      <c r="I30" s="521">
        <v>6.1</v>
      </c>
      <c r="J30" s="12"/>
      <c r="K30" s="1238" t="s">
        <v>124</v>
      </c>
      <c r="L30" s="204">
        <v>4</v>
      </c>
      <c r="M30" s="606"/>
    </row>
    <row r="31" spans="1:16" s="1" customFormat="1" ht="18" customHeight="1" thickBot="1" x14ac:dyDescent="0.25">
      <c r="A31" s="1271"/>
      <c r="B31" s="1275"/>
      <c r="C31" s="1278"/>
      <c r="D31" s="1335"/>
      <c r="E31" s="1528"/>
      <c r="F31" s="1224"/>
      <c r="G31" s="22" t="s">
        <v>38</v>
      </c>
      <c r="H31" s="71">
        <f>SUM(H29:H30)</f>
        <v>40.700000000000003</v>
      </c>
      <c r="I31" s="71">
        <f>SUM(I29:I30)</f>
        <v>40.700000000000003</v>
      </c>
      <c r="J31" s="71">
        <f>SUM(J29:J30)</f>
        <v>0</v>
      </c>
      <c r="K31" s="1239"/>
      <c r="L31" s="516"/>
      <c r="M31" s="599"/>
    </row>
    <row r="32" spans="1:16" s="1" customFormat="1" ht="13.5" thickBot="1" x14ac:dyDescent="0.25">
      <c r="A32" s="208" t="s">
        <v>20</v>
      </c>
      <c r="B32" s="209" t="s">
        <v>20</v>
      </c>
      <c r="C32" s="1228" t="s">
        <v>53</v>
      </c>
      <c r="D32" s="1229"/>
      <c r="E32" s="1229"/>
      <c r="F32" s="1229"/>
      <c r="G32" s="1230"/>
      <c r="H32" s="76">
        <f>H28+H22+H19+H31</f>
        <v>675.6</v>
      </c>
      <c r="I32" s="76">
        <f>I28+I22+I19+I31</f>
        <v>675.6</v>
      </c>
      <c r="J32" s="77">
        <f>J28+J22+J19+J31</f>
        <v>0</v>
      </c>
      <c r="K32" s="1231"/>
      <c r="L32" s="1232"/>
      <c r="M32" s="1233"/>
      <c r="N32" s="15"/>
    </row>
    <row r="33" spans="1:19" s="1" customFormat="1" ht="13.5" thickBot="1" x14ac:dyDescent="0.25">
      <c r="A33" s="198" t="s">
        <v>20</v>
      </c>
      <c r="B33" s="210" t="s">
        <v>39</v>
      </c>
      <c r="C33" s="1341" t="s">
        <v>54</v>
      </c>
      <c r="D33" s="1235"/>
      <c r="E33" s="1235"/>
      <c r="F33" s="1235"/>
      <c r="G33" s="1235"/>
      <c r="H33" s="1235"/>
      <c r="I33" s="1235"/>
      <c r="J33" s="1235"/>
      <c r="K33" s="1235"/>
      <c r="L33" s="1235"/>
      <c r="M33" s="1236"/>
    </row>
    <row r="34" spans="1:19" s="1" customFormat="1" ht="16.5" customHeight="1" x14ac:dyDescent="0.2">
      <c r="A34" s="211" t="s">
        <v>20</v>
      </c>
      <c r="B34" s="212" t="s">
        <v>39</v>
      </c>
      <c r="C34" s="213" t="s">
        <v>20</v>
      </c>
      <c r="D34" s="1210" t="s">
        <v>55</v>
      </c>
      <c r="E34" s="562"/>
      <c r="F34" s="627" t="s">
        <v>26</v>
      </c>
      <c r="G34" s="82" t="s">
        <v>41</v>
      </c>
      <c r="H34" s="83">
        <v>897.1</v>
      </c>
      <c r="I34" s="83">
        <v>897.1</v>
      </c>
      <c r="J34" s="59"/>
      <c r="K34" s="214" t="s">
        <v>127</v>
      </c>
      <c r="L34" s="563">
        <v>55</v>
      </c>
      <c r="M34" s="662"/>
    </row>
    <row r="35" spans="1:19" s="1" customFormat="1" ht="56.25" customHeight="1" x14ac:dyDescent="0.2">
      <c r="A35" s="218"/>
      <c r="B35" s="219"/>
      <c r="C35" s="220"/>
      <c r="D35" s="1211"/>
      <c r="E35" s="564"/>
      <c r="F35" s="657"/>
      <c r="G35" s="88" t="s">
        <v>182</v>
      </c>
      <c r="H35" s="520">
        <v>0.2</v>
      </c>
      <c r="I35" s="520">
        <v>0.2</v>
      </c>
      <c r="J35" s="153"/>
      <c r="K35" s="221" t="s">
        <v>57</v>
      </c>
      <c r="L35" s="565" t="s">
        <v>58</v>
      </c>
      <c r="M35" s="663"/>
      <c r="N35" s="1" t="s">
        <v>195</v>
      </c>
      <c r="O35" s="15"/>
    </row>
    <row r="36" spans="1:19" s="1" customFormat="1" ht="43.5" customHeight="1" x14ac:dyDescent="0.2">
      <c r="A36" s="218"/>
      <c r="B36" s="219"/>
      <c r="C36" s="220"/>
      <c r="D36" s="635"/>
      <c r="E36" s="564"/>
      <c r="F36" s="545"/>
      <c r="G36" s="636" t="s">
        <v>60</v>
      </c>
      <c r="H36" s="637">
        <v>1.1000000000000001</v>
      </c>
      <c r="I36" s="637">
        <v>1.1000000000000001</v>
      </c>
      <c r="J36" s="637"/>
      <c r="K36" s="638" t="s">
        <v>125</v>
      </c>
      <c r="L36" s="639" t="s">
        <v>61</v>
      </c>
      <c r="M36" s="663"/>
    </row>
    <row r="37" spans="1:19" s="1" customFormat="1" ht="18" customHeight="1" thickBot="1" x14ac:dyDescent="0.25">
      <c r="A37" s="205"/>
      <c r="B37" s="206"/>
      <c r="C37" s="207"/>
      <c r="D37" s="566"/>
      <c r="E37" s="567"/>
      <c r="F37" s="546"/>
      <c r="G37" s="568" t="s">
        <v>38</v>
      </c>
      <c r="H37" s="569">
        <f>SUM(H34:H36)</f>
        <v>898.40000000000009</v>
      </c>
      <c r="I37" s="569">
        <f>SUM(I34:I36)</f>
        <v>898.40000000000009</v>
      </c>
      <c r="J37" s="569">
        <f>SUM(J34:J36)</f>
        <v>0</v>
      </c>
      <c r="K37" s="570" t="s">
        <v>62</v>
      </c>
      <c r="L37" s="571">
        <v>1</v>
      </c>
      <c r="M37" s="607"/>
      <c r="P37" s="15"/>
    </row>
    <row r="38" spans="1:19" s="1" customFormat="1" ht="44.25" customHeight="1" x14ac:dyDescent="0.2">
      <c r="A38" s="80" t="s">
        <v>20</v>
      </c>
      <c r="B38" s="81" t="s">
        <v>39</v>
      </c>
      <c r="C38" s="194" t="s">
        <v>39</v>
      </c>
      <c r="D38" s="1219" t="s">
        <v>128</v>
      </c>
      <c r="E38" s="1221" t="s">
        <v>199</v>
      </c>
      <c r="F38" s="1223" t="s">
        <v>26</v>
      </c>
      <c r="G38" s="82" t="s">
        <v>45</v>
      </c>
      <c r="H38" s="6">
        <v>16</v>
      </c>
      <c r="I38" s="6">
        <v>16</v>
      </c>
      <c r="J38" s="6"/>
      <c r="K38" s="190" t="s">
        <v>132</v>
      </c>
      <c r="L38" s="572">
        <v>8</v>
      </c>
      <c r="M38" s="608"/>
    </row>
    <row r="39" spans="1:19" s="1" customFormat="1" ht="13.5" thickBot="1" x14ac:dyDescent="0.25">
      <c r="A39" s="52"/>
      <c r="B39" s="53"/>
      <c r="C39" s="195"/>
      <c r="D39" s="1220"/>
      <c r="E39" s="1222"/>
      <c r="F39" s="1224"/>
      <c r="G39" s="573" t="s">
        <v>38</v>
      </c>
      <c r="H39" s="25">
        <f>SUM(H38:H38)</f>
        <v>16</v>
      </c>
      <c r="I39" s="25">
        <f>SUM(I38:I38)</f>
        <v>16</v>
      </c>
      <c r="J39" s="24">
        <f t="shared" ref="J39" si="0">SUM(J38:J38)</f>
        <v>0</v>
      </c>
      <c r="K39" s="574"/>
      <c r="L39" s="522"/>
      <c r="M39" s="609"/>
      <c r="S39" s="15"/>
    </row>
    <row r="40" spans="1:19" s="1" customFormat="1" ht="16.5" customHeight="1" x14ac:dyDescent="0.2">
      <c r="A40" s="80" t="s">
        <v>20</v>
      </c>
      <c r="B40" s="81" t="s">
        <v>39</v>
      </c>
      <c r="C40" s="194" t="s">
        <v>43</v>
      </c>
      <c r="D40" s="595" t="s">
        <v>186</v>
      </c>
      <c r="E40" s="1538" t="s">
        <v>65</v>
      </c>
      <c r="F40" s="644" t="s">
        <v>26</v>
      </c>
      <c r="G40" s="98" t="s">
        <v>27</v>
      </c>
      <c r="H40" s="83">
        <v>15</v>
      </c>
      <c r="I40" s="667">
        <f>15-5.1</f>
        <v>9.9</v>
      </c>
      <c r="J40" s="668">
        <f>I40-H40</f>
        <v>-5.0999999999999996</v>
      </c>
      <c r="K40" s="575"/>
      <c r="L40" s="576"/>
      <c r="M40" s="1544" t="s">
        <v>209</v>
      </c>
    </row>
    <row r="41" spans="1:19" s="1" customFormat="1" ht="15.75" customHeight="1" x14ac:dyDescent="0.2">
      <c r="A41" s="192"/>
      <c r="B41" s="85"/>
      <c r="C41" s="193"/>
      <c r="D41" s="1540" t="s">
        <v>64</v>
      </c>
      <c r="E41" s="1539"/>
      <c r="F41" s="643"/>
      <c r="G41" s="57"/>
      <c r="H41" s="101"/>
      <c r="I41" s="101"/>
      <c r="J41" s="577"/>
      <c r="K41" s="578" t="s">
        <v>66</v>
      </c>
      <c r="L41" s="523" t="s">
        <v>67</v>
      </c>
      <c r="M41" s="1545"/>
    </row>
    <row r="42" spans="1:19" s="1" customFormat="1" ht="52.5" customHeight="1" x14ac:dyDescent="0.2">
      <c r="A42" s="192"/>
      <c r="B42" s="85"/>
      <c r="C42" s="193"/>
      <c r="D42" s="1348"/>
      <c r="E42" s="1539"/>
      <c r="F42" s="643"/>
      <c r="G42" s="57"/>
      <c r="H42" s="101"/>
      <c r="I42" s="101"/>
      <c r="J42" s="577"/>
      <c r="K42" s="321" t="s">
        <v>68</v>
      </c>
      <c r="L42" s="103" t="s">
        <v>67</v>
      </c>
      <c r="M42" s="1546"/>
      <c r="P42" s="15"/>
    </row>
    <row r="43" spans="1:19" s="1" customFormat="1" ht="42" customHeight="1" x14ac:dyDescent="0.2">
      <c r="A43" s="192"/>
      <c r="B43" s="85"/>
      <c r="C43" s="193"/>
      <c r="D43" s="1540" t="s">
        <v>184</v>
      </c>
      <c r="E43" s="1539"/>
      <c r="F43" s="626" t="s">
        <v>26</v>
      </c>
      <c r="G43" s="645" t="s">
        <v>27</v>
      </c>
      <c r="H43" s="89">
        <v>9.8000000000000007</v>
      </c>
      <c r="I43" s="89">
        <v>9.8000000000000007</v>
      </c>
      <c r="J43" s="646">
        <f>I43-H43</f>
        <v>0</v>
      </c>
      <c r="K43" s="47" t="s">
        <v>185</v>
      </c>
      <c r="L43" s="107" t="s">
        <v>67</v>
      </c>
      <c r="M43" s="669"/>
      <c r="P43" s="15"/>
    </row>
    <row r="44" spans="1:19" s="1" customFormat="1" ht="17.25" customHeight="1" thickBot="1" x14ac:dyDescent="0.25">
      <c r="A44" s="192"/>
      <c r="B44" s="85"/>
      <c r="C44" s="670"/>
      <c r="D44" s="1211"/>
      <c r="E44" s="1539"/>
      <c r="F44" s="304"/>
      <c r="G44" s="671" t="s">
        <v>38</v>
      </c>
      <c r="H44" s="71">
        <f>SUM(H40:H43)</f>
        <v>24.8</v>
      </c>
      <c r="I44" s="71">
        <f t="shared" ref="I44:J44" si="1">SUM(I40:I43)</f>
        <v>19.700000000000003</v>
      </c>
      <c r="J44" s="71">
        <f t="shared" si="1"/>
        <v>-5.0999999999999996</v>
      </c>
      <c r="K44" s="579"/>
      <c r="L44" s="410"/>
      <c r="M44" s="648"/>
      <c r="R44" s="15"/>
    </row>
    <row r="45" spans="1:19" s="651" customFormat="1" ht="25.5" customHeight="1" x14ac:dyDescent="0.2">
      <c r="A45" s="674" t="s">
        <v>20</v>
      </c>
      <c r="B45" s="675" t="s">
        <v>39</v>
      </c>
      <c r="C45" s="676" t="s">
        <v>48</v>
      </c>
      <c r="D45" s="1547" t="s">
        <v>204</v>
      </c>
      <c r="E45" s="683"/>
      <c r="F45" s="677" t="s">
        <v>26</v>
      </c>
      <c r="G45" s="678" t="s">
        <v>27</v>
      </c>
      <c r="H45" s="667"/>
      <c r="I45" s="667">
        <v>4.3</v>
      </c>
      <c r="J45" s="679">
        <f>I45-H45</f>
        <v>4.3</v>
      </c>
      <c r="K45" s="680" t="s">
        <v>205</v>
      </c>
      <c r="L45" s="681" t="s">
        <v>206</v>
      </c>
      <c r="M45" s="1497" t="s">
        <v>208</v>
      </c>
      <c r="P45" s="682"/>
    </row>
    <row r="46" spans="1:19" s="1" customFormat="1" ht="29.25" customHeight="1" thickBot="1" x14ac:dyDescent="0.25">
      <c r="A46" s="52"/>
      <c r="B46" s="53"/>
      <c r="C46" s="195"/>
      <c r="D46" s="1548"/>
      <c r="E46" s="661"/>
      <c r="F46" s="334"/>
      <c r="G46" s="573" t="s">
        <v>38</v>
      </c>
      <c r="H46" s="25"/>
      <c r="I46" s="25">
        <f>SUM(I45)</f>
        <v>4.3</v>
      </c>
      <c r="J46" s="25">
        <f>SUM(J45)</f>
        <v>4.3</v>
      </c>
      <c r="K46" s="579"/>
      <c r="L46" s="410"/>
      <c r="M46" s="1549"/>
      <c r="R46" s="15"/>
    </row>
    <row r="47" spans="1:19" s="1" customFormat="1" ht="15.75" customHeight="1" thickBot="1" x14ac:dyDescent="0.25">
      <c r="A47" s="298" t="s">
        <v>20</v>
      </c>
      <c r="B47" s="329" t="s">
        <v>39</v>
      </c>
      <c r="C47" s="1541" t="s">
        <v>53</v>
      </c>
      <c r="D47" s="1542"/>
      <c r="E47" s="1542"/>
      <c r="F47" s="1542"/>
      <c r="G47" s="1543"/>
      <c r="H47" s="672">
        <f>H44+H39+H37</f>
        <v>939.2</v>
      </c>
      <c r="I47" s="672">
        <f>I44+I39+I37+I46</f>
        <v>938.40000000000009</v>
      </c>
      <c r="J47" s="673">
        <f>J44+J39+J37+J46</f>
        <v>-0.79999999999999982</v>
      </c>
      <c r="K47" s="580"/>
      <c r="L47" s="188"/>
      <c r="M47" s="1498"/>
      <c r="N47" s="15"/>
    </row>
    <row r="48" spans="1:19" s="1" customFormat="1" ht="13.5" thickBot="1" x14ac:dyDescent="0.25">
      <c r="A48" s="2" t="s">
        <v>20</v>
      </c>
      <c r="B48" s="79" t="s">
        <v>43</v>
      </c>
      <c r="C48" s="1375" t="s">
        <v>71</v>
      </c>
      <c r="D48" s="1194"/>
      <c r="E48" s="1194"/>
      <c r="F48" s="1194"/>
      <c r="G48" s="1194"/>
      <c r="H48" s="1194"/>
      <c r="I48" s="1194"/>
      <c r="J48" s="1194"/>
      <c r="K48" s="1194"/>
      <c r="L48" s="1194"/>
      <c r="M48" s="1195"/>
      <c r="N48" s="15"/>
    </row>
    <row r="49" spans="1:17" s="1" customFormat="1" ht="20.25" customHeight="1" x14ac:dyDescent="0.2">
      <c r="A49" s="1119" t="s">
        <v>20</v>
      </c>
      <c r="B49" s="1122" t="s">
        <v>43</v>
      </c>
      <c r="C49" s="1196" t="s">
        <v>20</v>
      </c>
      <c r="D49" s="1199" t="s">
        <v>129</v>
      </c>
      <c r="E49" s="1475" t="s">
        <v>72</v>
      </c>
      <c r="F49" s="1184" t="s">
        <v>70</v>
      </c>
      <c r="G49" s="108" t="s">
        <v>41</v>
      </c>
      <c r="H49" s="581">
        <v>125</v>
      </c>
      <c r="I49" s="581">
        <v>125</v>
      </c>
      <c r="J49" s="109"/>
      <c r="K49" s="1481" t="s">
        <v>73</v>
      </c>
      <c r="L49" s="582">
        <v>30</v>
      </c>
      <c r="M49" s="610"/>
    </row>
    <row r="50" spans="1:17" s="1" customFormat="1" ht="20.25" customHeight="1" x14ac:dyDescent="0.2">
      <c r="A50" s="1120"/>
      <c r="B50" s="1123"/>
      <c r="C50" s="1197"/>
      <c r="D50" s="1201"/>
      <c r="E50" s="1476"/>
      <c r="F50" s="1204"/>
      <c r="G50" s="113" t="s">
        <v>74</v>
      </c>
      <c r="H50" s="583">
        <v>11.8</v>
      </c>
      <c r="I50" s="583">
        <v>11.8</v>
      </c>
      <c r="J50" s="114"/>
      <c r="K50" s="1482"/>
      <c r="L50" s="584"/>
      <c r="M50" s="611"/>
    </row>
    <row r="51" spans="1:17" s="1" customFormat="1" ht="13.5" thickBot="1" x14ac:dyDescent="0.25">
      <c r="A51" s="1121"/>
      <c r="B51" s="1124"/>
      <c r="C51" s="1198"/>
      <c r="D51" s="1202"/>
      <c r="E51" s="1477"/>
      <c r="F51" s="1186"/>
      <c r="G51" s="585" t="s">
        <v>38</v>
      </c>
      <c r="H51" s="586">
        <f>SUM(H49:H50)</f>
        <v>136.80000000000001</v>
      </c>
      <c r="I51" s="586">
        <f>SUM(I49:I50)</f>
        <v>136.80000000000001</v>
      </c>
      <c r="J51" s="119">
        <f>SUM(J49:J50)</f>
        <v>0</v>
      </c>
      <c r="K51" s="1483"/>
      <c r="L51" s="587"/>
      <c r="M51" s="612"/>
      <c r="O51" s="15"/>
    </row>
    <row r="52" spans="1:17" s="1" customFormat="1" ht="28.5" customHeight="1" x14ac:dyDescent="0.2">
      <c r="A52" s="1119" t="s">
        <v>20</v>
      </c>
      <c r="B52" s="1122" t="s">
        <v>43</v>
      </c>
      <c r="C52" s="1125" t="s">
        <v>39</v>
      </c>
      <c r="D52" s="1128" t="s">
        <v>133</v>
      </c>
      <c r="E52" s="1484" t="s">
        <v>72</v>
      </c>
      <c r="F52" s="1184" t="s">
        <v>70</v>
      </c>
      <c r="G52" s="123" t="s">
        <v>41</v>
      </c>
      <c r="H52" s="124">
        <v>365</v>
      </c>
      <c r="I52" s="124">
        <v>365</v>
      </c>
      <c r="J52" s="559"/>
      <c r="K52" s="125" t="s">
        <v>75</v>
      </c>
      <c r="L52" s="62"/>
      <c r="M52" s="613"/>
      <c r="N52" s="15"/>
      <c r="O52" s="15"/>
    </row>
    <row r="53" spans="1:17" s="1" customFormat="1" ht="18" customHeight="1" thickBot="1" x14ac:dyDescent="0.25">
      <c r="A53" s="1121"/>
      <c r="B53" s="1124"/>
      <c r="C53" s="1127"/>
      <c r="D53" s="1130"/>
      <c r="E53" s="1485"/>
      <c r="F53" s="1186"/>
      <c r="G53" s="588" t="s">
        <v>38</v>
      </c>
      <c r="H53" s="34">
        <f>H52</f>
        <v>365</v>
      </c>
      <c r="I53" s="34">
        <f>I52</f>
        <v>365</v>
      </c>
      <c r="J53" s="25">
        <f>SUM(J52:J52)</f>
        <v>0</v>
      </c>
      <c r="K53" s="640" t="s">
        <v>76</v>
      </c>
      <c r="L53" s="641"/>
      <c r="M53" s="642"/>
    </row>
    <row r="54" spans="1:17" s="1" customFormat="1" ht="20.25" customHeight="1" x14ac:dyDescent="0.2">
      <c r="A54" s="1119" t="s">
        <v>20</v>
      </c>
      <c r="B54" s="1122" t="s">
        <v>43</v>
      </c>
      <c r="C54" s="1125" t="s">
        <v>43</v>
      </c>
      <c r="D54" s="1180" t="s">
        <v>77</v>
      </c>
      <c r="E54" s="1484" t="s">
        <v>72</v>
      </c>
      <c r="F54" s="1184" t="s">
        <v>70</v>
      </c>
      <c r="G54" s="126" t="s">
        <v>74</v>
      </c>
      <c r="H54" s="124">
        <v>3107.7</v>
      </c>
      <c r="I54" s="124">
        <v>3107.7</v>
      </c>
      <c r="J54" s="59"/>
      <c r="K54" s="1171" t="s">
        <v>78</v>
      </c>
      <c r="L54" s="589">
        <v>60</v>
      </c>
      <c r="M54" s="614"/>
      <c r="N54" s="15"/>
      <c r="O54" s="15"/>
      <c r="Q54" s="15"/>
    </row>
    <row r="55" spans="1:17" s="1" customFormat="1" ht="13.5" thickBot="1" x14ac:dyDescent="0.25">
      <c r="A55" s="1121"/>
      <c r="B55" s="1124"/>
      <c r="C55" s="1127"/>
      <c r="D55" s="1182"/>
      <c r="E55" s="1485"/>
      <c r="F55" s="1186"/>
      <c r="G55" s="588" t="s">
        <v>38</v>
      </c>
      <c r="H55" s="34">
        <f>SUM(H54:H54)</f>
        <v>3107.7</v>
      </c>
      <c r="I55" s="34">
        <f>SUM(I54:I54)</f>
        <v>3107.7</v>
      </c>
      <c r="J55" s="25"/>
      <c r="K55" s="1172"/>
      <c r="L55" s="686"/>
      <c r="M55" s="620"/>
    </row>
    <row r="56" spans="1:17" s="1" customFormat="1" ht="18" customHeight="1" x14ac:dyDescent="0.2">
      <c r="A56" s="1119" t="s">
        <v>20</v>
      </c>
      <c r="B56" s="1122" t="s">
        <v>43</v>
      </c>
      <c r="C56" s="1125" t="s">
        <v>48</v>
      </c>
      <c r="D56" s="1180" t="s">
        <v>79</v>
      </c>
      <c r="E56" s="1484" t="s">
        <v>72</v>
      </c>
      <c r="F56" s="1184" t="s">
        <v>70</v>
      </c>
      <c r="G56" s="123" t="s">
        <v>27</v>
      </c>
      <c r="H56" s="124">
        <v>3.5</v>
      </c>
      <c r="I56" s="124">
        <v>3.5</v>
      </c>
      <c r="J56" s="6"/>
      <c r="K56" s="658" t="s">
        <v>80</v>
      </c>
      <c r="L56" s="130">
        <v>1</v>
      </c>
      <c r="M56" s="615"/>
    </row>
    <row r="57" spans="1:17" s="1" customFormat="1" ht="18" customHeight="1" x14ac:dyDescent="0.2">
      <c r="A57" s="1120"/>
      <c r="B57" s="1123"/>
      <c r="C57" s="1126"/>
      <c r="D57" s="1181"/>
      <c r="E57" s="1486"/>
      <c r="F57" s="1185"/>
      <c r="G57" s="131" t="s">
        <v>74</v>
      </c>
      <c r="H57" s="514"/>
      <c r="I57" s="514"/>
      <c r="J57" s="17"/>
      <c r="K57" s="659" t="s">
        <v>81</v>
      </c>
      <c r="L57" s="133"/>
      <c r="M57" s="616"/>
      <c r="N57" s="15"/>
    </row>
    <row r="58" spans="1:17" s="1" customFormat="1" ht="18" customHeight="1" thickBot="1" x14ac:dyDescent="0.25">
      <c r="A58" s="1121"/>
      <c r="B58" s="1124"/>
      <c r="C58" s="1127"/>
      <c r="D58" s="1182"/>
      <c r="E58" s="1485"/>
      <c r="F58" s="1186"/>
      <c r="G58" s="588" t="s">
        <v>38</v>
      </c>
      <c r="H58" s="34">
        <f>SUM(H56:H57)</f>
        <v>3.5</v>
      </c>
      <c r="I58" s="34">
        <f>SUM(I56:I57)</f>
        <v>3.5</v>
      </c>
      <c r="J58" s="25">
        <f>SUM(J56:J57)</f>
        <v>0</v>
      </c>
      <c r="K58" s="660" t="s">
        <v>82</v>
      </c>
      <c r="L58" s="664"/>
      <c r="M58" s="665"/>
    </row>
    <row r="59" spans="1:17" s="1" customFormat="1" ht="18.75" customHeight="1" x14ac:dyDescent="0.2">
      <c r="A59" s="1119" t="s">
        <v>20</v>
      </c>
      <c r="B59" s="1122" t="s">
        <v>43</v>
      </c>
      <c r="C59" s="1125" t="s">
        <v>83</v>
      </c>
      <c r="D59" s="1128" t="s">
        <v>84</v>
      </c>
      <c r="E59" s="1484" t="s">
        <v>72</v>
      </c>
      <c r="F59" s="1184" t="s">
        <v>70</v>
      </c>
      <c r="G59" s="136" t="s">
        <v>41</v>
      </c>
      <c r="H59" s="150">
        <v>123</v>
      </c>
      <c r="I59" s="150">
        <v>123</v>
      </c>
      <c r="J59" s="6"/>
      <c r="K59" s="137" t="s">
        <v>85</v>
      </c>
      <c r="L59" s="39">
        <v>1</v>
      </c>
      <c r="M59" s="600"/>
      <c r="O59" s="15"/>
    </row>
    <row r="60" spans="1:17" s="1" customFormat="1" ht="26.25" customHeight="1" x14ac:dyDescent="0.2">
      <c r="A60" s="1120"/>
      <c r="B60" s="1123"/>
      <c r="C60" s="1126"/>
      <c r="D60" s="1129"/>
      <c r="E60" s="1486"/>
      <c r="F60" s="1185"/>
      <c r="G60" s="138" t="s">
        <v>74</v>
      </c>
      <c r="H60" s="33"/>
      <c r="I60" s="33"/>
      <c r="J60" s="67"/>
      <c r="K60" s="561" t="s">
        <v>86</v>
      </c>
      <c r="L60" s="49"/>
      <c r="M60" s="606"/>
    </row>
    <row r="61" spans="1:17" s="1" customFormat="1" ht="18.75" customHeight="1" thickBot="1" x14ac:dyDescent="0.25">
      <c r="A61" s="1121"/>
      <c r="B61" s="1124"/>
      <c r="C61" s="1127"/>
      <c r="D61" s="1130"/>
      <c r="E61" s="1485"/>
      <c r="F61" s="1186"/>
      <c r="G61" s="588" t="s">
        <v>38</v>
      </c>
      <c r="H61" s="586">
        <f t="shared" ref="H61" si="2">H59</f>
        <v>123</v>
      </c>
      <c r="I61" s="586">
        <f t="shared" ref="I61" si="3">I59</f>
        <v>123</v>
      </c>
      <c r="J61" s="140"/>
      <c r="K61" s="141"/>
      <c r="L61" s="44"/>
      <c r="M61" s="618"/>
    </row>
    <row r="62" spans="1:17" s="1" customFormat="1" ht="42.75" customHeight="1" x14ac:dyDescent="0.2">
      <c r="A62" s="1119" t="s">
        <v>20</v>
      </c>
      <c r="B62" s="1122" t="s">
        <v>43</v>
      </c>
      <c r="C62" s="1125" t="s">
        <v>87</v>
      </c>
      <c r="D62" s="1180" t="s">
        <v>130</v>
      </c>
      <c r="E62" s="1484" t="s">
        <v>72</v>
      </c>
      <c r="F62" s="1184" t="s">
        <v>70</v>
      </c>
      <c r="G62" s="123" t="s">
        <v>27</v>
      </c>
      <c r="H62" s="124">
        <v>40</v>
      </c>
      <c r="I62" s="124">
        <v>40</v>
      </c>
      <c r="J62" s="59"/>
      <c r="K62" s="550" t="s">
        <v>88</v>
      </c>
      <c r="L62" s="62">
        <v>1</v>
      </c>
      <c r="M62" s="614"/>
      <c r="O62" s="15"/>
    </row>
    <row r="63" spans="1:17" s="1" customFormat="1" ht="13.5" thickBot="1" x14ac:dyDescent="0.25">
      <c r="A63" s="1121"/>
      <c r="B63" s="1124"/>
      <c r="C63" s="1127"/>
      <c r="D63" s="1182"/>
      <c r="E63" s="1485"/>
      <c r="F63" s="1186"/>
      <c r="G63" s="588" t="s">
        <v>38</v>
      </c>
      <c r="H63" s="34">
        <f>SUM(H62:H62)</f>
        <v>40</v>
      </c>
      <c r="I63" s="34">
        <f>SUM(I62:I62)</f>
        <v>40</v>
      </c>
      <c r="J63" s="25"/>
      <c r="K63" s="143"/>
      <c r="L63" s="56"/>
      <c r="M63" s="619"/>
    </row>
    <row r="64" spans="1:17" s="1" customFormat="1" ht="14.25" customHeight="1" x14ac:dyDescent="0.2">
      <c r="A64" s="1119" t="s">
        <v>20</v>
      </c>
      <c r="B64" s="1122" t="s">
        <v>43</v>
      </c>
      <c r="C64" s="1125" t="s">
        <v>25</v>
      </c>
      <c r="D64" s="1180" t="s">
        <v>89</v>
      </c>
      <c r="E64" s="1484" t="s">
        <v>72</v>
      </c>
      <c r="F64" s="1184" t="s">
        <v>26</v>
      </c>
      <c r="G64" s="126" t="s">
        <v>74</v>
      </c>
      <c r="H64" s="124">
        <v>304</v>
      </c>
      <c r="I64" s="124">
        <v>304</v>
      </c>
      <c r="J64" s="59"/>
      <c r="K64" s="1356" t="s">
        <v>90</v>
      </c>
      <c r="L64" s="62">
        <v>1</v>
      </c>
      <c r="M64" s="647"/>
      <c r="N64" s="15"/>
      <c r="O64" s="15"/>
    </row>
    <row r="65" spans="1:17" s="1" customFormat="1" ht="14.25" customHeight="1" x14ac:dyDescent="0.2">
      <c r="A65" s="1120"/>
      <c r="B65" s="1123"/>
      <c r="C65" s="1126"/>
      <c r="D65" s="1181"/>
      <c r="E65" s="1486"/>
      <c r="F65" s="1185"/>
      <c r="G65" s="146" t="s">
        <v>27</v>
      </c>
      <c r="H65" s="590">
        <v>130</v>
      </c>
      <c r="I65" s="590">
        <v>130</v>
      </c>
      <c r="J65" s="147"/>
      <c r="K65" s="1364"/>
      <c r="L65" s="31"/>
      <c r="M65" s="648"/>
      <c r="O65" s="15"/>
    </row>
    <row r="66" spans="1:17" s="1" customFormat="1" ht="15.75" customHeight="1" thickBot="1" x14ac:dyDescent="0.25">
      <c r="A66" s="1121"/>
      <c r="B66" s="1124"/>
      <c r="C66" s="1127"/>
      <c r="D66" s="1182"/>
      <c r="E66" s="1485"/>
      <c r="F66" s="1186"/>
      <c r="G66" s="588" t="s">
        <v>38</v>
      </c>
      <c r="H66" s="34">
        <f>SUM(H64:H65)</f>
        <v>434</v>
      </c>
      <c r="I66" s="34">
        <f>SUM(I64:I65)</f>
        <v>434</v>
      </c>
      <c r="J66" s="25"/>
      <c r="K66" s="1357"/>
      <c r="L66" s="56"/>
      <c r="M66" s="649"/>
      <c r="Q66" s="15"/>
    </row>
    <row r="67" spans="1:17" s="1" customFormat="1" ht="32.25" customHeight="1" x14ac:dyDescent="0.2">
      <c r="A67" s="1119" t="s">
        <v>20</v>
      </c>
      <c r="B67" s="1122" t="s">
        <v>43</v>
      </c>
      <c r="C67" s="1125" t="s">
        <v>91</v>
      </c>
      <c r="D67" s="1180" t="s">
        <v>92</v>
      </c>
      <c r="E67" s="1484" t="s">
        <v>72</v>
      </c>
      <c r="F67" s="1184" t="s">
        <v>67</v>
      </c>
      <c r="G67" s="148" t="s">
        <v>27</v>
      </c>
      <c r="H67" s="58">
        <v>78.2</v>
      </c>
      <c r="I67" s="684">
        <f>78.2+0.8</f>
        <v>79</v>
      </c>
      <c r="J67" s="559">
        <f>I67-H67</f>
        <v>0.79999999999999716</v>
      </c>
      <c r="K67" s="1356" t="s">
        <v>93</v>
      </c>
      <c r="L67" s="62">
        <v>1</v>
      </c>
      <c r="M67" s="1497" t="s">
        <v>207</v>
      </c>
      <c r="N67" s="15"/>
      <c r="O67" s="15"/>
    </row>
    <row r="68" spans="1:17" s="1" customFormat="1" ht="26.25" customHeight="1" thickBot="1" x14ac:dyDescent="0.25">
      <c r="A68" s="1121"/>
      <c r="B68" s="1124"/>
      <c r="C68" s="1127"/>
      <c r="D68" s="1182"/>
      <c r="E68" s="1485"/>
      <c r="F68" s="1186"/>
      <c r="G68" s="588" t="s">
        <v>38</v>
      </c>
      <c r="H68" s="34">
        <f>SUM(H67:H67)</f>
        <v>78.2</v>
      </c>
      <c r="I68" s="34">
        <f>SUM(I67:I67)</f>
        <v>79</v>
      </c>
      <c r="J68" s="25">
        <f>SUM(J67)</f>
        <v>0.79999999999999716</v>
      </c>
      <c r="K68" s="1357"/>
      <c r="L68" s="56"/>
      <c r="M68" s="1498"/>
    </row>
    <row r="69" spans="1:17" s="1" customFormat="1" ht="28.5" customHeight="1" x14ac:dyDescent="0.2">
      <c r="A69" s="1119" t="s">
        <v>20</v>
      </c>
      <c r="B69" s="1122" t="s">
        <v>43</v>
      </c>
      <c r="C69" s="1125" t="s">
        <v>94</v>
      </c>
      <c r="D69" s="1180" t="s">
        <v>95</v>
      </c>
      <c r="E69" s="1484" t="s">
        <v>72</v>
      </c>
      <c r="F69" s="1184" t="s">
        <v>70</v>
      </c>
      <c r="G69" s="149" t="s">
        <v>27</v>
      </c>
      <c r="H69" s="124"/>
      <c r="I69" s="124"/>
      <c r="J69" s="6"/>
      <c r="K69" s="551" t="s">
        <v>88</v>
      </c>
      <c r="L69" s="152">
        <v>1</v>
      </c>
      <c r="M69" s="615"/>
      <c r="O69" s="15"/>
    </row>
    <row r="70" spans="1:17" s="1" customFormat="1" ht="17.25" customHeight="1" x14ac:dyDescent="0.2">
      <c r="A70" s="1120"/>
      <c r="B70" s="1123"/>
      <c r="C70" s="1126"/>
      <c r="D70" s="1181"/>
      <c r="E70" s="1486"/>
      <c r="F70" s="1185"/>
      <c r="G70" s="149" t="s">
        <v>74</v>
      </c>
      <c r="H70" s="590">
        <v>20</v>
      </c>
      <c r="I70" s="590">
        <v>20</v>
      </c>
      <c r="J70" s="591"/>
      <c r="K70" s="556" t="s">
        <v>85</v>
      </c>
      <c r="L70" s="66"/>
      <c r="M70" s="617"/>
      <c r="O70" s="15"/>
    </row>
    <row r="71" spans="1:17" s="1" customFormat="1" ht="13.5" thickBot="1" x14ac:dyDescent="0.25">
      <c r="A71" s="1121"/>
      <c r="B71" s="1124"/>
      <c r="C71" s="1127"/>
      <c r="D71" s="1182"/>
      <c r="E71" s="1485"/>
      <c r="F71" s="1186"/>
      <c r="G71" s="588" t="s">
        <v>38</v>
      </c>
      <c r="H71" s="34">
        <f>SUM(H69:H70)</f>
        <v>20</v>
      </c>
      <c r="I71" s="34">
        <f>SUM(I69:I70)</f>
        <v>20</v>
      </c>
      <c r="J71" s="25">
        <f>SUM(J69:J70)</f>
        <v>0</v>
      </c>
      <c r="K71" s="143"/>
      <c r="L71" s="56"/>
      <c r="M71" s="619"/>
      <c r="O71" s="15"/>
    </row>
    <row r="72" spans="1:17" s="1" customFormat="1" ht="15" customHeight="1" x14ac:dyDescent="0.2">
      <c r="A72" s="1119" t="s">
        <v>20</v>
      </c>
      <c r="B72" s="1122" t="s">
        <v>43</v>
      </c>
      <c r="C72" s="1125" t="s">
        <v>96</v>
      </c>
      <c r="D72" s="1128" t="s">
        <v>131</v>
      </c>
      <c r="E72" s="1487" t="s">
        <v>72</v>
      </c>
      <c r="F72" s="1184" t="s">
        <v>70</v>
      </c>
      <c r="G72" s="148" t="s">
        <v>27</v>
      </c>
      <c r="H72" s="58">
        <v>24</v>
      </c>
      <c r="I72" s="58">
        <v>24</v>
      </c>
      <c r="J72" s="154"/>
      <c r="K72" s="1371" t="s">
        <v>97</v>
      </c>
      <c r="L72" s="62">
        <v>100</v>
      </c>
      <c r="M72" s="621"/>
      <c r="N72" s="15"/>
      <c r="O72" s="15"/>
    </row>
    <row r="73" spans="1:17" s="1" customFormat="1" ht="15" customHeight="1" x14ac:dyDescent="0.2">
      <c r="A73" s="1120"/>
      <c r="B73" s="1123"/>
      <c r="C73" s="1126"/>
      <c r="D73" s="1129"/>
      <c r="E73" s="1488"/>
      <c r="F73" s="1185"/>
      <c r="G73" s="155" t="s">
        <v>74</v>
      </c>
      <c r="H73" s="590"/>
      <c r="I73" s="590"/>
      <c r="J73" s="147"/>
      <c r="K73" s="1372"/>
      <c r="L73" s="31"/>
      <c r="M73" s="622"/>
      <c r="O73" s="15"/>
    </row>
    <row r="74" spans="1:17" s="1" customFormat="1" ht="13.5" thickBot="1" x14ac:dyDescent="0.25">
      <c r="A74" s="1121"/>
      <c r="B74" s="1124"/>
      <c r="C74" s="1127"/>
      <c r="D74" s="1130"/>
      <c r="E74" s="1489"/>
      <c r="F74" s="1186"/>
      <c r="G74" s="588" t="s">
        <v>38</v>
      </c>
      <c r="H74" s="34">
        <f>SUM(H72:H73)</f>
        <v>24</v>
      </c>
      <c r="I74" s="34">
        <f>SUM(I72:I73)</f>
        <v>24</v>
      </c>
      <c r="J74" s="25"/>
      <c r="K74" s="1373"/>
      <c r="L74" s="56"/>
      <c r="M74" s="623"/>
    </row>
    <row r="75" spans="1:17" s="1" customFormat="1" ht="12.75" x14ac:dyDescent="0.2">
      <c r="A75" s="1119" t="s">
        <v>20</v>
      </c>
      <c r="B75" s="1122" t="s">
        <v>43</v>
      </c>
      <c r="C75" s="1125" t="s">
        <v>98</v>
      </c>
      <c r="D75" s="1142" t="s">
        <v>99</v>
      </c>
      <c r="E75" s="1484"/>
      <c r="F75" s="1184" t="s">
        <v>70</v>
      </c>
      <c r="G75" s="138" t="s">
        <v>27</v>
      </c>
      <c r="H75" s="33">
        <v>25</v>
      </c>
      <c r="I75" s="33">
        <v>25</v>
      </c>
      <c r="J75" s="6"/>
      <c r="K75" s="1171" t="s">
        <v>100</v>
      </c>
      <c r="L75" s="1516">
        <v>100</v>
      </c>
      <c r="M75" s="614"/>
    </row>
    <row r="76" spans="1:17" s="1" customFormat="1" ht="13.5" thickBot="1" x14ac:dyDescent="0.25">
      <c r="A76" s="1121"/>
      <c r="B76" s="1124"/>
      <c r="C76" s="1127"/>
      <c r="D76" s="1143"/>
      <c r="E76" s="1485"/>
      <c r="F76" s="1186"/>
      <c r="G76" s="588" t="s">
        <v>38</v>
      </c>
      <c r="H76" s="586">
        <f>SUM(H75:H75)</f>
        <v>25</v>
      </c>
      <c r="I76" s="586">
        <f>SUM(I75:I75)</f>
        <v>25</v>
      </c>
      <c r="J76" s="119"/>
      <c r="K76" s="1172"/>
      <c r="L76" s="1517"/>
      <c r="M76" s="620"/>
    </row>
    <row r="77" spans="1:17" s="651" customFormat="1" ht="78" customHeight="1" x14ac:dyDescent="0.2">
      <c r="A77" s="1550" t="s">
        <v>20</v>
      </c>
      <c r="B77" s="1499" t="s">
        <v>43</v>
      </c>
      <c r="C77" s="1501" t="s">
        <v>123</v>
      </c>
      <c r="D77" s="1503" t="s">
        <v>201</v>
      </c>
      <c r="E77" s="1505"/>
      <c r="F77" s="1507" t="s">
        <v>202</v>
      </c>
      <c r="G77" s="650" t="s">
        <v>27</v>
      </c>
      <c r="H77" s="652">
        <v>0</v>
      </c>
      <c r="I77" s="652">
        <v>50</v>
      </c>
      <c r="J77" s="653">
        <f>I77-H77</f>
        <v>50</v>
      </c>
      <c r="K77" s="1509" t="s">
        <v>203</v>
      </c>
      <c r="L77" s="1511">
        <v>900</v>
      </c>
      <c r="M77" s="1497" t="s">
        <v>210</v>
      </c>
    </row>
    <row r="78" spans="1:17" s="651" customFormat="1" ht="15.75" customHeight="1" thickBot="1" x14ac:dyDescent="0.25">
      <c r="A78" s="1551"/>
      <c r="B78" s="1500"/>
      <c r="C78" s="1502"/>
      <c r="D78" s="1504"/>
      <c r="E78" s="1506"/>
      <c r="F78" s="1508"/>
      <c r="G78" s="654" t="s">
        <v>38</v>
      </c>
      <c r="H78" s="655">
        <f>SUM(H77:H77)</f>
        <v>0</v>
      </c>
      <c r="I78" s="655">
        <f>SUM(I77:I77)</f>
        <v>50</v>
      </c>
      <c r="J78" s="656">
        <f>SUM(J77)</f>
        <v>50</v>
      </c>
      <c r="K78" s="1510"/>
      <c r="L78" s="1512"/>
      <c r="M78" s="1498"/>
    </row>
    <row r="79" spans="1:17" s="1" customFormat="1" ht="13.5" thickBot="1" x14ac:dyDescent="0.25">
      <c r="A79" s="159" t="s">
        <v>20</v>
      </c>
      <c r="B79" s="74" t="s">
        <v>43</v>
      </c>
      <c r="C79" s="1147" t="s">
        <v>53</v>
      </c>
      <c r="D79" s="1148"/>
      <c r="E79" s="1148"/>
      <c r="F79" s="1148"/>
      <c r="G79" s="1149"/>
      <c r="H79" s="160">
        <f>H76+H74+H68+H66+H63+H71+H61+H58+H55+H53+H51+H78</f>
        <v>4357.2</v>
      </c>
      <c r="I79" s="160">
        <f t="shared" ref="I79:J79" si="4">I76+I74+I68+I66+I63+I71+I61+I58+I55+I53+I51+I78</f>
        <v>4408</v>
      </c>
      <c r="J79" s="160">
        <f t="shared" si="4"/>
        <v>50.8</v>
      </c>
      <c r="K79" s="1150"/>
      <c r="L79" s="1151"/>
      <c r="M79" s="1152"/>
    </row>
    <row r="80" spans="1:17" s="1" customFormat="1" ht="13.5" thickBot="1" x14ac:dyDescent="0.25">
      <c r="A80" s="555" t="s">
        <v>20</v>
      </c>
      <c r="B80" s="1159" t="s">
        <v>103</v>
      </c>
      <c r="C80" s="1160"/>
      <c r="D80" s="1160"/>
      <c r="E80" s="1160"/>
      <c r="F80" s="1160"/>
      <c r="G80" s="1161"/>
      <c r="H80" s="161">
        <f>H79+H47+H32</f>
        <v>5972</v>
      </c>
      <c r="I80" s="161">
        <f>I79+I47+I32</f>
        <v>6022</v>
      </c>
      <c r="J80" s="161">
        <f>J79+J47+J32</f>
        <v>50</v>
      </c>
      <c r="K80" s="1162"/>
      <c r="L80" s="1163"/>
      <c r="M80" s="1164"/>
    </row>
    <row r="81" spans="1:13" s="1" customFormat="1" ht="13.5" thickBot="1" x14ac:dyDescent="0.25">
      <c r="A81" s="162" t="s">
        <v>104</v>
      </c>
      <c r="B81" s="1165" t="s">
        <v>105</v>
      </c>
      <c r="C81" s="1166"/>
      <c r="D81" s="1166"/>
      <c r="E81" s="1166"/>
      <c r="F81" s="1166"/>
      <c r="G81" s="1167"/>
      <c r="H81" s="163">
        <f t="shared" ref="H81" si="5">H80</f>
        <v>5972</v>
      </c>
      <c r="I81" s="163">
        <f t="shared" ref="I81:J81" si="6">I80</f>
        <v>6022</v>
      </c>
      <c r="J81" s="163">
        <f t="shared" si="6"/>
        <v>50</v>
      </c>
      <c r="K81" s="1168"/>
      <c r="L81" s="1169"/>
      <c r="M81" s="1170"/>
    </row>
    <row r="82" spans="1:13" s="1" customFormat="1" ht="23.25" customHeight="1" thickBot="1" x14ac:dyDescent="0.25">
      <c r="A82" s="164"/>
      <c r="B82" s="1115" t="s">
        <v>106</v>
      </c>
      <c r="C82" s="1115"/>
      <c r="D82" s="1115"/>
      <c r="E82" s="1115"/>
      <c r="F82" s="1115"/>
      <c r="G82" s="1115"/>
      <c r="H82" s="1115"/>
      <c r="I82" s="1115"/>
      <c r="J82" s="1115"/>
      <c r="K82" s="165"/>
      <c r="L82" s="165"/>
      <c r="M82" s="165"/>
    </row>
    <row r="83" spans="1:13" s="1" customFormat="1" ht="80.25" x14ac:dyDescent="0.2">
      <c r="A83" s="166"/>
      <c r="B83" s="1116" t="s">
        <v>107</v>
      </c>
      <c r="C83" s="1117"/>
      <c r="D83" s="1117"/>
      <c r="E83" s="1117"/>
      <c r="F83" s="1117"/>
      <c r="G83" s="1118"/>
      <c r="H83" s="592" t="s">
        <v>108</v>
      </c>
      <c r="I83" s="541" t="s">
        <v>196</v>
      </c>
      <c r="J83" s="593" t="s">
        <v>194</v>
      </c>
      <c r="K83" s="540"/>
      <c r="L83" s="553"/>
      <c r="M83" s="553"/>
    </row>
    <row r="84" spans="1:13" s="1" customFormat="1" ht="12.75" x14ac:dyDescent="0.2">
      <c r="A84" s="166"/>
      <c r="B84" s="1104" t="s">
        <v>111</v>
      </c>
      <c r="C84" s="1105"/>
      <c r="D84" s="1105"/>
      <c r="E84" s="1105"/>
      <c r="F84" s="1105"/>
      <c r="G84" s="1106"/>
      <c r="H84" s="167">
        <f>SUM(H85:H90)</f>
        <v>2486.6999999999998</v>
      </c>
      <c r="I84" s="168">
        <f>SUM(I85:I90)</f>
        <v>2536.6999999999998</v>
      </c>
      <c r="J84" s="168">
        <f>SUM(J85:J90)</f>
        <v>50</v>
      </c>
      <c r="K84" s="539"/>
      <c r="L84" s="554"/>
      <c r="M84" s="554"/>
    </row>
    <row r="85" spans="1:13" s="1" customFormat="1" ht="12.75" x14ac:dyDescent="0.2">
      <c r="A85" s="166"/>
      <c r="B85" s="1108" t="s">
        <v>112</v>
      </c>
      <c r="C85" s="1109"/>
      <c r="D85" s="1109"/>
      <c r="E85" s="1109"/>
      <c r="F85" s="1109"/>
      <c r="G85" s="1110"/>
      <c r="H85" s="169">
        <f>SUMIF(G13:G77,"sb",H13:H77)</f>
        <v>343.1</v>
      </c>
      <c r="I85" s="170">
        <f>SUMIF(G13:G77,"SB",I13:I77)</f>
        <v>393.1</v>
      </c>
      <c r="J85" s="170">
        <f>SUMIF(G13:G77,G13,J13:J77)</f>
        <v>50</v>
      </c>
      <c r="K85" s="538"/>
      <c r="L85" s="552"/>
      <c r="M85" s="552"/>
    </row>
    <row r="86" spans="1:13" s="1" customFormat="1" ht="28.5" customHeight="1" x14ac:dyDescent="0.2">
      <c r="A86" s="166"/>
      <c r="B86" s="1112" t="s">
        <v>113</v>
      </c>
      <c r="C86" s="1113"/>
      <c r="D86" s="1113"/>
      <c r="E86" s="1113"/>
      <c r="F86" s="1113"/>
      <c r="G86" s="1114"/>
      <c r="H86" s="169">
        <f>SUMIF(G13:G75,G14,H13:H75)</f>
        <v>96.2</v>
      </c>
      <c r="I86" s="170">
        <f>SUMIF(G13:G75,G14,I13:I75)</f>
        <v>96.2</v>
      </c>
      <c r="J86" s="170">
        <f>SUMIF(G13:G75,G14,J13:J75)</f>
        <v>0</v>
      </c>
      <c r="K86" s="538"/>
      <c r="L86" s="552"/>
      <c r="M86" s="552"/>
    </row>
    <row r="87" spans="1:13" s="1" customFormat="1" ht="28.5" customHeight="1" x14ac:dyDescent="0.2">
      <c r="A87" s="166"/>
      <c r="B87" s="1112" t="s">
        <v>178</v>
      </c>
      <c r="C87" s="1113"/>
      <c r="D87" s="1113"/>
      <c r="E87" s="1113"/>
      <c r="F87" s="1113"/>
      <c r="G87" s="1114"/>
      <c r="H87" s="169">
        <f>SUMIF(G13:G75,"SB(AAL)",H13:H75)</f>
        <v>70</v>
      </c>
      <c r="I87" s="169">
        <f>SUMIF(G13:G75,"SB(AAL)",I13:I75)</f>
        <v>70</v>
      </c>
      <c r="J87" s="170">
        <f>SUMIF(G13:G75,"SB(AAL)",J13:J75)</f>
        <v>0</v>
      </c>
      <c r="K87" s="538"/>
      <c r="L87" s="552"/>
      <c r="M87" s="552"/>
    </row>
    <row r="88" spans="1:13" s="1" customFormat="1" ht="12.75" x14ac:dyDescent="0.2">
      <c r="A88" s="166"/>
      <c r="B88" s="1108" t="s">
        <v>114</v>
      </c>
      <c r="C88" s="1109"/>
      <c r="D88" s="1109"/>
      <c r="E88" s="1109"/>
      <c r="F88" s="1109"/>
      <c r="G88" s="1110"/>
      <c r="H88" s="169">
        <f>SUMIF(G13:G75,"sb(sp)",H13:H75)</f>
        <v>18.8</v>
      </c>
      <c r="I88" s="170">
        <f>SUMIF(G13:G75,"sb(sp)",I13:I75)</f>
        <v>18.8</v>
      </c>
      <c r="J88" s="170">
        <f>SUMIF(G13:G75,"sb(sp)",J13:J75)</f>
        <v>0</v>
      </c>
      <c r="K88" s="538"/>
      <c r="L88" s="552"/>
      <c r="M88" s="552"/>
    </row>
    <row r="89" spans="1:13" s="1" customFormat="1" ht="27.75" customHeight="1" x14ac:dyDescent="0.2">
      <c r="A89" s="166"/>
      <c r="B89" s="1112" t="s">
        <v>183</v>
      </c>
      <c r="C89" s="1113"/>
      <c r="D89" s="1113"/>
      <c r="E89" s="1113"/>
      <c r="F89" s="1113"/>
      <c r="G89" s="1114"/>
      <c r="H89" s="169">
        <f>SUMIF(G13:G75,"SB(SPL)",H13:H75)</f>
        <v>0.4</v>
      </c>
      <c r="I89" s="169">
        <f>SUMIF(G13:G75,"SB(SPL)",I13:I75)</f>
        <v>0.4</v>
      </c>
      <c r="J89" s="170">
        <f>SUMIF(G13:G75,"SB(SPL)",J13:J75)</f>
        <v>0</v>
      </c>
      <c r="K89" s="538"/>
      <c r="L89" s="552"/>
      <c r="M89" s="552"/>
    </row>
    <row r="90" spans="1:13" s="1" customFormat="1" ht="12.75" x14ac:dyDescent="0.2">
      <c r="A90" s="166"/>
      <c r="B90" s="1108" t="s">
        <v>115</v>
      </c>
      <c r="C90" s="1109"/>
      <c r="D90" s="1109"/>
      <c r="E90" s="1109"/>
      <c r="F90" s="1109"/>
      <c r="G90" s="1110"/>
      <c r="H90" s="169">
        <f>SUMIF(G13:G75,"sb(vb)",H13:H75)</f>
        <v>1958.2</v>
      </c>
      <c r="I90" s="170">
        <f>SUMIF(G13:G75,G34,I13:I75)</f>
        <v>1958.2</v>
      </c>
      <c r="J90" s="170">
        <f>SUMIF(G13:G75,G34,J13:J75)</f>
        <v>0</v>
      </c>
      <c r="K90" s="538"/>
      <c r="L90" s="552"/>
      <c r="M90" s="552"/>
    </row>
    <row r="91" spans="1:13" s="1" customFormat="1" ht="12.75" x14ac:dyDescent="0.2">
      <c r="A91" s="166"/>
      <c r="B91" s="1104" t="s">
        <v>116</v>
      </c>
      <c r="C91" s="1105"/>
      <c r="D91" s="1105"/>
      <c r="E91" s="1105"/>
      <c r="F91" s="1105"/>
      <c r="G91" s="1106"/>
      <c r="H91" s="167">
        <f>SUM(H92:H94)</f>
        <v>3485.2999999999997</v>
      </c>
      <c r="I91" s="168">
        <f>SUM(I92:I94)</f>
        <v>3485.2999999999997</v>
      </c>
      <c r="J91" s="168">
        <f>SUM(J92:J94)</f>
        <v>0</v>
      </c>
      <c r="K91" s="539"/>
      <c r="L91" s="554"/>
      <c r="M91" s="554"/>
    </row>
    <row r="92" spans="1:13" s="175" customFormat="1" ht="12.75" x14ac:dyDescent="0.2">
      <c r="A92" s="171"/>
      <c r="B92" s="1156" t="s">
        <v>117</v>
      </c>
      <c r="C92" s="1157"/>
      <c r="D92" s="1157"/>
      <c r="E92" s="1157"/>
      <c r="F92" s="1157"/>
      <c r="G92" s="1158"/>
      <c r="H92" s="172">
        <f>SUMIF(G13:G75,"psdf",H13:H75)</f>
        <v>1.1000000000000001</v>
      </c>
      <c r="I92" s="51">
        <f>SUMIF(G13:G75,"PSDF",I13:I75)</f>
        <v>1.1000000000000001</v>
      </c>
      <c r="J92" s="51">
        <f>SUMIF(G13:G75,"PSDF",J13:J75)</f>
        <v>0</v>
      </c>
      <c r="K92" s="173"/>
      <c r="L92" s="173"/>
      <c r="M92" s="173"/>
    </row>
    <row r="93" spans="1:13" s="1" customFormat="1" ht="12.75" x14ac:dyDescent="0.2">
      <c r="A93" s="166"/>
      <c r="B93" s="1513" t="s">
        <v>197</v>
      </c>
      <c r="C93" s="1514"/>
      <c r="D93" s="1514"/>
      <c r="E93" s="1514"/>
      <c r="F93" s="1514"/>
      <c r="G93" s="1515"/>
      <c r="H93" s="169">
        <f>SUMIF(G13:G75,"lrvb",H13:H75)</f>
        <v>6.1</v>
      </c>
      <c r="I93" s="170">
        <f>SUMIF(G13:G75,"lrvb",I13:I75)</f>
        <v>6.1</v>
      </c>
      <c r="J93" s="170">
        <f>SUMIF(G13:G75,"lrvb",J13:J75)</f>
        <v>0</v>
      </c>
      <c r="K93" s="538"/>
      <c r="L93" s="552"/>
      <c r="M93" s="552"/>
    </row>
    <row r="94" spans="1:13" s="1" customFormat="1" ht="12.75" x14ac:dyDescent="0.2">
      <c r="A94" s="166"/>
      <c r="B94" s="1108" t="s">
        <v>119</v>
      </c>
      <c r="C94" s="1109"/>
      <c r="D94" s="1109"/>
      <c r="E94" s="1109"/>
      <c r="F94" s="1109"/>
      <c r="G94" s="1110"/>
      <c r="H94" s="169">
        <f>SUMIF(G13:G75,"kt",H13:H75)</f>
        <v>3478.1</v>
      </c>
      <c r="I94" s="170">
        <f>SUMIF(G13:G75,"kt",I13:I75)</f>
        <v>3478.1</v>
      </c>
      <c r="J94" s="170">
        <f>SUMIF(G13:G75,"kt",J13:J75)</f>
        <v>0</v>
      </c>
      <c r="K94" s="538"/>
      <c r="L94" s="552"/>
      <c r="M94" s="552"/>
    </row>
    <row r="95" spans="1:13" s="1" customFormat="1" ht="13.5" thickBot="1" x14ac:dyDescent="0.25">
      <c r="A95" s="176"/>
      <c r="B95" s="1153" t="s">
        <v>120</v>
      </c>
      <c r="C95" s="1154"/>
      <c r="D95" s="1154"/>
      <c r="E95" s="1154"/>
      <c r="F95" s="1154"/>
      <c r="G95" s="1155"/>
      <c r="H95" s="118">
        <f>SUM(H84,H91)</f>
        <v>5972</v>
      </c>
      <c r="I95" s="119">
        <f>I84+I91</f>
        <v>6022</v>
      </c>
      <c r="J95" s="119">
        <f>J91+J84</f>
        <v>50</v>
      </c>
      <c r="K95" s="539"/>
      <c r="L95" s="554"/>
      <c r="M95" s="554"/>
    </row>
    <row r="96" spans="1:13" s="1" customFormat="1" ht="12.75" x14ac:dyDescent="0.2">
      <c r="A96" s="177"/>
      <c r="B96" s="178"/>
      <c r="C96" s="178"/>
      <c r="D96" s="178"/>
      <c r="E96" s="630"/>
      <c r="F96" s="625"/>
      <c r="G96" s="180"/>
      <c r="H96" s="181"/>
      <c r="I96" s="182"/>
      <c r="J96" s="181"/>
      <c r="K96" s="166"/>
      <c r="L96" s="191"/>
      <c r="M96" s="166"/>
    </row>
    <row r="97" spans="1:13" s="1" customFormat="1" ht="12.75" x14ac:dyDescent="0.2">
      <c r="A97" s="166"/>
      <c r="B97" s="166"/>
      <c r="C97" s="166"/>
      <c r="D97" s="183"/>
      <c r="E97" s="631"/>
      <c r="F97" s="625"/>
      <c r="G97" s="180"/>
      <c r="H97" s="224"/>
      <c r="I97" s="225"/>
      <c r="J97" s="226"/>
      <c r="K97" s="183"/>
      <c r="L97" s="191"/>
      <c r="M97" s="183"/>
    </row>
    <row r="98" spans="1:13" s="1" customFormat="1" ht="12.75" x14ac:dyDescent="0.2">
      <c r="A98" s="166"/>
      <c r="B98" s="166"/>
      <c r="C98" s="166"/>
      <c r="D98" s="183"/>
      <c r="E98" s="631"/>
      <c r="F98" s="625"/>
      <c r="G98" s="180"/>
      <c r="H98" s="181"/>
      <c r="I98" s="182"/>
      <c r="J98" s="181"/>
      <c r="K98" s="166"/>
      <c r="L98" s="191"/>
      <c r="M98" s="166"/>
    </row>
  </sheetData>
  <mergeCells count="168">
    <mergeCell ref="A75:A76"/>
    <mergeCell ref="B75:B76"/>
    <mergeCell ref="C75:C76"/>
    <mergeCell ref="D75:D76"/>
    <mergeCell ref="F75:F76"/>
    <mergeCell ref="K75:K76"/>
    <mergeCell ref="C79:G79"/>
    <mergeCell ref="K79:M79"/>
    <mergeCell ref="A69:A71"/>
    <mergeCell ref="B69:B71"/>
    <mergeCell ref="C69:C71"/>
    <mergeCell ref="D69:D71"/>
    <mergeCell ref="E69:E71"/>
    <mergeCell ref="F69:F71"/>
    <mergeCell ref="A72:A74"/>
    <mergeCell ref="B72:B74"/>
    <mergeCell ref="C72:C74"/>
    <mergeCell ref="D72:D74"/>
    <mergeCell ref="E72:E74"/>
    <mergeCell ref="F72:F74"/>
    <mergeCell ref="A77:A78"/>
    <mergeCell ref="A59:A61"/>
    <mergeCell ref="B59:B61"/>
    <mergeCell ref="C59:C61"/>
    <mergeCell ref="D59:D61"/>
    <mergeCell ref="E59:E61"/>
    <mergeCell ref="F59:F61"/>
    <mergeCell ref="A62:A63"/>
    <mergeCell ref="B62:B63"/>
    <mergeCell ref="C62:C63"/>
    <mergeCell ref="D62:D63"/>
    <mergeCell ref="F62:F63"/>
    <mergeCell ref="E40:E44"/>
    <mergeCell ref="D41:D42"/>
    <mergeCell ref="D43:D44"/>
    <mergeCell ref="C47:G47"/>
    <mergeCell ref="C48:M48"/>
    <mergeCell ref="A49:A51"/>
    <mergeCell ref="B49:B51"/>
    <mergeCell ref="C49:C51"/>
    <mergeCell ref="D49:D51"/>
    <mergeCell ref="E49:E51"/>
    <mergeCell ref="F49:F51"/>
    <mergeCell ref="K49:K51"/>
    <mergeCell ref="M40:M42"/>
    <mergeCell ref="D45:D46"/>
    <mergeCell ref="M45:M47"/>
    <mergeCell ref="D34:D35"/>
    <mergeCell ref="A29:A31"/>
    <mergeCell ref="B29:B31"/>
    <mergeCell ref="C29:C31"/>
    <mergeCell ref="D29:D31"/>
    <mergeCell ref="E29:E31"/>
    <mergeCell ref="F29:F31"/>
    <mergeCell ref="K30:K31"/>
    <mergeCell ref="K32:M32"/>
    <mergeCell ref="C33:M33"/>
    <mergeCell ref="C20:C22"/>
    <mergeCell ref="D20:D22"/>
    <mergeCell ref="E20:E22"/>
    <mergeCell ref="F20:F22"/>
    <mergeCell ref="K20:K22"/>
    <mergeCell ref="A23:A25"/>
    <mergeCell ref="B23:B25"/>
    <mergeCell ref="C23:C25"/>
    <mergeCell ref="D23:D28"/>
    <mergeCell ref="E23:E28"/>
    <mergeCell ref="F23:F28"/>
    <mergeCell ref="K26:K28"/>
    <mergeCell ref="F13:F19"/>
    <mergeCell ref="K13:K19"/>
    <mergeCell ref="E14:E15"/>
    <mergeCell ref="E16:E17"/>
    <mergeCell ref="E18:E19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7:K8"/>
    <mergeCell ref="A67:A68"/>
    <mergeCell ref="B67:B68"/>
    <mergeCell ref="C67:C68"/>
    <mergeCell ref="D67:D68"/>
    <mergeCell ref="F67:F68"/>
    <mergeCell ref="K67:K68"/>
    <mergeCell ref="E52:E53"/>
    <mergeCell ref="A52:A53"/>
    <mergeCell ref="B52:B53"/>
    <mergeCell ref="C52:C53"/>
    <mergeCell ref="D52:D53"/>
    <mergeCell ref="F52:F53"/>
    <mergeCell ref="E54:E55"/>
    <mergeCell ref="K54:K55"/>
    <mergeCell ref="A56:A58"/>
    <mergeCell ref="B56:B58"/>
    <mergeCell ref="C56:C58"/>
    <mergeCell ref="D56:D58"/>
    <mergeCell ref="E56:E58"/>
    <mergeCell ref="F56:F58"/>
    <mergeCell ref="E62:E63"/>
    <mergeCell ref="E67:E68"/>
    <mergeCell ref="A64:A66"/>
    <mergeCell ref="B64:B66"/>
    <mergeCell ref="K1:M1"/>
    <mergeCell ref="A2:M2"/>
    <mergeCell ref="A3:M3"/>
    <mergeCell ref="A4:M4"/>
    <mergeCell ref="A5:M5"/>
    <mergeCell ref="A54:A55"/>
    <mergeCell ref="B54:B55"/>
    <mergeCell ref="C54:C55"/>
    <mergeCell ref="D54:D55"/>
    <mergeCell ref="F54:F55"/>
    <mergeCell ref="D38:D39"/>
    <mergeCell ref="E38:E39"/>
    <mergeCell ref="F38:F39"/>
    <mergeCell ref="C32:G32"/>
    <mergeCell ref="L7:L8"/>
    <mergeCell ref="K6:L6"/>
    <mergeCell ref="M6:M8"/>
    <mergeCell ref="A9:M9"/>
    <mergeCell ref="A10:M10"/>
    <mergeCell ref="B11:M11"/>
    <mergeCell ref="C12:M12"/>
    <mergeCell ref="A13:A19"/>
    <mergeCell ref="B13:B19"/>
    <mergeCell ref="C13:C19"/>
    <mergeCell ref="B95:G95"/>
    <mergeCell ref="B89:G89"/>
    <mergeCell ref="B87:G87"/>
    <mergeCell ref="B93:G93"/>
    <mergeCell ref="B94:G94"/>
    <mergeCell ref="B88:G88"/>
    <mergeCell ref="B90:G90"/>
    <mergeCell ref="B84:G84"/>
    <mergeCell ref="K72:K74"/>
    <mergeCell ref="B80:G80"/>
    <mergeCell ref="K80:M80"/>
    <mergeCell ref="L75:L76"/>
    <mergeCell ref="B82:J82"/>
    <mergeCell ref="B83:G83"/>
    <mergeCell ref="B86:G86"/>
    <mergeCell ref="K64:K66"/>
    <mergeCell ref="B91:G91"/>
    <mergeCell ref="B92:G92"/>
    <mergeCell ref="C64:C66"/>
    <mergeCell ref="D64:D66"/>
    <mergeCell ref="E64:E66"/>
    <mergeCell ref="F64:F66"/>
    <mergeCell ref="B85:G85"/>
    <mergeCell ref="E75:E76"/>
    <mergeCell ref="B81:G81"/>
    <mergeCell ref="K81:M81"/>
    <mergeCell ref="M67:M68"/>
    <mergeCell ref="B77:B78"/>
    <mergeCell ref="C77:C78"/>
    <mergeCell ref="D77:D78"/>
    <mergeCell ref="E77:E78"/>
    <mergeCell ref="F77:F78"/>
    <mergeCell ref="K77:K78"/>
    <mergeCell ref="L77:L78"/>
    <mergeCell ref="M77:M78"/>
  </mergeCells>
  <printOptions horizontalCentered="1"/>
  <pageMargins left="0" right="0" top="0.39370078740157483" bottom="0" header="0.31496062992125984" footer="0.31496062992125984"/>
  <pageSetup paperSize="9" orientation="landscape" r:id="rId1"/>
  <rowBreaks count="3" manualBreakCount="3">
    <brk id="22" max="12" man="1"/>
    <brk id="37" max="12" man="1"/>
    <brk id="5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13 programa</vt:lpstr>
      <vt:lpstr>Aiškinamoji lentelė</vt:lpstr>
      <vt:lpstr>Aiskinamasis</vt:lpstr>
      <vt:lpstr>Lyginamasis variantas</vt:lpstr>
      <vt:lpstr>'13 programa'!Print_Area</vt:lpstr>
      <vt:lpstr>'Aiškinamoji lentelė'!Print_Area</vt:lpstr>
      <vt:lpstr>'Lyginamasis variantas'!Print_Area</vt:lpstr>
      <vt:lpstr>'13 programa'!Print_Titles</vt:lpstr>
      <vt:lpstr>'Aiškinamoji lentelė'!Print_Titles</vt:lpstr>
      <vt:lpstr>'Lyginamasis variantas'!Print_Titles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2016-12-27T07:13:14Z</cp:lastPrinted>
  <dcterms:created xsi:type="dcterms:W3CDTF">2015-11-25T11:03:52Z</dcterms:created>
  <dcterms:modified xsi:type="dcterms:W3CDTF">2016-12-27T07:13:29Z</dcterms:modified>
</cp:coreProperties>
</file>