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02-23 SPRENDIMAI\"/>
    </mc:Choice>
  </mc:AlternateContent>
  <bookViews>
    <workbookView xWindow="480" yWindow="1095" windowWidth="19440" windowHeight="10740" activeTab="5"/>
  </bookViews>
  <sheets>
    <sheet name="1 pr. pajamos " sheetId="9" r:id="rId1"/>
    <sheet name="1 pr. asignavimai" sheetId="10" r:id="rId2"/>
    <sheet name="2 pr." sheetId="5" r:id="rId3"/>
    <sheet name="3 pr." sheetId="12" r:id="rId4"/>
    <sheet name="4 pr." sheetId="1" r:id="rId5"/>
    <sheet name="5 pr." sheetId="13" r:id="rId6"/>
  </sheets>
  <definedNames>
    <definedName name="_xlnm._FilterDatabase" localSheetId="1" hidden="1">'1 pr. asignavimai'!$B$1:$B$160</definedName>
    <definedName name="_xlnm._FilterDatabase" localSheetId="2" hidden="1">'2 pr.'!$C$1:$C$63</definedName>
    <definedName name="_xlnm._FilterDatabase" localSheetId="3" hidden="1">'3 pr.'!$B$1:$B$96</definedName>
    <definedName name="_xlnm.Print_Area" localSheetId="3">'3 pr.'!$A$1:$F$96</definedName>
    <definedName name="_xlnm.Print_Titles" localSheetId="1">'1 pr. asignavimai'!$2:$5</definedName>
    <definedName name="_xlnm.Print_Titles" localSheetId="0">'1 pr. pajamos '!$8:$9</definedName>
    <definedName name="_xlnm.Print_Titles" localSheetId="2">'2 pr.'!$9:$12</definedName>
    <definedName name="_xlnm.Print_Titles" localSheetId="3">'3 pr.'!$8:$10</definedName>
    <definedName name="_xlnm.Print_Titles" localSheetId="4">'4 pr.'!$9:$11</definedName>
  </definedNames>
  <calcPr calcId="162913" fullPrecision="0"/>
</workbook>
</file>

<file path=xl/calcChain.xml><?xml version="1.0" encoding="utf-8"?>
<calcChain xmlns="http://schemas.openxmlformats.org/spreadsheetml/2006/main">
  <c r="C24" i="12" l="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7" i="10"/>
  <c r="C20" i="9"/>
  <c r="C18" i="9"/>
  <c r="G60" i="5" l="1"/>
  <c r="F160" i="10"/>
  <c r="F117" i="10"/>
  <c r="D117" i="10"/>
  <c r="F17" i="10"/>
  <c r="D54" i="10" l="1"/>
  <c r="E15" i="5" l="1"/>
  <c r="C16" i="12" l="1"/>
  <c r="C19" i="12" l="1"/>
  <c r="C52" i="12" l="1"/>
  <c r="E20" i="12" l="1"/>
  <c r="F20" i="12"/>
  <c r="C22" i="12"/>
  <c r="C26" i="12"/>
  <c r="D73" i="12" l="1"/>
  <c r="E73" i="12"/>
  <c r="F73" i="12"/>
  <c r="D63" i="12"/>
  <c r="E63" i="12"/>
  <c r="F63" i="12"/>
  <c r="F93" i="12"/>
  <c r="D77" i="12"/>
  <c r="C77" i="12"/>
  <c r="C75" i="12"/>
  <c r="D62" i="12"/>
  <c r="G39" i="13"/>
  <c r="C36" i="13"/>
  <c r="C35" i="13"/>
  <c r="C34" i="13"/>
  <c r="G34" i="13" s="1"/>
  <c r="C33" i="13"/>
  <c r="G33" i="13" s="1"/>
  <c r="C32" i="13"/>
  <c r="G32" i="13" s="1"/>
  <c r="C31" i="13"/>
  <c r="G31" i="13" s="1"/>
  <c r="C30" i="13"/>
  <c r="G30" i="13" s="1"/>
  <c r="C29" i="13"/>
  <c r="G29" i="13" s="1"/>
  <c r="C28" i="13"/>
  <c r="G28" i="13" s="1"/>
  <c r="C27" i="13"/>
  <c r="G27" i="13" s="1"/>
  <c r="Q26" i="13"/>
  <c r="C26" i="13"/>
  <c r="G26" i="13" s="1"/>
  <c r="E24" i="13"/>
  <c r="E23" i="13" s="1"/>
  <c r="D24" i="13"/>
  <c r="F23" i="13"/>
  <c r="G22" i="13"/>
  <c r="C22" i="13"/>
  <c r="C21" i="13"/>
  <c r="G21" i="13" s="1"/>
  <c r="C20" i="13"/>
  <c r="C19" i="13" s="1"/>
  <c r="G19" i="13" s="1"/>
  <c r="Q19" i="13"/>
  <c r="E19" i="13"/>
  <c r="D19" i="13"/>
  <c r="C18" i="13"/>
  <c r="G18" i="13" s="1"/>
  <c r="G17" i="13"/>
  <c r="E16" i="13"/>
  <c r="E15" i="13" s="1"/>
  <c r="C16" i="13"/>
  <c r="G16" i="13" s="1"/>
  <c r="D15" i="13"/>
  <c r="C14" i="13"/>
  <c r="C13" i="13" s="1"/>
  <c r="F13" i="13"/>
  <c r="E13" i="13"/>
  <c r="D13" i="13"/>
  <c r="C62" i="12" l="1"/>
  <c r="C15" i="13"/>
  <c r="G15" i="13" s="1"/>
  <c r="F37" i="13"/>
  <c r="G14" i="13"/>
  <c r="C24" i="13"/>
  <c r="G24" i="13" s="1"/>
  <c r="E37" i="13"/>
  <c r="G13" i="13"/>
  <c r="D23" i="13"/>
  <c r="D37" i="13" s="1"/>
  <c r="D88" i="12"/>
  <c r="E88" i="12"/>
  <c r="F88" i="12"/>
  <c r="D86" i="12"/>
  <c r="E86" i="12"/>
  <c r="F86" i="12"/>
  <c r="C23" i="13" l="1"/>
  <c r="G23" i="13" s="1"/>
  <c r="G37" i="13"/>
  <c r="F121" i="10"/>
  <c r="D121" i="10"/>
  <c r="C55" i="10"/>
  <c r="C37" i="13" l="1"/>
  <c r="G38" i="13" s="1"/>
  <c r="D57" i="12"/>
  <c r="D56" i="12" s="1"/>
  <c r="E57" i="12"/>
  <c r="E56" i="12" s="1"/>
  <c r="F57" i="12"/>
  <c r="F56" i="12" s="1"/>
  <c r="C58" i="12"/>
  <c r="C57" i="12" s="1"/>
  <c r="C56" i="12" s="1"/>
  <c r="C82" i="12"/>
  <c r="C84" i="12"/>
  <c r="C78" i="12"/>
  <c r="C84" i="10"/>
  <c r="C83" i="10"/>
  <c r="D81" i="10"/>
  <c r="E81" i="10"/>
  <c r="F81" i="10"/>
  <c r="C71" i="12"/>
  <c r="D76" i="10"/>
  <c r="E76" i="10"/>
  <c r="F76" i="10"/>
  <c r="C69" i="12"/>
  <c r="D87" i="10"/>
  <c r="E87" i="10"/>
  <c r="F87" i="10"/>
  <c r="C90" i="10"/>
  <c r="C89" i="10"/>
  <c r="C87" i="10" l="1"/>
  <c r="C81" i="10"/>
  <c r="C75" i="10"/>
  <c r="C66" i="12"/>
  <c r="C87" i="12"/>
  <c r="C80" i="12"/>
  <c r="C70" i="12"/>
  <c r="C76" i="12"/>
  <c r="F104" i="10"/>
  <c r="D104" i="10"/>
  <c r="C73" i="10"/>
  <c r="D48" i="12"/>
  <c r="E48" i="12"/>
  <c r="F48" i="12"/>
  <c r="C50" i="12"/>
  <c r="C68" i="12"/>
  <c r="C86" i="12" l="1"/>
  <c r="C72" i="12"/>
  <c r="C85" i="10"/>
  <c r="D17" i="10"/>
  <c r="D44" i="12"/>
  <c r="D43" i="12" s="1"/>
  <c r="E44" i="12"/>
  <c r="E43" i="12" s="1"/>
  <c r="F44" i="12"/>
  <c r="F43" i="12" s="1"/>
  <c r="C45" i="12"/>
  <c r="C44" i="12" l="1"/>
  <c r="C43" i="12" s="1"/>
  <c r="C74" i="12"/>
  <c r="C73" i="12" s="1"/>
  <c r="C89" i="12"/>
  <c r="F71" i="10"/>
  <c r="C67" i="12"/>
  <c r="D69" i="10"/>
  <c r="E69" i="10"/>
  <c r="C72" i="10"/>
  <c r="C48" i="10"/>
  <c r="D45" i="10"/>
  <c r="E45" i="10"/>
  <c r="F45" i="10"/>
  <c r="C47" i="10"/>
  <c r="C45" i="10" l="1"/>
  <c r="C71" i="10"/>
  <c r="C69" i="10" s="1"/>
  <c r="C88" i="12"/>
  <c r="F69" i="10"/>
  <c r="D52" i="10" l="1"/>
  <c r="E52" i="10"/>
  <c r="F52" i="10"/>
  <c r="C54" i="10"/>
  <c r="C64" i="12"/>
  <c r="C52" i="10" l="1"/>
  <c r="C65" i="12" l="1"/>
  <c r="E17" i="10"/>
  <c r="C63" i="12" l="1"/>
  <c r="D138" i="10"/>
  <c r="E141" i="10"/>
  <c r="D156" i="10"/>
  <c r="D144" i="10"/>
  <c r="D143" i="10"/>
  <c r="D142" i="10"/>
  <c r="D141" i="10"/>
  <c r="E37" i="10"/>
  <c r="D37" i="10"/>
  <c r="D61" i="10"/>
  <c r="E20" i="10" l="1"/>
  <c r="D20" i="10"/>
  <c r="D124" i="10"/>
  <c r="D21" i="12" l="1"/>
  <c r="D20" i="12" l="1"/>
  <c r="D126" i="10"/>
  <c r="F28" i="12" l="1"/>
  <c r="D28" i="12"/>
  <c r="C138" i="10"/>
  <c r="D54" i="12"/>
  <c r="D53" i="12" s="1"/>
  <c r="E54" i="12"/>
  <c r="E53" i="12" s="1"/>
  <c r="F54" i="12"/>
  <c r="F53" i="12" s="1"/>
  <c r="C55" i="12"/>
  <c r="C54" i="12" s="1"/>
  <c r="C53" i="12" s="1"/>
  <c r="C124" i="10" l="1"/>
  <c r="C157" i="10" l="1"/>
  <c r="E37" i="5" l="1"/>
  <c r="F37" i="5"/>
  <c r="G37" i="5"/>
  <c r="D153" i="10"/>
  <c r="E153" i="10"/>
  <c r="F153" i="10"/>
  <c r="E49" i="5"/>
  <c r="F49" i="5"/>
  <c r="G49" i="5"/>
  <c r="D7" i="10"/>
  <c r="E7" i="10"/>
  <c r="F20" i="5" s="1"/>
  <c r="F7" i="10"/>
  <c r="G20" i="5" s="1"/>
  <c r="E20" i="5" l="1"/>
  <c r="C53" i="9"/>
  <c r="E56" i="5"/>
  <c r="F56" i="5"/>
  <c r="G56" i="5"/>
  <c r="E38" i="5"/>
  <c r="F38" i="5"/>
  <c r="G38" i="5"/>
  <c r="C125" i="10" l="1"/>
  <c r="D6" i="10" l="1"/>
  <c r="E6" i="10"/>
  <c r="F6" i="10"/>
  <c r="C10" i="10"/>
  <c r="C113" i="10"/>
  <c r="C106" i="10"/>
  <c r="C94" i="10"/>
  <c r="C80" i="10"/>
  <c r="D64" i="10"/>
  <c r="E64" i="10"/>
  <c r="F64" i="10"/>
  <c r="C67" i="10"/>
  <c r="C51" i="10"/>
  <c r="D38" i="5" l="1"/>
  <c r="D37" i="5"/>
  <c r="D56" i="5"/>
  <c r="D15" i="5"/>
  <c r="C20" i="10"/>
  <c r="C42" i="10"/>
  <c r="D139" i="10"/>
  <c r="E139" i="10"/>
  <c r="E133" i="10" s="1"/>
  <c r="F139" i="10"/>
  <c r="F133" i="10" s="1"/>
  <c r="C34" i="9"/>
  <c r="C21" i="9" s="1"/>
  <c r="D133" i="10" l="1"/>
  <c r="C50" i="9"/>
  <c r="C62" i="9" l="1"/>
  <c r="C11" i="9"/>
  <c r="C44" i="9"/>
  <c r="C93" i="12" l="1"/>
  <c r="C61" i="12"/>
  <c r="F60" i="12"/>
  <c r="F59" i="12" s="1"/>
  <c r="E60" i="12"/>
  <c r="E59" i="12" s="1"/>
  <c r="D60" i="12"/>
  <c r="D59" i="12" s="1"/>
  <c r="C51" i="12"/>
  <c r="F51" i="12"/>
  <c r="F46" i="12" s="1"/>
  <c r="E51" i="12"/>
  <c r="E46" i="12" s="1"/>
  <c r="D51" i="12"/>
  <c r="D46" i="12" s="1"/>
  <c r="C49" i="12"/>
  <c r="C42" i="12"/>
  <c r="C41" i="12" s="1"/>
  <c r="C40" i="12" s="1"/>
  <c r="F41" i="12"/>
  <c r="F40" i="12" s="1"/>
  <c r="E41" i="12"/>
  <c r="E40" i="12" s="1"/>
  <c r="D41" i="12"/>
  <c r="D40" i="12" s="1"/>
  <c r="C39" i="12"/>
  <c r="C38" i="12" s="1"/>
  <c r="C37" i="12" s="1"/>
  <c r="F38" i="12"/>
  <c r="F37" i="12" s="1"/>
  <c r="E38" i="12"/>
  <c r="E37" i="12" s="1"/>
  <c r="D38" i="12"/>
  <c r="D37" i="12" s="1"/>
  <c r="C36" i="12"/>
  <c r="F35" i="12"/>
  <c r="F33" i="12" s="1"/>
  <c r="E35" i="12"/>
  <c r="E33" i="12" s="1"/>
  <c r="D35" i="12"/>
  <c r="D33" i="12" s="1"/>
  <c r="C30" i="12"/>
  <c r="C28" i="12"/>
  <c r="F27" i="12"/>
  <c r="E27" i="12"/>
  <c r="C25" i="12"/>
  <c r="C23" i="12"/>
  <c r="C21" i="12"/>
  <c r="C18" i="12"/>
  <c r="F17" i="12"/>
  <c r="E17" i="12"/>
  <c r="D17" i="12"/>
  <c r="C15" i="12"/>
  <c r="F14" i="12"/>
  <c r="E14" i="12"/>
  <c r="D14" i="12"/>
  <c r="C13" i="12"/>
  <c r="D31" i="12" l="1"/>
  <c r="C35" i="12"/>
  <c r="C33" i="12" s="1"/>
  <c r="C17" i="12"/>
  <c r="C48" i="12"/>
  <c r="C46" i="12" s="1"/>
  <c r="C14" i="12"/>
  <c r="C20" i="12"/>
  <c r="E31" i="12"/>
  <c r="F31" i="12"/>
  <c r="C60" i="12"/>
  <c r="C59" i="12" s="1"/>
  <c r="C27" i="12"/>
  <c r="D27" i="12"/>
  <c r="D12" i="12" s="1"/>
  <c r="E12" i="12"/>
  <c r="F12" i="12"/>
  <c r="D60" i="5"/>
  <c r="C31" i="12" l="1"/>
  <c r="C12" i="12"/>
  <c r="F91" i="12"/>
  <c r="F94" i="12" s="1"/>
  <c r="E91" i="12"/>
  <c r="E94" i="12" s="1"/>
  <c r="D91" i="12"/>
  <c r="D94" i="12" s="1"/>
  <c r="C160" i="10"/>
  <c r="C91" i="12" l="1"/>
  <c r="C94" i="12" l="1"/>
  <c r="C49" i="10"/>
  <c r="D49" i="5" l="1"/>
  <c r="F40" i="5"/>
  <c r="G40" i="5"/>
  <c r="E35" i="5"/>
  <c r="F35" i="5"/>
  <c r="G35" i="5"/>
  <c r="E31" i="5"/>
  <c r="F31" i="5"/>
  <c r="G31" i="5"/>
  <c r="E46" i="5"/>
  <c r="F46" i="5"/>
  <c r="G46" i="5"/>
  <c r="E50" i="5"/>
  <c r="F50" i="5"/>
  <c r="G50" i="5"/>
  <c r="F51" i="5"/>
  <c r="E27" i="5"/>
  <c r="F27" i="5"/>
  <c r="G27" i="5"/>
  <c r="E28" i="5"/>
  <c r="F28" i="5"/>
  <c r="F29" i="5"/>
  <c r="F22" i="5"/>
  <c r="G22" i="5"/>
  <c r="F17" i="5"/>
  <c r="G17" i="5"/>
  <c r="E13" i="5"/>
  <c r="F13" i="5"/>
  <c r="G13" i="5"/>
  <c r="E14" i="5"/>
  <c r="F14" i="5"/>
  <c r="G14" i="5"/>
  <c r="D21" i="10"/>
  <c r="E21" i="10"/>
  <c r="F21" i="10"/>
  <c r="D13" i="10" l="1"/>
  <c r="D11" i="10" s="1"/>
  <c r="E13" i="10"/>
  <c r="E11" i="10" s="1"/>
  <c r="F13" i="10"/>
  <c r="F16" i="5"/>
  <c r="G16" i="5"/>
  <c r="E16" i="5"/>
  <c r="E40" i="5"/>
  <c r="F30" i="5"/>
  <c r="D96" i="10"/>
  <c r="E96" i="10"/>
  <c r="F96" i="10"/>
  <c r="C99" i="10"/>
  <c r="C156" i="10"/>
  <c r="C155" i="10"/>
  <c r="F146" i="10"/>
  <c r="G55" i="5" s="1"/>
  <c r="E146" i="10"/>
  <c r="F55" i="5" s="1"/>
  <c r="C152" i="10"/>
  <c r="C145" i="10"/>
  <c r="C144" i="10"/>
  <c r="C143" i="10"/>
  <c r="C141" i="10"/>
  <c r="C140" i="10"/>
  <c r="F11" i="10" l="1"/>
  <c r="C153" i="10"/>
  <c r="G25" i="5"/>
  <c r="F25" i="5"/>
  <c r="E25" i="5"/>
  <c r="C142" i="10"/>
  <c r="E41" i="5"/>
  <c r="F41" i="5"/>
  <c r="G41" i="5"/>
  <c r="E119" i="10"/>
  <c r="F43" i="5" s="1"/>
  <c r="C123" i="10"/>
  <c r="C126" i="10"/>
  <c r="C127" i="10"/>
  <c r="D107" i="10"/>
  <c r="E107" i="10"/>
  <c r="F107" i="10"/>
  <c r="C110" i="10"/>
  <c r="C109" i="10"/>
  <c r="C139" i="10" l="1"/>
  <c r="E17" i="5"/>
  <c r="E22" i="5"/>
  <c r="E29" i="5"/>
  <c r="F42" i="5"/>
  <c r="E42" i="5"/>
  <c r="G42" i="5"/>
  <c r="E18" i="5"/>
  <c r="E32" i="5"/>
  <c r="G32" i="5"/>
  <c r="F32" i="5"/>
  <c r="E54" i="5"/>
  <c r="F54" i="5"/>
  <c r="F57" i="5" s="1"/>
  <c r="C107" i="10"/>
  <c r="D42" i="5" s="1"/>
  <c r="D32" i="5"/>
  <c r="D119" i="10"/>
  <c r="E43" i="5" l="1"/>
  <c r="E30" i="5"/>
  <c r="G18" i="5"/>
  <c r="G54" i="5"/>
  <c r="G57" i="5" s="1"/>
  <c r="D54" i="5"/>
  <c r="C79" i="10"/>
  <c r="C77" i="10"/>
  <c r="C78" i="10"/>
  <c r="D59" i="10"/>
  <c r="E59" i="10"/>
  <c r="F59" i="10"/>
  <c r="C60" i="10"/>
  <c r="C61" i="10"/>
  <c r="C62" i="10"/>
  <c r="C58" i="10"/>
  <c r="C41" i="10"/>
  <c r="C40" i="10"/>
  <c r="C39" i="10"/>
  <c r="C38" i="10"/>
  <c r="C37" i="10"/>
  <c r="C36" i="10"/>
  <c r="C35" i="10"/>
  <c r="C34" i="10"/>
  <c r="C33" i="10"/>
  <c r="C32" i="10"/>
  <c r="C30" i="10"/>
  <c r="C31" i="10"/>
  <c r="C29" i="10"/>
  <c r="C28" i="10"/>
  <c r="C27" i="10"/>
  <c r="C26" i="10"/>
  <c r="C25" i="10"/>
  <c r="C24" i="10"/>
  <c r="C23" i="10"/>
  <c r="C22" i="10"/>
  <c r="C151" i="10"/>
  <c r="C150" i="10"/>
  <c r="C149" i="10"/>
  <c r="D146" i="10"/>
  <c r="C147" i="10"/>
  <c r="C137" i="10"/>
  <c r="C136" i="10"/>
  <c r="C134" i="10"/>
  <c r="C131" i="10"/>
  <c r="F128" i="10"/>
  <c r="G47" i="5" s="1"/>
  <c r="E128" i="10"/>
  <c r="F47" i="5" s="1"/>
  <c r="C129" i="10"/>
  <c r="C122" i="10"/>
  <c r="F119" i="10"/>
  <c r="C120" i="10"/>
  <c r="C118" i="10"/>
  <c r="F115" i="10"/>
  <c r="E115" i="10"/>
  <c r="D115" i="10"/>
  <c r="C116" i="10"/>
  <c r="G51" i="5"/>
  <c r="E51" i="5"/>
  <c r="C111" i="10"/>
  <c r="C105" i="10"/>
  <c r="C104" i="10"/>
  <c r="C103" i="10"/>
  <c r="F102" i="10"/>
  <c r="F95" i="10" s="1"/>
  <c r="E102" i="10"/>
  <c r="E95" i="10" s="1"/>
  <c r="G29" i="5"/>
  <c r="C100" i="10"/>
  <c r="C98" i="10"/>
  <c r="C97" i="10"/>
  <c r="C93" i="10"/>
  <c r="F91" i="10"/>
  <c r="F86" i="10" s="1"/>
  <c r="E91" i="10"/>
  <c r="E86" i="10" s="1"/>
  <c r="D91" i="10"/>
  <c r="C74" i="10"/>
  <c r="C68" i="10"/>
  <c r="C66" i="10"/>
  <c r="C65" i="10"/>
  <c r="C63" i="10"/>
  <c r="C44" i="10"/>
  <c r="C43" i="10"/>
  <c r="C19" i="10"/>
  <c r="C18" i="10"/>
  <c r="C16" i="10"/>
  <c r="C15" i="10"/>
  <c r="C14" i="10"/>
  <c r="C12" i="10"/>
  <c r="C9" i="10"/>
  <c r="C68" i="9"/>
  <c r="C67" i="9" s="1"/>
  <c r="C48" i="9"/>
  <c r="C10" i="9"/>
  <c r="C14" i="1"/>
  <c r="C15" i="1"/>
  <c r="C16" i="1"/>
  <c r="C18" i="1"/>
  <c r="C19" i="1"/>
  <c r="C20" i="1"/>
  <c r="C21" i="1"/>
  <c r="C23" i="1"/>
  <c r="C24" i="1"/>
  <c r="C25" i="1"/>
  <c r="C26" i="1"/>
  <c r="D22" i="1"/>
  <c r="E22" i="1"/>
  <c r="F22" i="1"/>
  <c r="D17" i="1"/>
  <c r="E17" i="1"/>
  <c r="F17" i="1"/>
  <c r="D13" i="1"/>
  <c r="E13" i="1"/>
  <c r="F13" i="1"/>
  <c r="D46" i="5" l="1"/>
  <c r="C7" i="10"/>
  <c r="C76" i="10"/>
  <c r="E24" i="5"/>
  <c r="D86" i="10"/>
  <c r="C64" i="10"/>
  <c r="D13" i="5"/>
  <c r="C13" i="1"/>
  <c r="D14" i="5"/>
  <c r="G43" i="5"/>
  <c r="D41" i="5"/>
  <c r="D27" i="5"/>
  <c r="D17" i="5"/>
  <c r="D22" i="5"/>
  <c r="E52" i="5"/>
  <c r="D50" i="5"/>
  <c r="F45" i="5"/>
  <c r="E45" i="5"/>
  <c r="D40" i="5"/>
  <c r="E36" i="5"/>
  <c r="F36" i="5"/>
  <c r="G36" i="5"/>
  <c r="D35" i="5"/>
  <c r="G33" i="5"/>
  <c r="D31" i="5"/>
  <c r="F33" i="5"/>
  <c r="F23" i="5"/>
  <c r="E23" i="5"/>
  <c r="G23" i="5"/>
  <c r="E55" i="5"/>
  <c r="E57" i="5" s="1"/>
  <c r="G24" i="5"/>
  <c r="D28" i="5"/>
  <c r="G28" i="5"/>
  <c r="F56" i="10"/>
  <c r="F50" i="10" s="1"/>
  <c r="F24" i="5"/>
  <c r="C96" i="10"/>
  <c r="C21" i="10"/>
  <c r="E56" i="10"/>
  <c r="D56" i="10"/>
  <c r="C148" i="10"/>
  <c r="D132" i="10"/>
  <c r="C59" i="10"/>
  <c r="C56" i="10" s="1"/>
  <c r="C112" i="10"/>
  <c r="C130" i="10"/>
  <c r="C121" i="10"/>
  <c r="C17" i="10"/>
  <c r="D128" i="10"/>
  <c r="E114" i="10"/>
  <c r="C135" i="10"/>
  <c r="C117" i="10"/>
  <c r="F114" i="10"/>
  <c r="C91" i="10"/>
  <c r="C102" i="10"/>
  <c r="C101" i="10"/>
  <c r="D102" i="10"/>
  <c r="C56" i="9"/>
  <c r="C71" i="9" s="1"/>
  <c r="C22" i="1"/>
  <c r="C17" i="1"/>
  <c r="C128" i="10" l="1"/>
  <c r="C146" i="10"/>
  <c r="G34" i="5"/>
  <c r="D29" i="5"/>
  <c r="D95" i="10"/>
  <c r="E47" i="5"/>
  <c r="D51" i="5"/>
  <c r="D50" i="10"/>
  <c r="F34" i="5"/>
  <c r="D33" i="5"/>
  <c r="C133" i="10"/>
  <c r="C119" i="10"/>
  <c r="C115" i="10"/>
  <c r="E53" i="5"/>
  <c r="G39" i="5"/>
  <c r="G30" i="5"/>
  <c r="F39" i="5"/>
  <c r="F48" i="5"/>
  <c r="E39" i="5"/>
  <c r="C86" i="10"/>
  <c r="D24" i="5"/>
  <c r="C50" i="10"/>
  <c r="C13" i="10"/>
  <c r="F19" i="5"/>
  <c r="E50" i="10"/>
  <c r="D20" i="5"/>
  <c r="C6" i="10"/>
  <c r="G26" i="5"/>
  <c r="E26" i="5"/>
  <c r="F26" i="5"/>
  <c r="D16" i="5"/>
  <c r="D25" i="5"/>
  <c r="C95" i="10"/>
  <c r="G19" i="5"/>
  <c r="F18" i="5"/>
  <c r="G45" i="5"/>
  <c r="D45" i="5"/>
  <c r="D55" i="5"/>
  <c r="D57" i="5" s="1"/>
  <c r="D23" i="5"/>
  <c r="E33" i="5"/>
  <c r="D114" i="10"/>
  <c r="D19" i="5"/>
  <c r="F132" i="10"/>
  <c r="G52" i="5"/>
  <c r="E132" i="10"/>
  <c r="F52" i="5"/>
  <c r="E19" i="5"/>
  <c r="C114" i="10" l="1"/>
  <c r="E48" i="5"/>
  <c r="E34" i="5"/>
  <c r="D43" i="5"/>
  <c r="D47" i="5"/>
  <c r="C11" i="10"/>
  <c r="D36" i="5"/>
  <c r="G53" i="5"/>
  <c r="F53" i="5"/>
  <c r="G48" i="5"/>
  <c r="G21" i="5"/>
  <c r="F21" i="5"/>
  <c r="D158" i="10"/>
  <c r="F158" i="10"/>
  <c r="F161" i="10" s="1"/>
  <c r="E158" i="10"/>
  <c r="E161" i="10" s="1"/>
  <c r="C132" i="10"/>
  <c r="D52" i="5"/>
  <c r="D18" i="5"/>
  <c r="E21" i="5"/>
  <c r="D39" i="5" l="1"/>
  <c r="D161" i="10"/>
  <c r="D53" i="5"/>
  <c r="C158" i="10"/>
  <c r="C161" i="10" l="1"/>
  <c r="D21" i="5"/>
  <c r="D30" i="5"/>
  <c r="F44" i="5"/>
  <c r="D44" i="5"/>
  <c r="G44" i="5"/>
  <c r="D34" i="5"/>
  <c r="F58" i="5" l="1"/>
  <c r="F61" i="5" s="1"/>
  <c r="G58" i="5"/>
  <c r="G61" i="5" s="1"/>
  <c r="E44" i="5"/>
  <c r="D48" i="5"/>
  <c r="D26" i="5"/>
  <c r="C12" i="1"/>
  <c r="E58" i="5" l="1"/>
  <c r="E61" i="5" s="1"/>
  <c r="D58" i="5"/>
  <c r="F27" i="1"/>
  <c r="E27" i="1"/>
  <c r="D27" i="1"/>
  <c r="D61" i="5" l="1"/>
  <c r="C27" i="1"/>
</calcChain>
</file>

<file path=xl/sharedStrings.xml><?xml version="1.0" encoding="utf-8"?>
<sst xmlns="http://schemas.openxmlformats.org/spreadsheetml/2006/main" count="498" uniqueCount="270">
  <si>
    <t>Eil. Nr.</t>
  </si>
  <si>
    <t>Iš viso</t>
  </si>
  <si>
    <t>iš jų: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</si>
  <si>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</si>
  <si>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</si>
  <si>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</si>
  <si>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</si>
  <si>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</si>
  <si>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</si>
  <si>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</si>
  <si>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</si>
  <si>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</si>
  <si>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</si>
  <si>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</si>
  <si>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</si>
  <si>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</si>
  <si>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</si>
  <si>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</si>
  <si>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</si>
  <si>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</si>
  <si>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</si>
  <si>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</si>
  <si>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</si>
  <si>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</si>
  <si>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</si>
  <si>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</si>
  <si>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</si>
  <si>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</si>
  <si>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</si>
  <si>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</si>
  <si>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</si>
  <si>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</si>
  <si>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</si>
  <si>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</si>
  <si>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</si>
  <si>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</si>
  <si>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</si>
  <si>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</si>
  <si>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</si>
  <si>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</si>
  <si>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</si>
  <si>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</si>
  <si>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</si>
  <si>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</si>
  <si>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</si>
  <si>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</si>
  <si>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</si>
  <si>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</si>
  <si>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</si>
  <si>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</si>
  <si>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</si>
  <si>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</si>
  <si>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</si>
  <si>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</si>
  <si>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</si>
  <si>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</si>
  <si>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</si>
  <si>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</si>
  <si>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</si>
  <si>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</si>
  <si>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</si>
  <si>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</si>
  <si>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</si>
  <si>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</si>
  <si>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</si>
  <si>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</si>
  <si>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</si>
  <si>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</si>
  <si>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</si>
  <si>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</si>
  <si>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</si>
  <si>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</si>
  <si>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</si>
  <si>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</si>
  <si>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</si>
  <si>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</si>
  <si>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</si>
  <si>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</si>
  <si>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</si>
  <si>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</si>
  <si>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</si>
  <si>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</si>
  <si>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</si>
  <si>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</si>
  <si>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</si>
  <si>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</si>
  <si>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</si>
  <si>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</si>
  <si>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</si>
  <si>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</si>
  <si>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</si>
  <si>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</si>
  <si>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</si>
  <si>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</si>
  <si>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</si>
  <si>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</si>
  <si>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</si>
  <si>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</si>
  <si>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</si>
  <si>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</si>
  <si>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</si>
  <si>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</si>
  <si>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</si>
  <si>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</si>
  <si>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</si>
  <si>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</si>
  <si>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</si>
  <si>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</si>
  <si>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</si>
  <si>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</si>
  <si>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</si>
  <si>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</si>
  <si>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</si>
  <si>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</si>
  <si>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</si>
  <si>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</si>
  <si>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</si>
  <si>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</si>
  <si>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</si>
  <si>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</si>
  <si>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</si>
  <si>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</si>
  <si>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</si>
  <si>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</si>
  <si>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</si>
  <si>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</si>
  <si>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</si>
  <si>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</si>
  <si>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</si>
  <si>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</si>
  <si>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</si>
  <si>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</si>
  <si>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</si>
  <si>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</si>
  <si>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</si>
  <si>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</si>
  <si>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</si>
  <si>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</si>
  <si>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</si>
  <si>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</si>
  <si>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</si>
  <si>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</si>
  <si>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>3 priedas</t>
  </si>
  <si>
    <t>švietimo įstaigos</t>
  </si>
  <si>
    <t>Asignavimų valdytojo pavadinimas</t>
  </si>
  <si>
    <t>sporto įstaigos</t>
  </si>
  <si>
    <t>kultūros įstaigos</t>
  </si>
  <si>
    <t>Biudžetinė įstaiga „Klaipėdos paplūdimiai“</t>
  </si>
  <si>
    <t xml:space="preserve">Europos Sąjungos finansinės paramos lėšos 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</si>
  <si>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</si>
  <si>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</si>
  <si>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</si>
  <si>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</si>
  <si>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</si>
  <si>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</si>
  <si>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</si>
  <si>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</si>
  <si>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</si>
  <si>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 xml:space="preserve">Kūno kultūros ir sporto plėtros programa (specialios tikslinės dotacijos valstybės kapitalo investicijų programoje numatytiems projektams finansuoti lėšos) 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</si>
  <si>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</si>
  <si>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</si>
  <si>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</si>
  <si>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</si>
  <si>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>Iš viso:</t>
  </si>
  <si>
    <t xml:space="preserve">        Tūkst. Eur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</si>
  <si>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</si>
  <si>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</si>
  <si>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</si>
  <si>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</si>
  <si>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</si>
  <si>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</si>
  <si>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</si>
  <si>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 xml:space="preserve">      Klaipėdos miesto savivaldybės tarybos</t>
  </si>
  <si>
    <t>pajamų įmokos</t>
  </si>
  <si>
    <t>tikslinės paskirties lėšos</t>
  </si>
  <si>
    <t>savivaldy-bės biudžeto lėšų likutis</t>
  </si>
  <si>
    <t>Ugdymo proceso užtikrinimo programa (švietimo įstaigos)</t>
  </si>
  <si>
    <t>Socialinių reikalų departamentas (asignavimų valdytojo pajamų už gyvenamųjų patalpų nuomą įmokos)</t>
  </si>
  <si>
    <t>Socialinės apsaugos įstaigos</t>
  </si>
  <si>
    <t>Už privatizuotus butus gautos lėšos</t>
  </si>
  <si>
    <t>Vietinės rinkliavos už komunalinių atliekų surinkimą iš atliekų turėtojų ir atliekų tvarkytojų lėšos</t>
  </si>
  <si>
    <t>Aplinkos apsaugos rėmimo specialiosios programos lėšos</t>
  </si>
  <si>
    <t>Visuomenės sveikatos rėmimo specialiosios programos lėšos</t>
  </si>
  <si>
    <t>Vietinės rinkliavos už naudojimąsi nustatytomis mokamomis vietomis automobiliams statyti Klaipėdos mieste lėšos</t>
  </si>
  <si>
    <t>Už žemės pardavimą gautos lėšos</t>
  </si>
  <si>
    <t>Savivaldybės biudžeto lėšų likutis</t>
  </si>
  <si>
    <t>15.</t>
  </si>
  <si>
    <t>16.</t>
  </si>
  <si>
    <t>17.</t>
  </si>
  <si>
    <t>Iš viso asignavimų (14-16):</t>
  </si>
  <si>
    <t>2.2. Visuomenės sveikatos rėmimo specialiosios programos lėšų likučio metų pradžioje lėšos</t>
  </si>
  <si>
    <t>3. Savivaldybės biudžeto lėšų likučio metų pradžioje lėšos</t>
  </si>
  <si>
    <t>4 priedas</t>
  </si>
  <si>
    <t xml:space="preserve">      5 priedas</t>
  </si>
  <si>
    <t>Miesto infrastruktūros objektų priežiūros ir modernizavimo programa</t>
  </si>
  <si>
    <t>Kūno kultūros ir sporto plėtros programa (sporto įstaigos)</t>
  </si>
  <si>
    <t>Kitos neišvardytos pajamos</t>
  </si>
  <si>
    <t>Finansavimo šaltinis / asignavimų valdytojas / programos pavadinimas</t>
  </si>
  <si>
    <t>Asignavimų valdytojo / programos / tikslinės paskirties lėšų pavadinimas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</si>
  <si>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</si>
  <si>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</si>
  <si>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</si>
  <si>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</si>
  <si>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</si>
  <si>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</si>
  <si>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</si>
  <si>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</si>
  <si>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</si>
  <si>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</si>
  <si>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</si>
  <si>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</si>
  <si>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</si>
  <si>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</si>
  <si>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2017 m. sausio 1 d. apyvartinių lėšų likutis</t>
  </si>
  <si>
    <t xml:space="preserve">2017 M. SAUSIO 1 D. APYVARTINIŲ LĖŠŲ LIKUTIS </t>
  </si>
  <si>
    <t>Sveikatos apsaugos programa (sveikatos apsaugos įstaigos)</t>
  </si>
  <si>
    <t>Ugdymo proceso užtikrinimo programa (Europos Sąjungos finansinės paramos lėšos)</t>
  </si>
  <si>
    <t>Socialinės atskirties mažinimo programa (Europos Sąjungos finansinės paramos lėšos)</t>
  </si>
  <si>
    <t xml:space="preserve">2017 METŲ ASIGNAVIMŲ VALDYTOJŲ PAJAMŲ ĮMOKOS Į SAVIVALDYBĖS BIUDŽETĄ </t>
  </si>
  <si>
    <t>KLAIPĖDOS MIESTO SAVIVALDYBĖS 2017 METŲ BIUDŽETAS</t>
  </si>
  <si>
    <t>KLAIPĖDOS MIESTO SAVIVALDYBĖS 2017 METŲ BIUDŽETO ASIGNAVIMAI                                  PAGAL PROGRAMAS</t>
  </si>
  <si>
    <t xml:space="preserve">ASIGNAVIMAI IŠ APYVARTINIŲ LĖŠŲ 2017 M. SAUSIO 1 D. LIKUČIO </t>
  </si>
  <si>
    <t>Socialinių reikalų departamentas (pajamos už gyvenamųjų patalpų nuomą)</t>
  </si>
  <si>
    <t>Klaipėdos daugiafunkcio sveikatingumo centro inventoriaus įsigijimas ir įrangos įrengimas</t>
  </si>
  <si>
    <t>Subalansuoto turizmo skatinimo ir vystymo programa  (savivaldybės biudžeto lėšos)</t>
  </si>
  <si>
    <t xml:space="preserve">Subalansuoto turizmo skatinimo ir vystymo programa </t>
  </si>
  <si>
    <t>Subalansuoto turizmo skatinimo ir vystymo programa   (Europos Sąjungos finansinės paramos lėšos)</t>
  </si>
  <si>
    <r>
      <t>Jaunimo politikos plėtros programa</t>
    </r>
    <r>
      <rPr>
        <sz val="12"/>
        <rFont val="Times New Roman"/>
        <family val="1"/>
        <charset val="186"/>
      </rPr>
      <t xml:space="preserve"> </t>
    </r>
  </si>
  <si>
    <t>Jaunimo politikos plėtros programa (savivaldybės biudžeto lėšos)</t>
  </si>
  <si>
    <t>Jaunimo politikos plėtros programa (Europos Sąjungos finansinės paramos lėšos)</t>
  </si>
  <si>
    <t>Aplinkos apsaugos programa (Europos Sąjungos finansinės paramos lėšos)</t>
  </si>
  <si>
    <t>Susisiekimo sistemos priežiūros ir plėtros programa (savivaldybės biudžeto lėšos)</t>
  </si>
  <si>
    <t>Susisiekimo sistemos priežiūros ir plėtros programa (Europos Sąjungos finansinės paramos lėšos)</t>
  </si>
  <si>
    <r>
      <t xml:space="preserve">Miesto infrastruktūros objektų priežiūros ir modernizavimo programa </t>
    </r>
    <r>
      <rPr>
        <sz val="12"/>
        <rFont val="Times New Roman"/>
        <family val="1"/>
        <charset val="186"/>
      </rPr>
      <t>(savivaldybės biudžeto lėšos)</t>
    </r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</si>
  <si>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</si>
  <si>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</si>
  <si>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</si>
  <si>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</si>
  <si>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</si>
  <si>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</si>
  <si>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</si>
  <si>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 xml:space="preserve">2.6. Europos Sąjungos finansinės paramos lėšų likučio metų pradžioje lėšos </t>
  </si>
  <si>
    <t>2.7. Už privatizuotus butus gautų lėšų likučio metų pradžioje lėšos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</si>
  <si>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</si>
  <si>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</si>
  <si>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</si>
  <si>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</si>
  <si>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t>DOTACIJOS (10+11+41+44)</t>
  </si>
  <si>
    <t>Bendrosios dotacijos kompensacija (42+43)</t>
  </si>
  <si>
    <t>Kitos dotacijos ir lėšos iš kitų valdymo lygių (45+46)</t>
  </si>
  <si>
    <t>KITOS PAJAMOS (48+...+57)</t>
  </si>
  <si>
    <t>MATERIALIOJO IR NEMATERIALIOJO TURTO REALIZAVIMO PAJAMOS (59)</t>
  </si>
  <si>
    <t>Ilgalaikio materialiojo turto realizavimo pajamos (60+61)</t>
  </si>
  <si>
    <t>Specialios tikslinės dotacijos (12+34+35+38+39)</t>
  </si>
  <si>
    <t>Valstybinėms (valstybės perduotoms savivaldybėms) funkcijoms atlikti (13+...+33)</t>
  </si>
  <si>
    <t>Savivaldybėms perduotoms įstaigoms išlaikyti (36+37)</t>
  </si>
  <si>
    <t>Valstybės kapitalo investicijų programoje numatytiems projektams finansuoti (40)</t>
  </si>
  <si>
    <t>Iš viso (1+9+49+58)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</si>
  <si>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</si>
  <si>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</si>
  <si>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Iš viso asignavimų (153-155):</t>
  </si>
  <si>
    <t>Iš viso asignavimų (80-82):</t>
  </si>
  <si>
    <t>socialinės apsaugos įstaigos</t>
  </si>
  <si>
    <t>sveikatos apsaugos įstaigos</t>
  </si>
  <si>
    <t>Kultūros plėtros programa (kultūros įstaigos)</t>
  </si>
  <si>
    <r>
      <t xml:space="preserve">Savivaldybės valdymo  programa (specialios tikslinės dotacijos savivaldybėms perduotoms </t>
    </r>
    <r>
      <rPr>
        <sz val="12"/>
        <color indexed="8"/>
        <rFont val="Times New Roman"/>
        <family val="1"/>
        <charset val="186"/>
      </rPr>
      <t>įstaigoms išlaikyti lėšos)</t>
    </r>
  </si>
  <si>
    <t xml:space="preserve">                                                            2017 m. vasario 23 d. sprendimo Nr. T2-</t>
  </si>
  <si>
    <t xml:space="preserve">                       2017 m. vasario 23 d. sprendimo Nr. T2-</t>
  </si>
  <si>
    <t>2017 m. vasario 23 d. sprendimo Nr. T2-</t>
  </si>
  <si>
    <t xml:space="preserve">      2017 m. vasario 23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</si>
</sst>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1" applyFont="1"/>
    <xf numFmtId="0" fontId="2" fillId="0" borderId="0" xfId="2" applyFont="1"/>
    <xf numFmtId="0" fontId="1" fillId="0" borderId="0" xfId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1" fillId="0" borderId="0" xfId="1" applyFill="1"/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0" xfId="1" applyFont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0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64" fontId="5" fillId="0" borderId="0" xfId="1" applyNumberFormat="1" applyFont="1" applyFill="1" applyBorder="1"/>
    <xf numFmtId="0" fontId="4" fillId="0" borderId="0" xfId="1" applyFont="1" applyFill="1" applyBorder="1"/>
    <xf numFmtId="164" fontId="6" fillId="0" borderId="0" xfId="1" applyNumberFormat="1" applyFont="1" applyBorder="1"/>
    <xf numFmtId="0" fontId="2" fillId="0" borderId="1" xfId="2" applyFont="1" applyBorder="1"/>
    <xf numFmtId="0" fontId="1" fillId="0" borderId="0" xfId="1" applyFont="1"/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2" fillId="0" borderId="0" xfId="2" applyFont="1" applyAlignment="1">
      <alignment horizontal="left"/>
    </xf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9" fillId="0" borderId="0" xfId="1" applyFont="1"/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2" xfId="1" applyFont="1" applyFill="1" applyBorder="1" applyAlignment="1">
      <alignment horizontal="center" wrapText="1"/>
    </xf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2" borderId="0" xfId="0" applyFill="1"/>
    <xf numFmtId="0" fontId="2" fillId="0" borderId="2" xfId="0" applyFont="1" applyBorder="1" applyAlignment="1">
      <alignment horizontal="center"/>
    </xf>
    <xf numFmtId="3" fontId="0" fillId="0" borderId="0" xfId="0" applyNumberFormat="1"/>
    <xf numFmtId="0" fontId="12" fillId="0" borderId="2" xfId="1" applyFont="1" applyFill="1" applyBorder="1" applyAlignment="1">
      <alignment horizontal="left" wrapText="1"/>
    </xf>
    <xf numFmtId="0" fontId="5" fillId="0" borderId="0" xfId="0" applyFont="1"/>
    <xf numFmtId="49" fontId="12" fillId="0" borderId="2" xfId="3" applyNumberFormat="1" applyFont="1" applyFill="1" applyBorder="1" applyAlignment="1" applyProtection="1">
      <alignment horizontal="left" wrapText="1"/>
      <protection hidden="1"/>
    </xf>
    <xf numFmtId="3" fontId="11" fillId="0" borderId="0" xfId="0" applyNumberFormat="1" applyFont="1"/>
    <xf numFmtId="0" fontId="11" fillId="0" borderId="0" xfId="0" applyFont="1"/>
    <xf numFmtId="3" fontId="4" fillId="0" borderId="2" xfId="0" applyNumberFormat="1" applyFont="1" applyFill="1" applyBorder="1" applyAlignment="1">
      <alignment horizontal="right"/>
    </xf>
    <xf numFmtId="166" fontId="0" fillId="0" borderId="0" xfId="0" applyNumberFormat="1"/>
    <xf numFmtId="0" fontId="2" fillId="0" borderId="1" xfId="0" applyFont="1" applyBorder="1"/>
    <xf numFmtId="0" fontId="1" fillId="0" borderId="2" xfId="1" applyBorder="1" applyAlignment="1">
      <alignment horizontal="center"/>
    </xf>
    <xf numFmtId="0" fontId="1" fillId="0" borderId="2" xfId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166" fontId="2" fillId="0" borderId="0" xfId="0" applyNumberFormat="1" applyFont="1"/>
    <xf numFmtId="164" fontId="0" fillId="0" borderId="0" xfId="0" applyNumberForma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12" fillId="0" borderId="2" xfId="1" applyNumberFormat="1" applyFont="1" applyFill="1" applyBorder="1"/>
    <xf numFmtId="0" fontId="2" fillId="0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wrapText="1"/>
    </xf>
    <xf numFmtId="0" fontId="4" fillId="0" borderId="8" xfId="1" applyFont="1" applyFill="1" applyBorder="1" applyAlignment="1">
      <alignment horizontal="left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="115" zoomScaleNormal="115" workbookViewId="0">
      <selection activeCell="E13" sqref="E13:E14"/>
    </sheetView>
  </sheetViews>
  <sheetFormatPr defaultRowHeight="12.75" x14ac:dyDescent="0.2"/>
  <cols>
    <col min="1" max="1" width="9.140625" style="3"/>
    <col min="2" max="2" width="60" style="3" customWidth="1"/>
    <col min="3" max="3" width="17.5703125" style="3" customWidth="1"/>
    <col min="4" max="220" width="9.140625" style="3"/>
    <col min="221" max="221" width="60" style="3" customWidth="1"/>
    <col min="222" max="222" width="17.28515625" style="3" customWidth="1"/>
    <col min="223" max="223" width="13.28515625" style="3" customWidth="1"/>
    <col min="224" max="224" width="12" style="3" customWidth="1"/>
    <col min="225" max="476" width="9.140625" style="3"/>
    <col min="477" max="477" width="60" style="3" customWidth="1"/>
    <col min="478" max="478" width="17.28515625" style="3" customWidth="1"/>
    <col min="479" max="479" width="13.28515625" style="3" customWidth="1"/>
    <col min="480" max="480" width="12" style="3" customWidth="1"/>
    <col min="481" max="732" width="9.140625" style="3"/>
    <col min="733" max="733" width="60" style="3" customWidth="1"/>
    <col min="734" max="734" width="17.28515625" style="3" customWidth="1"/>
    <col min="735" max="735" width="13.28515625" style="3" customWidth="1"/>
    <col min="736" max="736" width="12" style="3" customWidth="1"/>
    <col min="737" max="988" width="9.140625" style="3"/>
    <col min="989" max="989" width="60" style="3" customWidth="1"/>
    <col min="990" max="990" width="17.28515625" style="3" customWidth="1"/>
    <col min="991" max="991" width="13.28515625" style="3" customWidth="1"/>
    <col min="992" max="992" width="12" style="3" customWidth="1"/>
    <col min="993" max="1244" width="9.140625" style="3"/>
    <col min="1245" max="1245" width="60" style="3" customWidth="1"/>
    <col min="1246" max="1246" width="17.28515625" style="3" customWidth="1"/>
    <col min="1247" max="1247" width="13.28515625" style="3" customWidth="1"/>
    <col min="1248" max="1248" width="12" style="3" customWidth="1"/>
    <col min="1249" max="1500" width="9.140625" style="3"/>
    <col min="1501" max="1501" width="60" style="3" customWidth="1"/>
    <col min="1502" max="1502" width="17.28515625" style="3" customWidth="1"/>
    <col min="1503" max="1503" width="13.28515625" style="3" customWidth="1"/>
    <col min="1504" max="1504" width="12" style="3" customWidth="1"/>
    <col min="1505" max="1756" width="9.140625" style="3"/>
    <col min="1757" max="1757" width="60" style="3" customWidth="1"/>
    <col min="1758" max="1758" width="17.28515625" style="3" customWidth="1"/>
    <col min="1759" max="1759" width="13.28515625" style="3" customWidth="1"/>
    <col min="1760" max="1760" width="12" style="3" customWidth="1"/>
    <col min="1761" max="2012" width="9.140625" style="3"/>
    <col min="2013" max="2013" width="60" style="3" customWidth="1"/>
    <col min="2014" max="2014" width="17.28515625" style="3" customWidth="1"/>
    <col min="2015" max="2015" width="13.28515625" style="3" customWidth="1"/>
    <col min="2016" max="2016" width="12" style="3" customWidth="1"/>
    <col min="2017" max="2268" width="9.140625" style="3"/>
    <col min="2269" max="2269" width="60" style="3" customWidth="1"/>
    <col min="2270" max="2270" width="17.28515625" style="3" customWidth="1"/>
    <col min="2271" max="2271" width="13.28515625" style="3" customWidth="1"/>
    <col min="2272" max="2272" width="12" style="3" customWidth="1"/>
    <col min="2273" max="2524" width="9.140625" style="3"/>
    <col min="2525" max="2525" width="60" style="3" customWidth="1"/>
    <col min="2526" max="2526" width="17.28515625" style="3" customWidth="1"/>
    <col min="2527" max="2527" width="13.28515625" style="3" customWidth="1"/>
    <col min="2528" max="2528" width="12" style="3" customWidth="1"/>
    <col min="2529" max="2780" width="9.140625" style="3"/>
    <col min="2781" max="2781" width="60" style="3" customWidth="1"/>
    <col min="2782" max="2782" width="17.28515625" style="3" customWidth="1"/>
    <col min="2783" max="2783" width="13.28515625" style="3" customWidth="1"/>
    <col min="2784" max="2784" width="12" style="3" customWidth="1"/>
    <col min="2785" max="3036" width="9.140625" style="3"/>
    <col min="3037" max="3037" width="60" style="3" customWidth="1"/>
    <col min="3038" max="3038" width="17.28515625" style="3" customWidth="1"/>
    <col min="3039" max="3039" width="13.28515625" style="3" customWidth="1"/>
    <col min="3040" max="3040" width="12" style="3" customWidth="1"/>
    <col min="3041" max="3292" width="9.140625" style="3"/>
    <col min="3293" max="3293" width="60" style="3" customWidth="1"/>
    <col min="3294" max="3294" width="17.28515625" style="3" customWidth="1"/>
    <col min="3295" max="3295" width="13.28515625" style="3" customWidth="1"/>
    <col min="3296" max="3296" width="12" style="3" customWidth="1"/>
    <col min="3297" max="3548" width="9.140625" style="3"/>
    <col min="3549" max="3549" width="60" style="3" customWidth="1"/>
    <col min="3550" max="3550" width="17.28515625" style="3" customWidth="1"/>
    <col min="3551" max="3551" width="13.28515625" style="3" customWidth="1"/>
    <col min="3552" max="3552" width="12" style="3" customWidth="1"/>
    <col min="3553" max="3804" width="9.140625" style="3"/>
    <col min="3805" max="3805" width="60" style="3" customWidth="1"/>
    <col min="3806" max="3806" width="17.28515625" style="3" customWidth="1"/>
    <col min="3807" max="3807" width="13.28515625" style="3" customWidth="1"/>
    <col min="3808" max="3808" width="12" style="3" customWidth="1"/>
    <col min="3809" max="4060" width="9.140625" style="3"/>
    <col min="4061" max="4061" width="60" style="3" customWidth="1"/>
    <col min="4062" max="4062" width="17.28515625" style="3" customWidth="1"/>
    <col min="4063" max="4063" width="13.28515625" style="3" customWidth="1"/>
    <col min="4064" max="4064" width="12" style="3" customWidth="1"/>
    <col min="4065" max="4316" width="9.140625" style="3"/>
    <col min="4317" max="4317" width="60" style="3" customWidth="1"/>
    <col min="4318" max="4318" width="17.28515625" style="3" customWidth="1"/>
    <col min="4319" max="4319" width="13.28515625" style="3" customWidth="1"/>
    <col min="4320" max="4320" width="12" style="3" customWidth="1"/>
    <col min="4321" max="4572" width="9.140625" style="3"/>
    <col min="4573" max="4573" width="60" style="3" customWidth="1"/>
    <col min="4574" max="4574" width="17.28515625" style="3" customWidth="1"/>
    <col min="4575" max="4575" width="13.28515625" style="3" customWidth="1"/>
    <col min="4576" max="4576" width="12" style="3" customWidth="1"/>
    <col min="4577" max="4828" width="9.140625" style="3"/>
    <col min="4829" max="4829" width="60" style="3" customWidth="1"/>
    <col min="4830" max="4830" width="17.28515625" style="3" customWidth="1"/>
    <col min="4831" max="4831" width="13.28515625" style="3" customWidth="1"/>
    <col min="4832" max="4832" width="12" style="3" customWidth="1"/>
    <col min="4833" max="5084" width="9.140625" style="3"/>
    <col min="5085" max="5085" width="60" style="3" customWidth="1"/>
    <col min="5086" max="5086" width="17.28515625" style="3" customWidth="1"/>
    <col min="5087" max="5087" width="13.28515625" style="3" customWidth="1"/>
    <col min="5088" max="5088" width="12" style="3" customWidth="1"/>
    <col min="5089" max="5340" width="9.140625" style="3"/>
    <col min="5341" max="5341" width="60" style="3" customWidth="1"/>
    <col min="5342" max="5342" width="17.28515625" style="3" customWidth="1"/>
    <col min="5343" max="5343" width="13.28515625" style="3" customWidth="1"/>
    <col min="5344" max="5344" width="12" style="3" customWidth="1"/>
    <col min="5345" max="5596" width="9.140625" style="3"/>
    <col min="5597" max="5597" width="60" style="3" customWidth="1"/>
    <col min="5598" max="5598" width="17.28515625" style="3" customWidth="1"/>
    <col min="5599" max="5599" width="13.28515625" style="3" customWidth="1"/>
    <col min="5600" max="5600" width="12" style="3" customWidth="1"/>
    <col min="5601" max="5852" width="9.140625" style="3"/>
    <col min="5853" max="5853" width="60" style="3" customWidth="1"/>
    <col min="5854" max="5854" width="17.28515625" style="3" customWidth="1"/>
    <col min="5855" max="5855" width="13.28515625" style="3" customWidth="1"/>
    <col min="5856" max="5856" width="12" style="3" customWidth="1"/>
    <col min="5857" max="6108" width="9.140625" style="3"/>
    <col min="6109" max="6109" width="60" style="3" customWidth="1"/>
    <col min="6110" max="6110" width="17.28515625" style="3" customWidth="1"/>
    <col min="6111" max="6111" width="13.28515625" style="3" customWidth="1"/>
    <col min="6112" max="6112" width="12" style="3" customWidth="1"/>
    <col min="6113" max="6364" width="9.140625" style="3"/>
    <col min="6365" max="6365" width="60" style="3" customWidth="1"/>
    <col min="6366" max="6366" width="17.28515625" style="3" customWidth="1"/>
    <col min="6367" max="6367" width="13.28515625" style="3" customWidth="1"/>
    <col min="6368" max="6368" width="12" style="3" customWidth="1"/>
    <col min="6369" max="6620" width="9.140625" style="3"/>
    <col min="6621" max="6621" width="60" style="3" customWidth="1"/>
    <col min="6622" max="6622" width="17.28515625" style="3" customWidth="1"/>
    <col min="6623" max="6623" width="13.28515625" style="3" customWidth="1"/>
    <col min="6624" max="6624" width="12" style="3" customWidth="1"/>
    <col min="6625" max="6876" width="9.140625" style="3"/>
    <col min="6877" max="6877" width="60" style="3" customWidth="1"/>
    <col min="6878" max="6878" width="17.28515625" style="3" customWidth="1"/>
    <col min="6879" max="6879" width="13.28515625" style="3" customWidth="1"/>
    <col min="6880" max="6880" width="12" style="3" customWidth="1"/>
    <col min="6881" max="7132" width="9.140625" style="3"/>
    <col min="7133" max="7133" width="60" style="3" customWidth="1"/>
    <col min="7134" max="7134" width="17.28515625" style="3" customWidth="1"/>
    <col min="7135" max="7135" width="13.28515625" style="3" customWidth="1"/>
    <col min="7136" max="7136" width="12" style="3" customWidth="1"/>
    <col min="7137" max="7388" width="9.140625" style="3"/>
    <col min="7389" max="7389" width="60" style="3" customWidth="1"/>
    <col min="7390" max="7390" width="17.28515625" style="3" customWidth="1"/>
    <col min="7391" max="7391" width="13.28515625" style="3" customWidth="1"/>
    <col min="7392" max="7392" width="12" style="3" customWidth="1"/>
    <col min="7393" max="7644" width="9.140625" style="3"/>
    <col min="7645" max="7645" width="60" style="3" customWidth="1"/>
    <col min="7646" max="7646" width="17.28515625" style="3" customWidth="1"/>
    <col min="7647" max="7647" width="13.28515625" style="3" customWidth="1"/>
    <col min="7648" max="7648" width="12" style="3" customWidth="1"/>
    <col min="7649" max="7900" width="9.140625" style="3"/>
    <col min="7901" max="7901" width="60" style="3" customWidth="1"/>
    <col min="7902" max="7902" width="17.28515625" style="3" customWidth="1"/>
    <col min="7903" max="7903" width="13.28515625" style="3" customWidth="1"/>
    <col min="7904" max="7904" width="12" style="3" customWidth="1"/>
    <col min="7905" max="8156" width="9.140625" style="3"/>
    <col min="8157" max="8157" width="60" style="3" customWidth="1"/>
    <col min="8158" max="8158" width="17.28515625" style="3" customWidth="1"/>
    <col min="8159" max="8159" width="13.28515625" style="3" customWidth="1"/>
    <col min="8160" max="8160" width="12" style="3" customWidth="1"/>
    <col min="8161" max="8412" width="9.140625" style="3"/>
    <col min="8413" max="8413" width="60" style="3" customWidth="1"/>
    <col min="8414" max="8414" width="17.28515625" style="3" customWidth="1"/>
    <col min="8415" max="8415" width="13.28515625" style="3" customWidth="1"/>
    <col min="8416" max="8416" width="12" style="3" customWidth="1"/>
    <col min="8417" max="8668" width="9.140625" style="3"/>
    <col min="8669" max="8669" width="60" style="3" customWidth="1"/>
    <col min="8670" max="8670" width="17.28515625" style="3" customWidth="1"/>
    <col min="8671" max="8671" width="13.28515625" style="3" customWidth="1"/>
    <col min="8672" max="8672" width="12" style="3" customWidth="1"/>
    <col min="8673" max="8924" width="9.140625" style="3"/>
    <col min="8925" max="8925" width="60" style="3" customWidth="1"/>
    <col min="8926" max="8926" width="17.28515625" style="3" customWidth="1"/>
    <col min="8927" max="8927" width="13.28515625" style="3" customWidth="1"/>
    <col min="8928" max="8928" width="12" style="3" customWidth="1"/>
    <col min="8929" max="9180" width="9.140625" style="3"/>
    <col min="9181" max="9181" width="60" style="3" customWidth="1"/>
    <col min="9182" max="9182" width="17.28515625" style="3" customWidth="1"/>
    <col min="9183" max="9183" width="13.28515625" style="3" customWidth="1"/>
    <col min="9184" max="9184" width="12" style="3" customWidth="1"/>
    <col min="9185" max="9436" width="9.140625" style="3"/>
    <col min="9437" max="9437" width="60" style="3" customWidth="1"/>
    <col min="9438" max="9438" width="17.28515625" style="3" customWidth="1"/>
    <col min="9439" max="9439" width="13.28515625" style="3" customWidth="1"/>
    <col min="9440" max="9440" width="12" style="3" customWidth="1"/>
    <col min="9441" max="9692" width="9.140625" style="3"/>
    <col min="9693" max="9693" width="60" style="3" customWidth="1"/>
    <col min="9694" max="9694" width="17.28515625" style="3" customWidth="1"/>
    <col min="9695" max="9695" width="13.28515625" style="3" customWidth="1"/>
    <col min="9696" max="9696" width="12" style="3" customWidth="1"/>
    <col min="9697" max="9948" width="9.140625" style="3"/>
    <col min="9949" max="9949" width="60" style="3" customWidth="1"/>
    <col min="9950" max="9950" width="17.28515625" style="3" customWidth="1"/>
    <col min="9951" max="9951" width="13.28515625" style="3" customWidth="1"/>
    <col min="9952" max="9952" width="12" style="3" customWidth="1"/>
    <col min="9953" max="10204" width="9.140625" style="3"/>
    <col min="10205" max="10205" width="60" style="3" customWidth="1"/>
    <col min="10206" max="10206" width="17.28515625" style="3" customWidth="1"/>
    <col min="10207" max="10207" width="13.28515625" style="3" customWidth="1"/>
    <col min="10208" max="10208" width="12" style="3" customWidth="1"/>
    <col min="10209" max="10460" width="9.140625" style="3"/>
    <col min="10461" max="10461" width="60" style="3" customWidth="1"/>
    <col min="10462" max="10462" width="17.28515625" style="3" customWidth="1"/>
    <col min="10463" max="10463" width="13.28515625" style="3" customWidth="1"/>
    <col min="10464" max="10464" width="12" style="3" customWidth="1"/>
    <col min="10465" max="10716" width="9.140625" style="3"/>
    <col min="10717" max="10717" width="60" style="3" customWidth="1"/>
    <col min="10718" max="10718" width="17.28515625" style="3" customWidth="1"/>
    <col min="10719" max="10719" width="13.28515625" style="3" customWidth="1"/>
    <col min="10720" max="10720" width="12" style="3" customWidth="1"/>
    <col min="10721" max="10972" width="9.140625" style="3"/>
    <col min="10973" max="10973" width="60" style="3" customWidth="1"/>
    <col min="10974" max="10974" width="17.28515625" style="3" customWidth="1"/>
    <col min="10975" max="10975" width="13.28515625" style="3" customWidth="1"/>
    <col min="10976" max="10976" width="12" style="3" customWidth="1"/>
    <col min="10977" max="11228" width="9.140625" style="3"/>
    <col min="11229" max="11229" width="60" style="3" customWidth="1"/>
    <col min="11230" max="11230" width="17.28515625" style="3" customWidth="1"/>
    <col min="11231" max="11231" width="13.28515625" style="3" customWidth="1"/>
    <col min="11232" max="11232" width="12" style="3" customWidth="1"/>
    <col min="11233" max="11484" width="9.140625" style="3"/>
    <col min="11485" max="11485" width="60" style="3" customWidth="1"/>
    <col min="11486" max="11486" width="17.28515625" style="3" customWidth="1"/>
    <col min="11487" max="11487" width="13.28515625" style="3" customWidth="1"/>
    <col min="11488" max="11488" width="12" style="3" customWidth="1"/>
    <col min="11489" max="11740" width="9.140625" style="3"/>
    <col min="11741" max="11741" width="60" style="3" customWidth="1"/>
    <col min="11742" max="11742" width="17.28515625" style="3" customWidth="1"/>
    <col min="11743" max="11743" width="13.28515625" style="3" customWidth="1"/>
    <col min="11744" max="11744" width="12" style="3" customWidth="1"/>
    <col min="11745" max="11996" width="9.140625" style="3"/>
    <col min="11997" max="11997" width="60" style="3" customWidth="1"/>
    <col min="11998" max="11998" width="17.28515625" style="3" customWidth="1"/>
    <col min="11999" max="11999" width="13.28515625" style="3" customWidth="1"/>
    <col min="12000" max="12000" width="12" style="3" customWidth="1"/>
    <col min="12001" max="12252" width="9.140625" style="3"/>
    <col min="12253" max="12253" width="60" style="3" customWidth="1"/>
    <col min="12254" max="12254" width="17.28515625" style="3" customWidth="1"/>
    <col min="12255" max="12255" width="13.28515625" style="3" customWidth="1"/>
    <col min="12256" max="12256" width="12" style="3" customWidth="1"/>
    <col min="12257" max="12508" width="9.140625" style="3"/>
    <col min="12509" max="12509" width="60" style="3" customWidth="1"/>
    <col min="12510" max="12510" width="17.28515625" style="3" customWidth="1"/>
    <col min="12511" max="12511" width="13.28515625" style="3" customWidth="1"/>
    <col min="12512" max="12512" width="12" style="3" customWidth="1"/>
    <col min="12513" max="12764" width="9.140625" style="3"/>
    <col min="12765" max="12765" width="60" style="3" customWidth="1"/>
    <col min="12766" max="12766" width="17.28515625" style="3" customWidth="1"/>
    <col min="12767" max="12767" width="13.28515625" style="3" customWidth="1"/>
    <col min="12768" max="12768" width="12" style="3" customWidth="1"/>
    <col min="12769" max="13020" width="9.140625" style="3"/>
    <col min="13021" max="13021" width="60" style="3" customWidth="1"/>
    <col min="13022" max="13022" width="17.28515625" style="3" customWidth="1"/>
    <col min="13023" max="13023" width="13.28515625" style="3" customWidth="1"/>
    <col min="13024" max="13024" width="12" style="3" customWidth="1"/>
    <col min="13025" max="13276" width="9.140625" style="3"/>
    <col min="13277" max="13277" width="60" style="3" customWidth="1"/>
    <col min="13278" max="13278" width="17.28515625" style="3" customWidth="1"/>
    <col min="13279" max="13279" width="13.28515625" style="3" customWidth="1"/>
    <col min="13280" max="13280" width="12" style="3" customWidth="1"/>
    <col min="13281" max="13532" width="9.140625" style="3"/>
    <col min="13533" max="13533" width="60" style="3" customWidth="1"/>
    <col min="13534" max="13534" width="17.28515625" style="3" customWidth="1"/>
    <col min="13535" max="13535" width="13.28515625" style="3" customWidth="1"/>
    <col min="13536" max="13536" width="12" style="3" customWidth="1"/>
    <col min="13537" max="13788" width="9.140625" style="3"/>
    <col min="13789" max="13789" width="60" style="3" customWidth="1"/>
    <col min="13790" max="13790" width="17.28515625" style="3" customWidth="1"/>
    <col min="13791" max="13791" width="13.28515625" style="3" customWidth="1"/>
    <col min="13792" max="13792" width="12" style="3" customWidth="1"/>
    <col min="13793" max="14044" width="9.140625" style="3"/>
    <col min="14045" max="14045" width="60" style="3" customWidth="1"/>
    <col min="14046" max="14046" width="17.28515625" style="3" customWidth="1"/>
    <col min="14047" max="14047" width="13.28515625" style="3" customWidth="1"/>
    <col min="14048" max="14048" width="12" style="3" customWidth="1"/>
    <col min="14049" max="14300" width="9.140625" style="3"/>
    <col min="14301" max="14301" width="60" style="3" customWidth="1"/>
    <col min="14302" max="14302" width="17.28515625" style="3" customWidth="1"/>
    <col min="14303" max="14303" width="13.28515625" style="3" customWidth="1"/>
    <col min="14304" max="14304" width="12" style="3" customWidth="1"/>
    <col min="14305" max="14556" width="9.140625" style="3"/>
    <col min="14557" max="14557" width="60" style="3" customWidth="1"/>
    <col min="14558" max="14558" width="17.28515625" style="3" customWidth="1"/>
    <col min="14559" max="14559" width="13.28515625" style="3" customWidth="1"/>
    <col min="14560" max="14560" width="12" style="3" customWidth="1"/>
    <col min="14561" max="14812" width="9.140625" style="3"/>
    <col min="14813" max="14813" width="60" style="3" customWidth="1"/>
    <col min="14814" max="14814" width="17.28515625" style="3" customWidth="1"/>
    <col min="14815" max="14815" width="13.28515625" style="3" customWidth="1"/>
    <col min="14816" max="14816" width="12" style="3" customWidth="1"/>
    <col min="14817" max="15068" width="9.140625" style="3"/>
    <col min="15069" max="15069" width="60" style="3" customWidth="1"/>
    <col min="15070" max="15070" width="17.28515625" style="3" customWidth="1"/>
    <col min="15071" max="15071" width="13.28515625" style="3" customWidth="1"/>
    <col min="15072" max="15072" width="12" style="3" customWidth="1"/>
    <col min="15073" max="15324" width="9.140625" style="3"/>
    <col min="15325" max="15325" width="60" style="3" customWidth="1"/>
    <col min="15326" max="15326" width="17.28515625" style="3" customWidth="1"/>
    <col min="15327" max="15327" width="13.28515625" style="3" customWidth="1"/>
    <col min="15328" max="15328" width="12" style="3" customWidth="1"/>
    <col min="15329" max="15580" width="9.140625" style="3"/>
    <col min="15581" max="15581" width="60" style="3" customWidth="1"/>
    <col min="15582" max="15582" width="17.28515625" style="3" customWidth="1"/>
    <col min="15583" max="15583" width="13.28515625" style="3" customWidth="1"/>
    <col min="15584" max="15584" width="12" style="3" customWidth="1"/>
    <col min="15585" max="15836" width="9.140625" style="3"/>
    <col min="15837" max="15837" width="60" style="3" customWidth="1"/>
    <col min="15838" max="15838" width="17.28515625" style="3" customWidth="1"/>
    <col min="15839" max="15839" width="13.28515625" style="3" customWidth="1"/>
    <col min="15840" max="15840" width="12" style="3" customWidth="1"/>
    <col min="15841" max="16092" width="9.140625" style="3"/>
    <col min="16093" max="16093" width="60" style="3" customWidth="1"/>
    <col min="16094" max="16094" width="17.28515625" style="3" customWidth="1"/>
    <col min="16095" max="16095" width="13.28515625" style="3" customWidth="1"/>
    <col min="16096" max="16096" width="12" style="3" customWidth="1"/>
    <col min="16097" max="16384" width="9.140625" style="3"/>
  </cols>
  <sheetData>
    <row r="1" spans="1:3" customFormat="1" ht="16.5" customHeight="1" x14ac:dyDescent="0.25">
      <c r="A1" s="52"/>
      <c r="B1" s="120" t="s">
        <v>116</v>
      </c>
      <c r="C1" s="120"/>
    </row>
    <row r="2" spans="1:3" customFormat="1" ht="14.25" customHeight="1" x14ac:dyDescent="0.25">
      <c r="A2" s="52"/>
      <c r="B2" s="120" t="s">
        <v>266</v>
      </c>
      <c r="C2" s="120"/>
    </row>
    <row r="3" spans="1:3" customFormat="1" ht="15.75" x14ac:dyDescent="0.25">
      <c r="A3" s="53"/>
      <c r="B3" s="120" t="s">
        <v>117</v>
      </c>
      <c r="C3" s="120"/>
    </row>
    <row r="4" spans="1:3" ht="12.75" customHeight="1" x14ac:dyDescent="0.25">
      <c r="A4" s="54"/>
      <c r="B4" s="55"/>
      <c r="C4" s="55"/>
    </row>
    <row r="5" spans="1:3" ht="15.75" x14ac:dyDescent="0.25">
      <c r="A5" s="56"/>
      <c r="B5" s="57" t="s">
        <v>219</v>
      </c>
      <c r="C5" s="21"/>
    </row>
    <row r="6" spans="1:3" ht="11.25" customHeight="1" x14ac:dyDescent="0.25">
      <c r="A6" s="54"/>
      <c r="B6" s="57"/>
      <c r="C6" s="58"/>
    </row>
    <row r="7" spans="1:3" ht="15.75" x14ac:dyDescent="0.25">
      <c r="A7" s="54"/>
      <c r="B7" s="59" t="s">
        <v>14</v>
      </c>
      <c r="C7" s="21" t="s">
        <v>164</v>
      </c>
    </row>
    <row r="8" spans="1:3" ht="42.75" customHeight="1" x14ac:dyDescent="0.2">
      <c r="A8" s="49" t="s">
        <v>0</v>
      </c>
      <c r="B8" s="49" t="s">
        <v>15</v>
      </c>
      <c r="C8" s="49" t="s">
        <v>109</v>
      </c>
    </row>
    <row r="9" spans="1:3" s="32" customFormat="1" ht="15.75" x14ac:dyDescent="0.25">
      <c r="A9" s="50">
        <v>1</v>
      </c>
      <c r="B9" s="114">
        <v>2</v>
      </c>
      <c r="C9" s="114">
        <v>3</v>
      </c>
    </row>
    <row r="10" spans="1:3" ht="15.75" customHeight="1" x14ac:dyDescent="0.25">
      <c r="A10" s="37">
        <v>1</v>
      </c>
      <c r="B10" s="34" t="s">
        <v>16</v>
      </c>
      <c r="C10" s="64">
        <f>SUM(C11:C17)</f>
        <v>90467.9</v>
      </c>
    </row>
    <row r="11" spans="1:3" ht="15" customHeight="1" x14ac:dyDescent="0.25">
      <c r="A11" s="37">
        <v>2</v>
      </c>
      <c r="B11" s="35" t="s">
        <v>17</v>
      </c>
      <c r="C11" s="65">
        <f>67567+7499</f>
        <v>75066</v>
      </c>
    </row>
    <row r="12" spans="1:3" ht="15" customHeight="1" x14ac:dyDescent="0.25">
      <c r="A12" s="37">
        <v>3</v>
      </c>
      <c r="B12" s="35" t="s">
        <v>18</v>
      </c>
      <c r="C12" s="65">
        <v>360</v>
      </c>
    </row>
    <row r="13" spans="1:3" ht="15" customHeight="1" x14ac:dyDescent="0.25">
      <c r="A13" s="37">
        <v>4</v>
      </c>
      <c r="B13" s="35" t="s">
        <v>19</v>
      </c>
      <c r="C13" s="65">
        <v>61</v>
      </c>
    </row>
    <row r="14" spans="1:3" ht="15" customHeight="1" x14ac:dyDescent="0.25">
      <c r="A14" s="37">
        <v>5</v>
      </c>
      <c r="B14" s="35" t="s">
        <v>20</v>
      </c>
      <c r="C14" s="65">
        <v>7860</v>
      </c>
    </row>
    <row r="15" spans="1:3" ht="15" customHeight="1" x14ac:dyDescent="0.25">
      <c r="A15" s="37">
        <v>6</v>
      </c>
      <c r="B15" s="35" t="s">
        <v>21</v>
      </c>
      <c r="C15" s="65">
        <v>405.5</v>
      </c>
    </row>
    <row r="16" spans="1:3" ht="15" customHeight="1" x14ac:dyDescent="0.25">
      <c r="A16" s="37">
        <v>7</v>
      </c>
      <c r="B16" s="35" t="s">
        <v>22</v>
      </c>
      <c r="C16" s="65">
        <v>133</v>
      </c>
    </row>
    <row r="17" spans="1:3" ht="15.75" x14ac:dyDescent="0.25">
      <c r="A17" s="37">
        <v>8</v>
      </c>
      <c r="B17" s="35" t="s">
        <v>23</v>
      </c>
      <c r="C17" s="65">
        <v>6582.4</v>
      </c>
    </row>
    <row r="18" spans="1:3" ht="15.75" x14ac:dyDescent="0.25">
      <c r="A18" s="37">
        <v>9</v>
      </c>
      <c r="B18" s="34" t="s">
        <v>247</v>
      </c>
      <c r="C18" s="64">
        <f>+C19+C20+C53+C50</f>
        <v>60093.2</v>
      </c>
    </row>
    <row r="19" spans="1:3" ht="15.75" x14ac:dyDescent="0.25">
      <c r="A19" s="37">
        <v>10</v>
      </c>
      <c r="B19" s="34" t="s">
        <v>148</v>
      </c>
      <c r="C19" s="64">
        <v>17441.400000000001</v>
      </c>
    </row>
    <row r="20" spans="1:3" ht="15.75" customHeight="1" x14ac:dyDescent="0.25">
      <c r="A20" s="37">
        <v>11</v>
      </c>
      <c r="B20" s="34" t="s">
        <v>253</v>
      </c>
      <c r="C20" s="64">
        <f>+C21+C43+C44+C47+C48</f>
        <v>41174.800000000003</v>
      </c>
    </row>
    <row r="21" spans="1:3" ht="33.75" customHeight="1" x14ac:dyDescent="0.25">
      <c r="A21" s="37">
        <v>12</v>
      </c>
      <c r="B21" s="35" t="s">
        <v>254</v>
      </c>
      <c r="C21" s="66">
        <f>SUM(C22:C42)</f>
        <v>5244.1</v>
      </c>
    </row>
    <row r="22" spans="1:3" ht="15.75" x14ac:dyDescent="0.25">
      <c r="A22" s="37">
        <v>13</v>
      </c>
      <c r="B22" s="18" t="s">
        <v>24</v>
      </c>
      <c r="C22" s="65">
        <v>0.6</v>
      </c>
    </row>
    <row r="23" spans="1:3" ht="15.75" customHeight="1" x14ac:dyDescent="0.25">
      <c r="A23" s="37">
        <v>14</v>
      </c>
      <c r="B23" s="18" t="s">
        <v>25</v>
      </c>
      <c r="C23" s="65">
        <v>17.399999999999999</v>
      </c>
    </row>
    <row r="24" spans="1:3" ht="15.75" customHeight="1" x14ac:dyDescent="0.25">
      <c r="A24" s="37">
        <v>15</v>
      </c>
      <c r="B24" s="18" t="s">
        <v>28</v>
      </c>
      <c r="C24" s="65">
        <v>60.8</v>
      </c>
    </row>
    <row r="25" spans="1:3" ht="15.75" customHeight="1" x14ac:dyDescent="0.25">
      <c r="A25" s="37">
        <v>16</v>
      </c>
      <c r="B25" s="18" t="s">
        <v>26</v>
      </c>
      <c r="C25" s="65">
        <v>9.8000000000000007</v>
      </c>
    </row>
    <row r="26" spans="1:3" ht="15.75" customHeight="1" x14ac:dyDescent="0.25">
      <c r="A26" s="37">
        <v>17</v>
      </c>
      <c r="B26" s="18" t="s">
        <v>154</v>
      </c>
      <c r="C26" s="65">
        <v>68.7</v>
      </c>
    </row>
    <row r="27" spans="1:3" ht="15.75" customHeight="1" x14ac:dyDescent="0.25">
      <c r="A27" s="37">
        <v>18</v>
      </c>
      <c r="B27" s="18" t="s">
        <v>155</v>
      </c>
      <c r="C27" s="65">
        <v>31.4</v>
      </c>
    </row>
    <row r="28" spans="1:3" ht="15.75" customHeight="1" x14ac:dyDescent="0.25">
      <c r="A28" s="37">
        <v>19</v>
      </c>
      <c r="B28" s="18" t="s">
        <v>27</v>
      </c>
      <c r="C28" s="65">
        <v>84.9</v>
      </c>
    </row>
    <row r="29" spans="1:3" ht="32.25" customHeight="1" x14ac:dyDescent="0.25">
      <c r="A29" s="37">
        <v>20</v>
      </c>
      <c r="B29" s="18" t="s">
        <v>139</v>
      </c>
      <c r="C29" s="65">
        <v>22.1</v>
      </c>
    </row>
    <row r="30" spans="1:3" ht="34.5" customHeight="1" x14ac:dyDescent="0.25">
      <c r="A30" s="37">
        <v>21</v>
      </c>
      <c r="B30" s="18" t="s">
        <v>29</v>
      </c>
      <c r="C30" s="65">
        <v>2.7</v>
      </c>
    </row>
    <row r="31" spans="1:3" ht="35.25" customHeight="1" x14ac:dyDescent="0.25">
      <c r="A31" s="37">
        <v>22</v>
      </c>
      <c r="B31" s="18" t="s">
        <v>156</v>
      </c>
      <c r="C31" s="65">
        <v>0.4</v>
      </c>
    </row>
    <row r="32" spans="1:3" ht="15.75" customHeight="1" x14ac:dyDescent="0.25">
      <c r="A32" s="37">
        <v>23</v>
      </c>
      <c r="B32" s="18" t="s">
        <v>157</v>
      </c>
      <c r="C32" s="65">
        <v>4.8</v>
      </c>
    </row>
    <row r="33" spans="1:3" ht="48" customHeight="1" x14ac:dyDescent="0.25">
      <c r="A33" s="37">
        <v>24</v>
      </c>
      <c r="B33" s="18" t="s">
        <v>119</v>
      </c>
      <c r="C33" s="65">
        <v>0.7</v>
      </c>
    </row>
    <row r="34" spans="1:3" ht="19.5" customHeight="1" x14ac:dyDescent="0.25">
      <c r="A34" s="37">
        <v>25</v>
      </c>
      <c r="B34" s="35" t="s">
        <v>30</v>
      </c>
      <c r="C34" s="65">
        <f>286.3+13.9</f>
        <v>300.2</v>
      </c>
    </row>
    <row r="35" spans="1:3" ht="31.5" x14ac:dyDescent="0.25">
      <c r="A35" s="37">
        <v>26</v>
      </c>
      <c r="B35" s="18" t="s">
        <v>31</v>
      </c>
      <c r="C35" s="65">
        <v>257.8</v>
      </c>
    </row>
    <row r="36" spans="1:3" ht="15.75" customHeight="1" x14ac:dyDescent="0.25">
      <c r="A36" s="37">
        <v>27</v>
      </c>
      <c r="B36" s="18" t="s">
        <v>32</v>
      </c>
      <c r="C36" s="65">
        <v>2719.8</v>
      </c>
    </row>
    <row r="37" spans="1:3" ht="15.75" x14ac:dyDescent="0.25">
      <c r="A37" s="37">
        <v>28</v>
      </c>
      <c r="B37" s="18" t="s">
        <v>33</v>
      </c>
      <c r="C37" s="65">
        <v>689.8</v>
      </c>
    </row>
    <row r="38" spans="1:3" ht="15.75" customHeight="1" x14ac:dyDescent="0.25">
      <c r="A38" s="37">
        <v>29</v>
      </c>
      <c r="B38" s="18" t="s">
        <v>34</v>
      </c>
      <c r="C38" s="65">
        <v>388.3</v>
      </c>
    </row>
    <row r="39" spans="1:3" ht="31.5" x14ac:dyDescent="0.25">
      <c r="A39" s="37">
        <v>30</v>
      </c>
      <c r="B39" s="18" t="s">
        <v>120</v>
      </c>
      <c r="C39" s="65">
        <v>48</v>
      </c>
    </row>
    <row r="40" spans="1:3" ht="15.75" customHeight="1" x14ac:dyDescent="0.25">
      <c r="A40" s="37">
        <v>31</v>
      </c>
      <c r="B40" s="18" t="s">
        <v>35</v>
      </c>
      <c r="C40" s="65">
        <v>345</v>
      </c>
    </row>
    <row r="41" spans="1:3" ht="18" customHeight="1" x14ac:dyDescent="0.25">
      <c r="A41" s="37">
        <v>32</v>
      </c>
      <c r="B41" s="18" t="s">
        <v>36</v>
      </c>
      <c r="C41" s="65">
        <v>179</v>
      </c>
    </row>
    <row r="42" spans="1:3" ht="18" customHeight="1" x14ac:dyDescent="0.25">
      <c r="A42" s="37">
        <v>33</v>
      </c>
      <c r="B42" s="18" t="s">
        <v>199</v>
      </c>
      <c r="C42" s="65">
        <v>11.9</v>
      </c>
    </row>
    <row r="43" spans="1:3" ht="15" customHeight="1" x14ac:dyDescent="0.25">
      <c r="A43" s="37">
        <v>34</v>
      </c>
      <c r="B43" s="35" t="s">
        <v>140</v>
      </c>
      <c r="C43" s="65">
        <v>33768.5</v>
      </c>
    </row>
    <row r="44" spans="1:3" ht="15" customHeight="1" x14ac:dyDescent="0.25">
      <c r="A44" s="37">
        <v>35</v>
      </c>
      <c r="B44" s="35" t="s">
        <v>255</v>
      </c>
      <c r="C44" s="66">
        <f>+C46+C45</f>
        <v>1140.4000000000001</v>
      </c>
    </row>
    <row r="45" spans="1:3" ht="16.5" customHeight="1" x14ac:dyDescent="0.25">
      <c r="A45" s="37">
        <v>36</v>
      </c>
      <c r="B45" s="35" t="s">
        <v>37</v>
      </c>
      <c r="C45" s="65">
        <v>817.4</v>
      </c>
    </row>
    <row r="46" spans="1:3" ht="14.25" customHeight="1" x14ac:dyDescent="0.25">
      <c r="A46" s="37">
        <v>37</v>
      </c>
      <c r="B46" s="35" t="s">
        <v>38</v>
      </c>
      <c r="C46" s="65">
        <v>323</v>
      </c>
    </row>
    <row r="47" spans="1:3" ht="31.5" x14ac:dyDescent="0.25">
      <c r="A47" s="37">
        <v>38</v>
      </c>
      <c r="B47" s="35" t="s">
        <v>39</v>
      </c>
      <c r="C47" s="65">
        <v>1.4</v>
      </c>
    </row>
    <row r="48" spans="1:3" ht="31.5" x14ac:dyDescent="0.25">
      <c r="A48" s="37">
        <v>39</v>
      </c>
      <c r="B48" s="35" t="s">
        <v>256</v>
      </c>
      <c r="C48" s="66">
        <f>SUM(C49:C49)</f>
        <v>1020.4</v>
      </c>
    </row>
    <row r="49" spans="1:3" ht="31.5" x14ac:dyDescent="0.25">
      <c r="A49" s="37">
        <v>40</v>
      </c>
      <c r="B49" s="35" t="s">
        <v>223</v>
      </c>
      <c r="C49" s="65">
        <v>1020.4</v>
      </c>
    </row>
    <row r="50" spans="1:3" ht="15.75" x14ac:dyDescent="0.25">
      <c r="A50" s="37">
        <v>41</v>
      </c>
      <c r="B50" s="34" t="s">
        <v>248</v>
      </c>
      <c r="C50" s="67">
        <f>+C51+C52</f>
        <v>996</v>
      </c>
    </row>
    <row r="51" spans="1:3" ht="15.75" x14ac:dyDescent="0.25">
      <c r="A51" s="37">
        <v>42</v>
      </c>
      <c r="B51" s="35" t="s">
        <v>200</v>
      </c>
      <c r="C51" s="65">
        <v>921</v>
      </c>
    </row>
    <row r="52" spans="1:3" ht="31.5" x14ac:dyDescent="0.25">
      <c r="A52" s="37">
        <v>43</v>
      </c>
      <c r="B52" s="35" t="s">
        <v>201</v>
      </c>
      <c r="C52" s="65">
        <v>75</v>
      </c>
    </row>
    <row r="53" spans="1:3" ht="15.75" x14ac:dyDescent="0.25">
      <c r="A53" s="37">
        <v>44</v>
      </c>
      <c r="B53" s="115" t="s">
        <v>249</v>
      </c>
      <c r="C53" s="64">
        <f>+C54+C55</f>
        <v>481</v>
      </c>
    </row>
    <row r="54" spans="1:3" ht="31.5" x14ac:dyDescent="0.25">
      <c r="A54" s="37">
        <v>45</v>
      </c>
      <c r="B54" s="60" t="s">
        <v>141</v>
      </c>
      <c r="C54" s="65">
        <v>50</v>
      </c>
    </row>
    <row r="55" spans="1:3" ht="15.75" x14ac:dyDescent="0.25">
      <c r="A55" s="37">
        <v>46</v>
      </c>
      <c r="B55" s="60" t="s">
        <v>211</v>
      </c>
      <c r="C55" s="65">
        <v>431</v>
      </c>
    </row>
    <row r="56" spans="1:3" ht="15.75" x14ac:dyDescent="0.25">
      <c r="A56" s="37">
        <v>47</v>
      </c>
      <c r="B56" s="34" t="s">
        <v>250</v>
      </c>
      <c r="C56" s="64">
        <f>SUM(C57:C66)</f>
        <v>11845</v>
      </c>
    </row>
    <row r="57" spans="1:3" ht="17.25" customHeight="1" x14ac:dyDescent="0.25">
      <c r="A57" s="37">
        <v>48</v>
      </c>
      <c r="B57" s="35" t="s">
        <v>40</v>
      </c>
      <c r="C57" s="65">
        <v>10</v>
      </c>
    </row>
    <row r="58" spans="1:3" ht="15.75" x14ac:dyDescent="0.25">
      <c r="A58" s="37">
        <v>49</v>
      </c>
      <c r="B58" s="35" t="s">
        <v>41</v>
      </c>
      <c r="C58" s="65">
        <v>1284</v>
      </c>
    </row>
    <row r="59" spans="1:3" ht="13.5" customHeight="1" x14ac:dyDescent="0.25">
      <c r="A59" s="37">
        <v>50</v>
      </c>
      <c r="B59" s="35" t="s">
        <v>161</v>
      </c>
      <c r="C59" s="65">
        <v>2056</v>
      </c>
    </row>
    <row r="60" spans="1:3" ht="16.5" customHeight="1" x14ac:dyDescent="0.25">
      <c r="A60" s="37">
        <v>51</v>
      </c>
      <c r="B60" s="35" t="s">
        <v>42</v>
      </c>
      <c r="C60" s="65">
        <v>120</v>
      </c>
    </row>
    <row r="61" spans="1:3" ht="15.75" x14ac:dyDescent="0.25">
      <c r="A61" s="37">
        <v>52</v>
      </c>
      <c r="B61" s="35" t="s">
        <v>43</v>
      </c>
      <c r="C61" s="65">
        <v>1352.3</v>
      </c>
    </row>
    <row r="62" spans="1:3" ht="15.75" x14ac:dyDescent="0.25">
      <c r="A62" s="37">
        <v>53</v>
      </c>
      <c r="B62" s="35" t="s">
        <v>44</v>
      </c>
      <c r="C62" s="65">
        <f>1116+247</f>
        <v>1363</v>
      </c>
    </row>
    <row r="63" spans="1:3" ht="31.5" x14ac:dyDescent="0.25">
      <c r="A63" s="37">
        <v>54</v>
      </c>
      <c r="B63" s="35" t="s">
        <v>45</v>
      </c>
      <c r="C63" s="65">
        <v>5281.7</v>
      </c>
    </row>
    <row r="64" spans="1:3" ht="15" customHeight="1" x14ac:dyDescent="0.25">
      <c r="A64" s="37">
        <v>55</v>
      </c>
      <c r="B64" s="35" t="s">
        <v>46</v>
      </c>
      <c r="C64" s="65">
        <v>250</v>
      </c>
    </row>
    <row r="65" spans="1:3" ht="15" customHeight="1" x14ac:dyDescent="0.25">
      <c r="A65" s="37">
        <v>56</v>
      </c>
      <c r="B65" s="35" t="s">
        <v>47</v>
      </c>
      <c r="C65" s="65">
        <v>20</v>
      </c>
    </row>
    <row r="66" spans="1:3" ht="15.75" customHeight="1" x14ac:dyDescent="0.25">
      <c r="A66" s="37">
        <v>57</v>
      </c>
      <c r="B66" s="35" t="s">
        <v>196</v>
      </c>
      <c r="C66" s="65">
        <v>108</v>
      </c>
    </row>
    <row r="67" spans="1:3" ht="31.5" x14ac:dyDescent="0.25">
      <c r="A67" s="37">
        <v>58</v>
      </c>
      <c r="B67" s="34" t="s">
        <v>251</v>
      </c>
      <c r="C67" s="67">
        <f>+C68</f>
        <v>1843.5</v>
      </c>
    </row>
    <row r="68" spans="1:3" ht="15.75" x14ac:dyDescent="0.25">
      <c r="A68" s="37">
        <v>59</v>
      </c>
      <c r="B68" s="34" t="s">
        <v>252</v>
      </c>
      <c r="C68" s="67">
        <f>+C69+C70</f>
        <v>1843.5</v>
      </c>
    </row>
    <row r="69" spans="1:3" ht="15.75" x14ac:dyDescent="0.25">
      <c r="A69" s="37">
        <v>60</v>
      </c>
      <c r="B69" s="35" t="s">
        <v>48</v>
      </c>
      <c r="C69" s="65">
        <v>1000</v>
      </c>
    </row>
    <row r="70" spans="1:3" ht="15.75" x14ac:dyDescent="0.25">
      <c r="A70" s="37">
        <v>61</v>
      </c>
      <c r="B70" s="35" t="s">
        <v>49</v>
      </c>
      <c r="C70" s="65">
        <v>843.5</v>
      </c>
    </row>
    <row r="71" spans="1:3" ht="15.75" x14ac:dyDescent="0.25">
      <c r="A71" s="37">
        <v>62</v>
      </c>
      <c r="B71" s="34" t="s">
        <v>257</v>
      </c>
      <c r="C71" s="67">
        <f>+C10+C18+C56+C67</f>
        <v>164249.60000000001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showZeros="0" zoomScaleNormal="10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G171" sqref="G171"/>
    </sheetView>
  </sheetViews>
  <sheetFormatPr defaultColWidth="10.140625" defaultRowHeight="15" x14ac:dyDescent="0.2"/>
  <cols>
    <col min="1" max="1" width="6" style="41" customWidth="1"/>
    <col min="2" max="2" width="44" style="3" customWidth="1"/>
    <col min="3" max="3" width="10.7109375" style="3" customWidth="1"/>
    <col min="4" max="4" width="10.140625" style="3" customWidth="1"/>
    <col min="5" max="5" width="10.7109375" style="3" customWidth="1"/>
    <col min="6" max="6" width="11.85546875" style="3" customWidth="1"/>
    <col min="7" max="7" width="11.28515625" style="3" customWidth="1"/>
    <col min="8" max="16" width="10.140625" style="3" customWidth="1"/>
    <col min="17" max="168" width="10.140625" style="3"/>
    <col min="169" max="169" width="6" style="3" customWidth="1"/>
    <col min="170" max="170" width="44" style="3" customWidth="1"/>
    <col min="171" max="171" width="10.7109375" style="3" customWidth="1"/>
    <col min="172" max="172" width="10.140625" style="3" customWidth="1"/>
    <col min="173" max="173" width="10.7109375" style="3" customWidth="1"/>
    <col min="174" max="174" width="11.85546875" style="3" customWidth="1"/>
    <col min="175" max="424" width="10.140625" style="3"/>
    <col min="425" max="425" width="6" style="3" customWidth="1"/>
    <col min="426" max="426" width="44" style="3" customWidth="1"/>
    <col min="427" max="427" width="10.7109375" style="3" customWidth="1"/>
    <col min="428" max="428" width="10.140625" style="3" customWidth="1"/>
    <col min="429" max="429" width="10.7109375" style="3" customWidth="1"/>
    <col min="430" max="430" width="11.85546875" style="3" customWidth="1"/>
    <col min="431" max="680" width="10.140625" style="3"/>
    <col min="681" max="681" width="6" style="3" customWidth="1"/>
    <col min="682" max="682" width="44" style="3" customWidth="1"/>
    <col min="683" max="683" width="10.7109375" style="3" customWidth="1"/>
    <col min="684" max="684" width="10.140625" style="3" customWidth="1"/>
    <col min="685" max="685" width="10.7109375" style="3" customWidth="1"/>
    <col min="686" max="686" width="11.85546875" style="3" customWidth="1"/>
    <col min="687" max="936" width="10.140625" style="3"/>
    <col min="937" max="937" width="6" style="3" customWidth="1"/>
    <col min="938" max="938" width="44" style="3" customWidth="1"/>
    <col min="939" max="939" width="10.7109375" style="3" customWidth="1"/>
    <col min="940" max="940" width="10.140625" style="3" customWidth="1"/>
    <col min="941" max="941" width="10.7109375" style="3" customWidth="1"/>
    <col min="942" max="942" width="11.85546875" style="3" customWidth="1"/>
    <col min="943" max="1192" width="10.140625" style="3"/>
    <col min="1193" max="1193" width="6" style="3" customWidth="1"/>
    <col min="1194" max="1194" width="44" style="3" customWidth="1"/>
    <col min="1195" max="1195" width="10.7109375" style="3" customWidth="1"/>
    <col min="1196" max="1196" width="10.140625" style="3" customWidth="1"/>
    <col min="1197" max="1197" width="10.7109375" style="3" customWidth="1"/>
    <col min="1198" max="1198" width="11.85546875" style="3" customWidth="1"/>
    <col min="1199" max="1448" width="10.140625" style="3"/>
    <col min="1449" max="1449" width="6" style="3" customWidth="1"/>
    <col min="1450" max="1450" width="44" style="3" customWidth="1"/>
    <col min="1451" max="1451" width="10.7109375" style="3" customWidth="1"/>
    <col min="1452" max="1452" width="10.140625" style="3" customWidth="1"/>
    <col min="1453" max="1453" width="10.7109375" style="3" customWidth="1"/>
    <col min="1454" max="1454" width="11.85546875" style="3" customWidth="1"/>
    <col min="1455" max="1704" width="10.140625" style="3"/>
    <col min="1705" max="1705" width="6" style="3" customWidth="1"/>
    <col min="1706" max="1706" width="44" style="3" customWidth="1"/>
    <col min="1707" max="1707" width="10.7109375" style="3" customWidth="1"/>
    <col min="1708" max="1708" width="10.140625" style="3" customWidth="1"/>
    <col min="1709" max="1709" width="10.7109375" style="3" customWidth="1"/>
    <col min="1710" max="1710" width="11.85546875" style="3" customWidth="1"/>
    <col min="1711" max="1960" width="10.140625" style="3"/>
    <col min="1961" max="1961" width="6" style="3" customWidth="1"/>
    <col min="1962" max="1962" width="44" style="3" customWidth="1"/>
    <col min="1963" max="1963" width="10.7109375" style="3" customWidth="1"/>
    <col min="1964" max="1964" width="10.140625" style="3" customWidth="1"/>
    <col min="1965" max="1965" width="10.7109375" style="3" customWidth="1"/>
    <col min="1966" max="1966" width="11.85546875" style="3" customWidth="1"/>
    <col min="1967" max="2216" width="10.140625" style="3"/>
    <col min="2217" max="2217" width="6" style="3" customWidth="1"/>
    <col min="2218" max="2218" width="44" style="3" customWidth="1"/>
    <col min="2219" max="2219" width="10.7109375" style="3" customWidth="1"/>
    <col min="2220" max="2220" width="10.140625" style="3" customWidth="1"/>
    <col min="2221" max="2221" width="10.7109375" style="3" customWidth="1"/>
    <col min="2222" max="2222" width="11.85546875" style="3" customWidth="1"/>
    <col min="2223" max="2472" width="10.140625" style="3"/>
    <col min="2473" max="2473" width="6" style="3" customWidth="1"/>
    <col min="2474" max="2474" width="44" style="3" customWidth="1"/>
    <col min="2475" max="2475" width="10.7109375" style="3" customWidth="1"/>
    <col min="2476" max="2476" width="10.140625" style="3" customWidth="1"/>
    <col min="2477" max="2477" width="10.7109375" style="3" customWidth="1"/>
    <col min="2478" max="2478" width="11.85546875" style="3" customWidth="1"/>
    <col min="2479" max="2728" width="10.140625" style="3"/>
    <col min="2729" max="2729" width="6" style="3" customWidth="1"/>
    <col min="2730" max="2730" width="44" style="3" customWidth="1"/>
    <col min="2731" max="2731" width="10.7109375" style="3" customWidth="1"/>
    <col min="2732" max="2732" width="10.140625" style="3" customWidth="1"/>
    <col min="2733" max="2733" width="10.7109375" style="3" customWidth="1"/>
    <col min="2734" max="2734" width="11.85546875" style="3" customWidth="1"/>
    <col min="2735" max="2984" width="10.140625" style="3"/>
    <col min="2985" max="2985" width="6" style="3" customWidth="1"/>
    <col min="2986" max="2986" width="44" style="3" customWidth="1"/>
    <col min="2987" max="2987" width="10.7109375" style="3" customWidth="1"/>
    <col min="2988" max="2988" width="10.140625" style="3" customWidth="1"/>
    <col min="2989" max="2989" width="10.7109375" style="3" customWidth="1"/>
    <col min="2990" max="2990" width="11.85546875" style="3" customWidth="1"/>
    <col min="2991" max="3240" width="10.140625" style="3"/>
    <col min="3241" max="3241" width="6" style="3" customWidth="1"/>
    <col min="3242" max="3242" width="44" style="3" customWidth="1"/>
    <col min="3243" max="3243" width="10.7109375" style="3" customWidth="1"/>
    <col min="3244" max="3244" width="10.140625" style="3" customWidth="1"/>
    <col min="3245" max="3245" width="10.7109375" style="3" customWidth="1"/>
    <col min="3246" max="3246" width="11.85546875" style="3" customWidth="1"/>
    <col min="3247" max="3496" width="10.140625" style="3"/>
    <col min="3497" max="3497" width="6" style="3" customWidth="1"/>
    <col min="3498" max="3498" width="44" style="3" customWidth="1"/>
    <col min="3499" max="3499" width="10.7109375" style="3" customWidth="1"/>
    <col min="3500" max="3500" width="10.140625" style="3" customWidth="1"/>
    <col min="3501" max="3501" width="10.7109375" style="3" customWidth="1"/>
    <col min="3502" max="3502" width="11.85546875" style="3" customWidth="1"/>
    <col min="3503" max="3752" width="10.140625" style="3"/>
    <col min="3753" max="3753" width="6" style="3" customWidth="1"/>
    <col min="3754" max="3754" width="44" style="3" customWidth="1"/>
    <col min="3755" max="3755" width="10.7109375" style="3" customWidth="1"/>
    <col min="3756" max="3756" width="10.140625" style="3" customWidth="1"/>
    <col min="3757" max="3757" width="10.7109375" style="3" customWidth="1"/>
    <col min="3758" max="3758" width="11.85546875" style="3" customWidth="1"/>
    <col min="3759" max="4008" width="10.140625" style="3"/>
    <col min="4009" max="4009" width="6" style="3" customWidth="1"/>
    <col min="4010" max="4010" width="44" style="3" customWidth="1"/>
    <col min="4011" max="4011" width="10.7109375" style="3" customWidth="1"/>
    <col min="4012" max="4012" width="10.140625" style="3" customWidth="1"/>
    <col min="4013" max="4013" width="10.7109375" style="3" customWidth="1"/>
    <col min="4014" max="4014" width="11.85546875" style="3" customWidth="1"/>
    <col min="4015" max="4264" width="10.140625" style="3"/>
    <col min="4265" max="4265" width="6" style="3" customWidth="1"/>
    <col min="4266" max="4266" width="44" style="3" customWidth="1"/>
    <col min="4267" max="4267" width="10.7109375" style="3" customWidth="1"/>
    <col min="4268" max="4268" width="10.140625" style="3" customWidth="1"/>
    <col min="4269" max="4269" width="10.7109375" style="3" customWidth="1"/>
    <col min="4270" max="4270" width="11.85546875" style="3" customWidth="1"/>
    <col min="4271" max="4520" width="10.140625" style="3"/>
    <col min="4521" max="4521" width="6" style="3" customWidth="1"/>
    <col min="4522" max="4522" width="44" style="3" customWidth="1"/>
    <col min="4523" max="4523" width="10.7109375" style="3" customWidth="1"/>
    <col min="4524" max="4524" width="10.140625" style="3" customWidth="1"/>
    <col min="4525" max="4525" width="10.7109375" style="3" customWidth="1"/>
    <col min="4526" max="4526" width="11.85546875" style="3" customWidth="1"/>
    <col min="4527" max="4776" width="10.140625" style="3"/>
    <col min="4777" max="4777" width="6" style="3" customWidth="1"/>
    <col min="4778" max="4778" width="44" style="3" customWidth="1"/>
    <col min="4779" max="4779" width="10.7109375" style="3" customWidth="1"/>
    <col min="4780" max="4780" width="10.140625" style="3" customWidth="1"/>
    <col min="4781" max="4781" width="10.7109375" style="3" customWidth="1"/>
    <col min="4782" max="4782" width="11.85546875" style="3" customWidth="1"/>
    <col min="4783" max="5032" width="10.140625" style="3"/>
    <col min="5033" max="5033" width="6" style="3" customWidth="1"/>
    <col min="5034" max="5034" width="44" style="3" customWidth="1"/>
    <col min="5035" max="5035" width="10.7109375" style="3" customWidth="1"/>
    <col min="5036" max="5036" width="10.140625" style="3" customWidth="1"/>
    <col min="5037" max="5037" width="10.7109375" style="3" customWidth="1"/>
    <col min="5038" max="5038" width="11.85546875" style="3" customWidth="1"/>
    <col min="5039" max="5288" width="10.140625" style="3"/>
    <col min="5289" max="5289" width="6" style="3" customWidth="1"/>
    <col min="5290" max="5290" width="44" style="3" customWidth="1"/>
    <col min="5291" max="5291" width="10.7109375" style="3" customWidth="1"/>
    <col min="5292" max="5292" width="10.140625" style="3" customWidth="1"/>
    <col min="5293" max="5293" width="10.7109375" style="3" customWidth="1"/>
    <col min="5294" max="5294" width="11.85546875" style="3" customWidth="1"/>
    <col min="5295" max="5544" width="10.140625" style="3"/>
    <col min="5545" max="5545" width="6" style="3" customWidth="1"/>
    <col min="5546" max="5546" width="44" style="3" customWidth="1"/>
    <col min="5547" max="5547" width="10.7109375" style="3" customWidth="1"/>
    <col min="5548" max="5548" width="10.140625" style="3" customWidth="1"/>
    <col min="5549" max="5549" width="10.7109375" style="3" customWidth="1"/>
    <col min="5550" max="5550" width="11.85546875" style="3" customWidth="1"/>
    <col min="5551" max="5800" width="10.140625" style="3"/>
    <col min="5801" max="5801" width="6" style="3" customWidth="1"/>
    <col min="5802" max="5802" width="44" style="3" customWidth="1"/>
    <col min="5803" max="5803" width="10.7109375" style="3" customWidth="1"/>
    <col min="5804" max="5804" width="10.140625" style="3" customWidth="1"/>
    <col min="5805" max="5805" width="10.7109375" style="3" customWidth="1"/>
    <col min="5806" max="5806" width="11.85546875" style="3" customWidth="1"/>
    <col min="5807" max="6056" width="10.140625" style="3"/>
    <col min="6057" max="6057" width="6" style="3" customWidth="1"/>
    <col min="6058" max="6058" width="44" style="3" customWidth="1"/>
    <col min="6059" max="6059" width="10.7109375" style="3" customWidth="1"/>
    <col min="6060" max="6060" width="10.140625" style="3" customWidth="1"/>
    <col min="6061" max="6061" width="10.7109375" style="3" customWidth="1"/>
    <col min="6062" max="6062" width="11.85546875" style="3" customWidth="1"/>
    <col min="6063" max="6312" width="10.140625" style="3"/>
    <col min="6313" max="6313" width="6" style="3" customWidth="1"/>
    <col min="6314" max="6314" width="44" style="3" customWidth="1"/>
    <col min="6315" max="6315" width="10.7109375" style="3" customWidth="1"/>
    <col min="6316" max="6316" width="10.140625" style="3" customWidth="1"/>
    <col min="6317" max="6317" width="10.7109375" style="3" customWidth="1"/>
    <col min="6318" max="6318" width="11.85546875" style="3" customWidth="1"/>
    <col min="6319" max="6568" width="10.140625" style="3"/>
    <col min="6569" max="6569" width="6" style="3" customWidth="1"/>
    <col min="6570" max="6570" width="44" style="3" customWidth="1"/>
    <col min="6571" max="6571" width="10.7109375" style="3" customWidth="1"/>
    <col min="6572" max="6572" width="10.140625" style="3" customWidth="1"/>
    <col min="6573" max="6573" width="10.7109375" style="3" customWidth="1"/>
    <col min="6574" max="6574" width="11.85546875" style="3" customWidth="1"/>
    <col min="6575" max="6824" width="10.140625" style="3"/>
    <col min="6825" max="6825" width="6" style="3" customWidth="1"/>
    <col min="6826" max="6826" width="44" style="3" customWidth="1"/>
    <col min="6827" max="6827" width="10.7109375" style="3" customWidth="1"/>
    <col min="6828" max="6828" width="10.140625" style="3" customWidth="1"/>
    <col min="6829" max="6829" width="10.7109375" style="3" customWidth="1"/>
    <col min="6830" max="6830" width="11.85546875" style="3" customWidth="1"/>
    <col min="6831" max="7080" width="10.140625" style="3"/>
    <col min="7081" max="7081" width="6" style="3" customWidth="1"/>
    <col min="7082" max="7082" width="44" style="3" customWidth="1"/>
    <col min="7083" max="7083" width="10.7109375" style="3" customWidth="1"/>
    <col min="7084" max="7084" width="10.140625" style="3" customWidth="1"/>
    <col min="7085" max="7085" width="10.7109375" style="3" customWidth="1"/>
    <col min="7086" max="7086" width="11.85546875" style="3" customWidth="1"/>
    <col min="7087" max="7336" width="10.140625" style="3"/>
    <col min="7337" max="7337" width="6" style="3" customWidth="1"/>
    <col min="7338" max="7338" width="44" style="3" customWidth="1"/>
    <col min="7339" max="7339" width="10.7109375" style="3" customWidth="1"/>
    <col min="7340" max="7340" width="10.140625" style="3" customWidth="1"/>
    <col min="7341" max="7341" width="10.7109375" style="3" customWidth="1"/>
    <col min="7342" max="7342" width="11.85546875" style="3" customWidth="1"/>
    <col min="7343" max="7592" width="10.140625" style="3"/>
    <col min="7593" max="7593" width="6" style="3" customWidth="1"/>
    <col min="7594" max="7594" width="44" style="3" customWidth="1"/>
    <col min="7595" max="7595" width="10.7109375" style="3" customWidth="1"/>
    <col min="7596" max="7596" width="10.140625" style="3" customWidth="1"/>
    <col min="7597" max="7597" width="10.7109375" style="3" customWidth="1"/>
    <col min="7598" max="7598" width="11.85546875" style="3" customWidth="1"/>
    <col min="7599" max="7848" width="10.140625" style="3"/>
    <col min="7849" max="7849" width="6" style="3" customWidth="1"/>
    <col min="7850" max="7850" width="44" style="3" customWidth="1"/>
    <col min="7851" max="7851" width="10.7109375" style="3" customWidth="1"/>
    <col min="7852" max="7852" width="10.140625" style="3" customWidth="1"/>
    <col min="7853" max="7853" width="10.7109375" style="3" customWidth="1"/>
    <col min="7854" max="7854" width="11.85546875" style="3" customWidth="1"/>
    <col min="7855" max="8104" width="10.140625" style="3"/>
    <col min="8105" max="8105" width="6" style="3" customWidth="1"/>
    <col min="8106" max="8106" width="44" style="3" customWidth="1"/>
    <col min="8107" max="8107" width="10.7109375" style="3" customWidth="1"/>
    <col min="8108" max="8108" width="10.140625" style="3" customWidth="1"/>
    <col min="8109" max="8109" width="10.7109375" style="3" customWidth="1"/>
    <col min="8110" max="8110" width="11.85546875" style="3" customWidth="1"/>
    <col min="8111" max="8360" width="10.140625" style="3"/>
    <col min="8361" max="8361" width="6" style="3" customWidth="1"/>
    <col min="8362" max="8362" width="44" style="3" customWidth="1"/>
    <col min="8363" max="8363" width="10.7109375" style="3" customWidth="1"/>
    <col min="8364" max="8364" width="10.140625" style="3" customWidth="1"/>
    <col min="8365" max="8365" width="10.7109375" style="3" customWidth="1"/>
    <col min="8366" max="8366" width="11.85546875" style="3" customWidth="1"/>
    <col min="8367" max="8616" width="10.140625" style="3"/>
    <col min="8617" max="8617" width="6" style="3" customWidth="1"/>
    <col min="8618" max="8618" width="44" style="3" customWidth="1"/>
    <col min="8619" max="8619" width="10.7109375" style="3" customWidth="1"/>
    <col min="8620" max="8620" width="10.140625" style="3" customWidth="1"/>
    <col min="8621" max="8621" width="10.7109375" style="3" customWidth="1"/>
    <col min="8622" max="8622" width="11.85546875" style="3" customWidth="1"/>
    <col min="8623" max="8872" width="10.140625" style="3"/>
    <col min="8873" max="8873" width="6" style="3" customWidth="1"/>
    <col min="8874" max="8874" width="44" style="3" customWidth="1"/>
    <col min="8875" max="8875" width="10.7109375" style="3" customWidth="1"/>
    <col min="8876" max="8876" width="10.140625" style="3" customWidth="1"/>
    <col min="8877" max="8877" width="10.7109375" style="3" customWidth="1"/>
    <col min="8878" max="8878" width="11.85546875" style="3" customWidth="1"/>
    <col min="8879" max="9128" width="10.140625" style="3"/>
    <col min="9129" max="9129" width="6" style="3" customWidth="1"/>
    <col min="9130" max="9130" width="44" style="3" customWidth="1"/>
    <col min="9131" max="9131" width="10.7109375" style="3" customWidth="1"/>
    <col min="9132" max="9132" width="10.140625" style="3" customWidth="1"/>
    <col min="9133" max="9133" width="10.7109375" style="3" customWidth="1"/>
    <col min="9134" max="9134" width="11.85546875" style="3" customWidth="1"/>
    <col min="9135" max="9384" width="10.140625" style="3"/>
    <col min="9385" max="9385" width="6" style="3" customWidth="1"/>
    <col min="9386" max="9386" width="44" style="3" customWidth="1"/>
    <col min="9387" max="9387" width="10.7109375" style="3" customWidth="1"/>
    <col min="9388" max="9388" width="10.140625" style="3" customWidth="1"/>
    <col min="9389" max="9389" width="10.7109375" style="3" customWidth="1"/>
    <col min="9390" max="9390" width="11.85546875" style="3" customWidth="1"/>
    <col min="9391" max="9640" width="10.140625" style="3"/>
    <col min="9641" max="9641" width="6" style="3" customWidth="1"/>
    <col min="9642" max="9642" width="44" style="3" customWidth="1"/>
    <col min="9643" max="9643" width="10.7109375" style="3" customWidth="1"/>
    <col min="9644" max="9644" width="10.140625" style="3" customWidth="1"/>
    <col min="9645" max="9645" width="10.7109375" style="3" customWidth="1"/>
    <col min="9646" max="9646" width="11.85546875" style="3" customWidth="1"/>
    <col min="9647" max="9896" width="10.140625" style="3"/>
    <col min="9897" max="9897" width="6" style="3" customWidth="1"/>
    <col min="9898" max="9898" width="44" style="3" customWidth="1"/>
    <col min="9899" max="9899" width="10.7109375" style="3" customWidth="1"/>
    <col min="9900" max="9900" width="10.140625" style="3" customWidth="1"/>
    <col min="9901" max="9901" width="10.7109375" style="3" customWidth="1"/>
    <col min="9902" max="9902" width="11.85546875" style="3" customWidth="1"/>
    <col min="9903" max="10152" width="10.140625" style="3"/>
    <col min="10153" max="10153" width="6" style="3" customWidth="1"/>
    <col min="10154" max="10154" width="44" style="3" customWidth="1"/>
    <col min="10155" max="10155" width="10.7109375" style="3" customWidth="1"/>
    <col min="10156" max="10156" width="10.140625" style="3" customWidth="1"/>
    <col min="10157" max="10157" width="10.7109375" style="3" customWidth="1"/>
    <col min="10158" max="10158" width="11.85546875" style="3" customWidth="1"/>
    <col min="10159" max="10408" width="10.140625" style="3"/>
    <col min="10409" max="10409" width="6" style="3" customWidth="1"/>
    <col min="10410" max="10410" width="44" style="3" customWidth="1"/>
    <col min="10411" max="10411" width="10.7109375" style="3" customWidth="1"/>
    <col min="10412" max="10412" width="10.140625" style="3" customWidth="1"/>
    <col min="10413" max="10413" width="10.7109375" style="3" customWidth="1"/>
    <col min="10414" max="10414" width="11.85546875" style="3" customWidth="1"/>
    <col min="10415" max="10664" width="10.140625" style="3"/>
    <col min="10665" max="10665" width="6" style="3" customWidth="1"/>
    <col min="10666" max="10666" width="44" style="3" customWidth="1"/>
    <col min="10667" max="10667" width="10.7109375" style="3" customWidth="1"/>
    <col min="10668" max="10668" width="10.140625" style="3" customWidth="1"/>
    <col min="10669" max="10669" width="10.7109375" style="3" customWidth="1"/>
    <col min="10670" max="10670" width="11.85546875" style="3" customWidth="1"/>
    <col min="10671" max="10920" width="10.140625" style="3"/>
    <col min="10921" max="10921" width="6" style="3" customWidth="1"/>
    <col min="10922" max="10922" width="44" style="3" customWidth="1"/>
    <col min="10923" max="10923" width="10.7109375" style="3" customWidth="1"/>
    <col min="10924" max="10924" width="10.140625" style="3" customWidth="1"/>
    <col min="10925" max="10925" width="10.7109375" style="3" customWidth="1"/>
    <col min="10926" max="10926" width="11.85546875" style="3" customWidth="1"/>
    <col min="10927" max="11176" width="10.140625" style="3"/>
    <col min="11177" max="11177" width="6" style="3" customWidth="1"/>
    <col min="11178" max="11178" width="44" style="3" customWidth="1"/>
    <col min="11179" max="11179" width="10.7109375" style="3" customWidth="1"/>
    <col min="11180" max="11180" width="10.140625" style="3" customWidth="1"/>
    <col min="11181" max="11181" width="10.7109375" style="3" customWidth="1"/>
    <col min="11182" max="11182" width="11.85546875" style="3" customWidth="1"/>
    <col min="11183" max="11432" width="10.140625" style="3"/>
    <col min="11433" max="11433" width="6" style="3" customWidth="1"/>
    <col min="11434" max="11434" width="44" style="3" customWidth="1"/>
    <col min="11435" max="11435" width="10.7109375" style="3" customWidth="1"/>
    <col min="11436" max="11436" width="10.140625" style="3" customWidth="1"/>
    <col min="11437" max="11437" width="10.7109375" style="3" customWidth="1"/>
    <col min="11438" max="11438" width="11.85546875" style="3" customWidth="1"/>
    <col min="11439" max="11688" width="10.140625" style="3"/>
    <col min="11689" max="11689" width="6" style="3" customWidth="1"/>
    <col min="11690" max="11690" width="44" style="3" customWidth="1"/>
    <col min="11691" max="11691" width="10.7109375" style="3" customWidth="1"/>
    <col min="11692" max="11692" width="10.140625" style="3" customWidth="1"/>
    <col min="11693" max="11693" width="10.7109375" style="3" customWidth="1"/>
    <col min="11694" max="11694" width="11.85546875" style="3" customWidth="1"/>
    <col min="11695" max="11944" width="10.140625" style="3"/>
    <col min="11945" max="11945" width="6" style="3" customWidth="1"/>
    <col min="11946" max="11946" width="44" style="3" customWidth="1"/>
    <col min="11947" max="11947" width="10.7109375" style="3" customWidth="1"/>
    <col min="11948" max="11948" width="10.140625" style="3" customWidth="1"/>
    <col min="11949" max="11949" width="10.7109375" style="3" customWidth="1"/>
    <col min="11950" max="11950" width="11.85546875" style="3" customWidth="1"/>
    <col min="11951" max="12200" width="10.140625" style="3"/>
    <col min="12201" max="12201" width="6" style="3" customWidth="1"/>
    <col min="12202" max="12202" width="44" style="3" customWidth="1"/>
    <col min="12203" max="12203" width="10.7109375" style="3" customWidth="1"/>
    <col min="12204" max="12204" width="10.140625" style="3" customWidth="1"/>
    <col min="12205" max="12205" width="10.7109375" style="3" customWidth="1"/>
    <col min="12206" max="12206" width="11.85546875" style="3" customWidth="1"/>
    <col min="12207" max="12456" width="10.140625" style="3"/>
    <col min="12457" max="12457" width="6" style="3" customWidth="1"/>
    <col min="12458" max="12458" width="44" style="3" customWidth="1"/>
    <col min="12459" max="12459" width="10.7109375" style="3" customWidth="1"/>
    <col min="12460" max="12460" width="10.140625" style="3" customWidth="1"/>
    <col min="12461" max="12461" width="10.7109375" style="3" customWidth="1"/>
    <col min="12462" max="12462" width="11.85546875" style="3" customWidth="1"/>
    <col min="12463" max="12712" width="10.140625" style="3"/>
    <col min="12713" max="12713" width="6" style="3" customWidth="1"/>
    <col min="12714" max="12714" width="44" style="3" customWidth="1"/>
    <col min="12715" max="12715" width="10.7109375" style="3" customWidth="1"/>
    <col min="12716" max="12716" width="10.140625" style="3" customWidth="1"/>
    <col min="12717" max="12717" width="10.7109375" style="3" customWidth="1"/>
    <col min="12718" max="12718" width="11.85546875" style="3" customWidth="1"/>
    <col min="12719" max="12968" width="10.140625" style="3"/>
    <col min="12969" max="12969" width="6" style="3" customWidth="1"/>
    <col min="12970" max="12970" width="44" style="3" customWidth="1"/>
    <col min="12971" max="12971" width="10.7109375" style="3" customWidth="1"/>
    <col min="12972" max="12972" width="10.140625" style="3" customWidth="1"/>
    <col min="12973" max="12973" width="10.7109375" style="3" customWidth="1"/>
    <col min="12974" max="12974" width="11.85546875" style="3" customWidth="1"/>
    <col min="12975" max="13224" width="10.140625" style="3"/>
    <col min="13225" max="13225" width="6" style="3" customWidth="1"/>
    <col min="13226" max="13226" width="44" style="3" customWidth="1"/>
    <col min="13227" max="13227" width="10.7109375" style="3" customWidth="1"/>
    <col min="13228" max="13228" width="10.140625" style="3" customWidth="1"/>
    <col min="13229" max="13229" width="10.7109375" style="3" customWidth="1"/>
    <col min="13230" max="13230" width="11.85546875" style="3" customWidth="1"/>
    <col min="13231" max="13480" width="10.140625" style="3"/>
    <col min="13481" max="13481" width="6" style="3" customWidth="1"/>
    <col min="13482" max="13482" width="44" style="3" customWidth="1"/>
    <col min="13483" max="13483" width="10.7109375" style="3" customWidth="1"/>
    <col min="13484" max="13484" width="10.140625" style="3" customWidth="1"/>
    <col min="13485" max="13485" width="10.7109375" style="3" customWidth="1"/>
    <col min="13486" max="13486" width="11.85546875" style="3" customWidth="1"/>
    <col min="13487" max="13736" width="10.140625" style="3"/>
    <col min="13737" max="13737" width="6" style="3" customWidth="1"/>
    <col min="13738" max="13738" width="44" style="3" customWidth="1"/>
    <col min="13739" max="13739" width="10.7109375" style="3" customWidth="1"/>
    <col min="13740" max="13740" width="10.140625" style="3" customWidth="1"/>
    <col min="13741" max="13741" width="10.7109375" style="3" customWidth="1"/>
    <col min="13742" max="13742" width="11.85546875" style="3" customWidth="1"/>
    <col min="13743" max="13992" width="10.140625" style="3"/>
    <col min="13993" max="13993" width="6" style="3" customWidth="1"/>
    <col min="13994" max="13994" width="44" style="3" customWidth="1"/>
    <col min="13995" max="13995" width="10.7109375" style="3" customWidth="1"/>
    <col min="13996" max="13996" width="10.140625" style="3" customWidth="1"/>
    <col min="13997" max="13997" width="10.7109375" style="3" customWidth="1"/>
    <col min="13998" max="13998" width="11.85546875" style="3" customWidth="1"/>
    <col min="13999" max="14248" width="10.140625" style="3"/>
    <col min="14249" max="14249" width="6" style="3" customWidth="1"/>
    <col min="14250" max="14250" width="44" style="3" customWidth="1"/>
    <col min="14251" max="14251" width="10.7109375" style="3" customWidth="1"/>
    <col min="14252" max="14252" width="10.140625" style="3" customWidth="1"/>
    <col min="14253" max="14253" width="10.7109375" style="3" customWidth="1"/>
    <col min="14254" max="14254" width="11.85546875" style="3" customWidth="1"/>
    <col min="14255" max="14504" width="10.140625" style="3"/>
    <col min="14505" max="14505" width="6" style="3" customWidth="1"/>
    <col min="14506" max="14506" width="44" style="3" customWidth="1"/>
    <col min="14507" max="14507" width="10.7109375" style="3" customWidth="1"/>
    <col min="14508" max="14508" width="10.140625" style="3" customWidth="1"/>
    <col min="14509" max="14509" width="10.7109375" style="3" customWidth="1"/>
    <col min="14510" max="14510" width="11.85546875" style="3" customWidth="1"/>
    <col min="14511" max="14760" width="10.140625" style="3"/>
    <col min="14761" max="14761" width="6" style="3" customWidth="1"/>
    <col min="14762" max="14762" width="44" style="3" customWidth="1"/>
    <col min="14763" max="14763" width="10.7109375" style="3" customWidth="1"/>
    <col min="14764" max="14764" width="10.140625" style="3" customWidth="1"/>
    <col min="14765" max="14765" width="10.7109375" style="3" customWidth="1"/>
    <col min="14766" max="14766" width="11.85546875" style="3" customWidth="1"/>
    <col min="14767" max="15016" width="10.140625" style="3"/>
    <col min="15017" max="15017" width="6" style="3" customWidth="1"/>
    <col min="15018" max="15018" width="44" style="3" customWidth="1"/>
    <col min="15019" max="15019" width="10.7109375" style="3" customWidth="1"/>
    <col min="15020" max="15020" width="10.140625" style="3" customWidth="1"/>
    <col min="15021" max="15021" width="10.7109375" style="3" customWidth="1"/>
    <col min="15022" max="15022" width="11.85546875" style="3" customWidth="1"/>
    <col min="15023" max="15272" width="10.140625" style="3"/>
    <col min="15273" max="15273" width="6" style="3" customWidth="1"/>
    <col min="15274" max="15274" width="44" style="3" customWidth="1"/>
    <col min="15275" max="15275" width="10.7109375" style="3" customWidth="1"/>
    <col min="15276" max="15276" width="10.140625" style="3" customWidth="1"/>
    <col min="15277" max="15277" width="10.7109375" style="3" customWidth="1"/>
    <col min="15278" max="15278" width="11.85546875" style="3" customWidth="1"/>
    <col min="15279" max="15528" width="10.140625" style="3"/>
    <col min="15529" max="15529" width="6" style="3" customWidth="1"/>
    <col min="15530" max="15530" width="44" style="3" customWidth="1"/>
    <col min="15531" max="15531" width="10.7109375" style="3" customWidth="1"/>
    <col min="15532" max="15532" width="10.140625" style="3" customWidth="1"/>
    <col min="15533" max="15533" width="10.7109375" style="3" customWidth="1"/>
    <col min="15534" max="15534" width="11.85546875" style="3" customWidth="1"/>
    <col min="15535" max="15784" width="10.140625" style="3"/>
    <col min="15785" max="15785" width="6" style="3" customWidth="1"/>
    <col min="15786" max="15786" width="44" style="3" customWidth="1"/>
    <col min="15787" max="15787" width="10.7109375" style="3" customWidth="1"/>
    <col min="15788" max="15788" width="10.140625" style="3" customWidth="1"/>
    <col min="15789" max="15789" width="10.7109375" style="3" customWidth="1"/>
    <col min="15790" max="15790" width="11.85546875" style="3" customWidth="1"/>
    <col min="15791" max="16040" width="10.140625" style="3"/>
    <col min="16041" max="16041" width="6" style="3" customWidth="1"/>
    <col min="16042" max="16042" width="44" style="3" customWidth="1"/>
    <col min="16043" max="16043" width="10.7109375" style="3" customWidth="1"/>
    <col min="16044" max="16044" width="10.140625" style="3" customWidth="1"/>
    <col min="16045" max="16045" width="10.7109375" style="3" customWidth="1"/>
    <col min="16046" max="16046" width="11.85546875" style="3" customWidth="1"/>
    <col min="16047" max="16384" width="10.140625" style="3"/>
  </cols>
  <sheetData>
    <row r="1" spans="1:6" ht="15.75" x14ac:dyDescent="0.25">
      <c r="A1" s="36" t="s">
        <v>50</v>
      </c>
      <c r="B1" s="1"/>
      <c r="C1" s="1"/>
      <c r="D1" s="1"/>
      <c r="E1" s="1"/>
      <c r="F1" s="1" t="s">
        <v>162</v>
      </c>
    </row>
    <row r="2" spans="1:6" ht="13.5" customHeight="1" x14ac:dyDescent="0.25">
      <c r="A2" s="121" t="s">
        <v>0</v>
      </c>
      <c r="B2" s="121" t="s">
        <v>51</v>
      </c>
      <c r="C2" s="122" t="s">
        <v>1</v>
      </c>
      <c r="D2" s="123" t="s">
        <v>2</v>
      </c>
      <c r="E2" s="123"/>
      <c r="F2" s="123"/>
    </row>
    <row r="3" spans="1:6" ht="15.75" customHeight="1" x14ac:dyDescent="0.25">
      <c r="A3" s="121"/>
      <c r="B3" s="121"/>
      <c r="C3" s="122"/>
      <c r="D3" s="122" t="s">
        <v>52</v>
      </c>
      <c r="E3" s="122"/>
      <c r="F3" s="122" t="s">
        <v>53</v>
      </c>
    </row>
    <row r="4" spans="1:6" ht="48" customHeight="1" x14ac:dyDescent="0.25">
      <c r="A4" s="121"/>
      <c r="B4" s="121"/>
      <c r="C4" s="122"/>
      <c r="D4" s="35" t="s">
        <v>54</v>
      </c>
      <c r="E4" s="35" t="s">
        <v>55</v>
      </c>
      <c r="F4" s="122"/>
    </row>
    <row r="5" spans="1:6" ht="15.75" x14ac:dyDescent="0.25">
      <c r="A5" s="11">
        <v>1</v>
      </c>
      <c r="B5" s="116">
        <v>2</v>
      </c>
      <c r="C5" s="118">
        <v>3</v>
      </c>
      <c r="D5" s="118">
        <v>4</v>
      </c>
      <c r="E5" s="118">
        <v>5</v>
      </c>
      <c r="F5" s="118">
        <v>6</v>
      </c>
    </row>
    <row r="6" spans="1:6" ht="15.75" x14ac:dyDescent="0.25">
      <c r="A6" s="37">
        <v>1</v>
      </c>
      <c r="B6" s="20" t="s">
        <v>56</v>
      </c>
      <c r="C6" s="46">
        <f>+C7</f>
        <v>160</v>
      </c>
      <c r="D6" s="46">
        <f t="shared" ref="D6:F6" si="0">+D7</f>
        <v>159</v>
      </c>
      <c r="E6" s="46">
        <f t="shared" si="0"/>
        <v>116.9</v>
      </c>
      <c r="F6" s="46">
        <f t="shared" si="0"/>
        <v>1</v>
      </c>
    </row>
    <row r="7" spans="1:6" ht="15.75" x14ac:dyDescent="0.25">
      <c r="A7" s="37">
        <f>+A6+1</f>
        <v>2</v>
      </c>
      <c r="B7" s="20" t="s">
        <v>58</v>
      </c>
      <c r="C7" s="46">
        <f>+C9+C10</f>
        <v>160</v>
      </c>
      <c r="D7" s="46">
        <f t="shared" ref="D7:F7" si="1">+D9+D10</f>
        <v>159</v>
      </c>
      <c r="E7" s="46">
        <f t="shared" si="1"/>
        <v>116.9</v>
      </c>
      <c r="F7" s="46">
        <f t="shared" si="1"/>
        <v>1</v>
      </c>
    </row>
    <row r="8" spans="1:6" ht="15.75" x14ac:dyDescent="0.25">
      <c r="A8" s="37">
        <f t="shared" ref="A8:A71" si="2">+A7+1</f>
        <v>3</v>
      </c>
      <c r="B8" s="117" t="s">
        <v>2</v>
      </c>
      <c r="C8" s="46"/>
      <c r="D8" s="46"/>
      <c r="E8" s="46"/>
      <c r="F8" s="46"/>
    </row>
    <row r="9" spans="1:6" ht="31.5" x14ac:dyDescent="0.25">
      <c r="A9" s="37">
        <f t="shared" si="2"/>
        <v>4</v>
      </c>
      <c r="B9" s="18" t="s">
        <v>75</v>
      </c>
      <c r="C9" s="47">
        <f>+D9+F9</f>
        <v>157.5</v>
      </c>
      <c r="D9" s="47">
        <v>156.5</v>
      </c>
      <c r="E9" s="47">
        <v>115</v>
      </c>
      <c r="F9" s="47">
        <v>1</v>
      </c>
    </row>
    <row r="10" spans="1:6" ht="63" x14ac:dyDescent="0.25">
      <c r="A10" s="37">
        <f t="shared" si="2"/>
        <v>5</v>
      </c>
      <c r="B10" s="18" t="s">
        <v>210</v>
      </c>
      <c r="C10" s="47">
        <f>+D10+F10</f>
        <v>2.5</v>
      </c>
      <c r="D10" s="47">
        <v>2.5</v>
      </c>
      <c r="E10" s="47">
        <v>1.9</v>
      </c>
      <c r="F10" s="47"/>
    </row>
    <row r="11" spans="1:6" ht="15.75" x14ac:dyDescent="0.25">
      <c r="A11" s="37">
        <f t="shared" si="2"/>
        <v>6</v>
      </c>
      <c r="B11" s="20" t="s">
        <v>10</v>
      </c>
      <c r="C11" s="46">
        <f>+C12+C13+C43+C44+C45+C49</f>
        <v>13565.4</v>
      </c>
      <c r="D11" s="46">
        <f>+D12+D13+D43+D44+D45+D49</f>
        <v>9582.7000000000007</v>
      </c>
      <c r="E11" s="46">
        <f>+E12+E13+E43+E44+E45+E49</f>
        <v>5010.8</v>
      </c>
      <c r="F11" s="46">
        <f>+F12+F13+F43+F44+F45+F49</f>
        <v>3982.7</v>
      </c>
    </row>
    <row r="12" spans="1:6" ht="31.5" x14ac:dyDescent="0.25">
      <c r="A12" s="37">
        <f t="shared" si="2"/>
        <v>7</v>
      </c>
      <c r="B12" s="20" t="s">
        <v>57</v>
      </c>
      <c r="C12" s="46">
        <f>+D12+F12</f>
        <v>113.7</v>
      </c>
      <c r="D12" s="46">
        <v>113.7</v>
      </c>
      <c r="E12" s="46"/>
      <c r="F12" s="46"/>
    </row>
    <row r="13" spans="1:6" ht="15.75" x14ac:dyDescent="0.25">
      <c r="A13" s="37">
        <f t="shared" si="2"/>
        <v>8</v>
      </c>
      <c r="B13" s="20" t="s">
        <v>58</v>
      </c>
      <c r="C13" s="46">
        <f>+C15+C16+C17+C18+C19+C20+C21+C42</f>
        <v>12269.3</v>
      </c>
      <c r="D13" s="46">
        <f t="shared" ref="D13:F13" si="3">+D15+D16+D17+D18+D19+D20+D21+D42</f>
        <v>8956.6</v>
      </c>
      <c r="E13" s="46">
        <f t="shared" si="3"/>
        <v>5003.6000000000004</v>
      </c>
      <c r="F13" s="46">
        <f t="shared" si="3"/>
        <v>3312.7</v>
      </c>
    </row>
    <row r="14" spans="1:6" ht="15.75" x14ac:dyDescent="0.25">
      <c r="A14" s="37">
        <f t="shared" si="2"/>
        <v>9</v>
      </c>
      <c r="B14" s="117" t="s">
        <v>2</v>
      </c>
      <c r="C14" s="46">
        <f t="shared" ref="C14:C20" si="4">+D14+F14</f>
        <v>0</v>
      </c>
      <c r="D14" s="47"/>
      <c r="E14" s="47"/>
      <c r="F14" s="47"/>
    </row>
    <row r="15" spans="1:6" ht="31.5" x14ac:dyDescent="0.25">
      <c r="A15" s="37">
        <f t="shared" si="2"/>
        <v>10</v>
      </c>
      <c r="B15" s="18" t="s">
        <v>59</v>
      </c>
      <c r="C15" s="47">
        <f t="shared" si="4"/>
        <v>347</v>
      </c>
      <c r="D15" s="47">
        <v>347</v>
      </c>
      <c r="E15" s="47">
        <v>121.5</v>
      </c>
      <c r="F15" s="47"/>
    </row>
    <row r="16" spans="1:6" ht="31.5" x14ac:dyDescent="0.25">
      <c r="A16" s="37">
        <f t="shared" si="2"/>
        <v>11</v>
      </c>
      <c r="B16" s="18" t="s">
        <v>60</v>
      </c>
      <c r="C16" s="47">
        <f t="shared" si="4"/>
        <v>176</v>
      </c>
      <c r="D16" s="47">
        <v>171</v>
      </c>
      <c r="E16" s="47">
        <v>115.6</v>
      </c>
      <c r="F16" s="47">
        <v>5</v>
      </c>
    </row>
    <row r="17" spans="1:6" ht="47.25" x14ac:dyDescent="0.25">
      <c r="A17" s="37">
        <f t="shared" si="2"/>
        <v>12</v>
      </c>
      <c r="B17" s="18" t="s">
        <v>61</v>
      </c>
      <c r="C17" s="47">
        <f t="shared" si="4"/>
        <v>10788.4</v>
      </c>
      <c r="D17" s="47">
        <f>8140-347-171-29+36.3-69</f>
        <v>7560.3</v>
      </c>
      <c r="E17" s="47">
        <f>4451.8-121.5-115.6+4.4</f>
        <v>4219.1000000000004</v>
      </c>
      <c r="F17" s="47">
        <f>3195.4-5+69-1.3-110+80</f>
        <v>3228.1</v>
      </c>
    </row>
    <row r="18" spans="1:6" ht="31.5" x14ac:dyDescent="0.25">
      <c r="A18" s="37">
        <f t="shared" si="2"/>
        <v>13</v>
      </c>
      <c r="B18" s="18" t="s">
        <v>62</v>
      </c>
      <c r="C18" s="47">
        <f t="shared" si="4"/>
        <v>29</v>
      </c>
      <c r="D18" s="47">
        <v>29</v>
      </c>
      <c r="E18" s="47"/>
      <c r="F18" s="47"/>
    </row>
    <row r="19" spans="1:6" ht="31.5" x14ac:dyDescent="0.25">
      <c r="A19" s="37">
        <f t="shared" si="2"/>
        <v>14</v>
      </c>
      <c r="B19" s="18" t="s">
        <v>63</v>
      </c>
      <c r="C19" s="47">
        <f t="shared" si="4"/>
        <v>133.80000000000001</v>
      </c>
      <c r="D19" s="47">
        <v>54.2</v>
      </c>
      <c r="E19" s="47"/>
      <c r="F19" s="47">
        <v>79.599999999999994</v>
      </c>
    </row>
    <row r="20" spans="1:6" ht="63" x14ac:dyDescent="0.25">
      <c r="A20" s="37">
        <f t="shared" si="2"/>
        <v>15</v>
      </c>
      <c r="B20" s="18" t="s">
        <v>210</v>
      </c>
      <c r="C20" s="47">
        <f t="shared" si="4"/>
        <v>72.5</v>
      </c>
      <c r="D20" s="47">
        <f>75-2.5</f>
        <v>72.5</v>
      </c>
      <c r="E20" s="47">
        <f>57.3-1.9</f>
        <v>55.4</v>
      </c>
      <c r="F20" s="47"/>
    </row>
    <row r="21" spans="1:6" ht="63" x14ac:dyDescent="0.25">
      <c r="A21" s="37">
        <f t="shared" si="2"/>
        <v>16</v>
      </c>
      <c r="B21" s="18" t="s">
        <v>64</v>
      </c>
      <c r="C21" s="47">
        <f>SUM(C23:C41)</f>
        <v>719.6</v>
      </c>
      <c r="D21" s="47">
        <f>SUM(D23:D41)</f>
        <v>719.6</v>
      </c>
      <c r="E21" s="47">
        <f>SUM(E23:E41)</f>
        <v>489.7</v>
      </c>
      <c r="F21" s="47">
        <f>SUM(F23:F41)</f>
        <v>0</v>
      </c>
    </row>
    <row r="22" spans="1:6" ht="15.75" x14ac:dyDescent="0.25">
      <c r="A22" s="37">
        <f t="shared" si="2"/>
        <v>17</v>
      </c>
      <c r="B22" s="117" t="s">
        <v>2</v>
      </c>
      <c r="C22" s="46">
        <f t="shared" ref="C22:C41" si="5">+D22+F22</f>
        <v>0</v>
      </c>
      <c r="D22" s="47"/>
      <c r="E22" s="47"/>
      <c r="F22" s="47"/>
    </row>
    <row r="23" spans="1:6" ht="31.5" x14ac:dyDescent="0.25">
      <c r="A23" s="37">
        <f t="shared" si="2"/>
        <v>18</v>
      </c>
      <c r="B23" s="18" t="s">
        <v>24</v>
      </c>
      <c r="C23" s="47">
        <f t="shared" si="5"/>
        <v>0.6</v>
      </c>
      <c r="D23" s="47">
        <v>0.6</v>
      </c>
      <c r="E23" s="47">
        <v>0.5</v>
      </c>
      <c r="F23" s="47"/>
    </row>
    <row r="24" spans="1:6" ht="15.75" x14ac:dyDescent="0.25">
      <c r="A24" s="37">
        <f t="shared" si="2"/>
        <v>19</v>
      </c>
      <c r="B24" s="18" t="s">
        <v>25</v>
      </c>
      <c r="C24" s="47">
        <f t="shared" si="5"/>
        <v>17.399999999999999</v>
      </c>
      <c r="D24" s="47">
        <v>17.399999999999999</v>
      </c>
      <c r="E24" s="47">
        <v>11.8</v>
      </c>
      <c r="F24" s="47"/>
    </row>
    <row r="25" spans="1:6" ht="31.5" x14ac:dyDescent="0.25">
      <c r="A25" s="37">
        <f t="shared" si="2"/>
        <v>20</v>
      </c>
      <c r="B25" s="18" t="s">
        <v>26</v>
      </c>
      <c r="C25" s="47">
        <f t="shared" si="5"/>
        <v>9.8000000000000007</v>
      </c>
      <c r="D25" s="47">
        <v>9.8000000000000007</v>
      </c>
      <c r="E25" s="47">
        <v>7.5</v>
      </c>
      <c r="F25" s="47"/>
    </row>
    <row r="26" spans="1:6" ht="31.5" x14ac:dyDescent="0.25">
      <c r="A26" s="37">
        <f t="shared" si="2"/>
        <v>21</v>
      </c>
      <c r="B26" s="18" t="s">
        <v>154</v>
      </c>
      <c r="C26" s="47">
        <f t="shared" si="5"/>
        <v>68.7</v>
      </c>
      <c r="D26" s="47">
        <v>68.7</v>
      </c>
      <c r="E26" s="47">
        <v>41</v>
      </c>
      <c r="F26" s="47"/>
    </row>
    <row r="27" spans="1:6" ht="31.5" x14ac:dyDescent="0.25">
      <c r="A27" s="37">
        <f t="shared" si="2"/>
        <v>22</v>
      </c>
      <c r="B27" s="18" t="s">
        <v>155</v>
      </c>
      <c r="C27" s="47">
        <f t="shared" si="5"/>
        <v>31.4</v>
      </c>
      <c r="D27" s="47">
        <v>31.4</v>
      </c>
      <c r="E27" s="47">
        <v>20.7</v>
      </c>
      <c r="F27" s="47"/>
    </row>
    <row r="28" spans="1:6" ht="15.75" x14ac:dyDescent="0.25">
      <c r="A28" s="37">
        <f t="shared" si="2"/>
        <v>23</v>
      </c>
      <c r="B28" s="18" t="s">
        <v>27</v>
      </c>
      <c r="C28" s="47">
        <f t="shared" si="5"/>
        <v>84.9</v>
      </c>
      <c r="D28" s="47">
        <v>84.9</v>
      </c>
      <c r="E28" s="47">
        <v>64.8</v>
      </c>
      <c r="F28" s="47"/>
    </row>
    <row r="29" spans="1:6" ht="47.25" x14ac:dyDescent="0.25">
      <c r="A29" s="37">
        <f t="shared" si="2"/>
        <v>24</v>
      </c>
      <c r="B29" s="18" t="s">
        <v>139</v>
      </c>
      <c r="C29" s="47">
        <f t="shared" si="5"/>
        <v>22.1</v>
      </c>
      <c r="D29" s="47">
        <v>22.1</v>
      </c>
      <c r="E29" s="47">
        <v>16.899999999999999</v>
      </c>
      <c r="F29" s="47"/>
    </row>
    <row r="30" spans="1:6" ht="31.5" x14ac:dyDescent="0.25">
      <c r="A30" s="37">
        <f t="shared" si="2"/>
        <v>25</v>
      </c>
      <c r="B30" s="18" t="s">
        <v>29</v>
      </c>
      <c r="C30" s="47">
        <f>+D30+F30</f>
        <v>2.7</v>
      </c>
      <c r="D30" s="47">
        <v>2.7</v>
      </c>
      <c r="E30" s="47"/>
      <c r="F30" s="47"/>
    </row>
    <row r="31" spans="1:6" ht="15.75" x14ac:dyDescent="0.25">
      <c r="A31" s="37">
        <f t="shared" si="2"/>
        <v>26</v>
      </c>
      <c r="B31" s="18" t="s">
        <v>28</v>
      </c>
      <c r="C31" s="47">
        <f t="shared" si="5"/>
        <v>60.8</v>
      </c>
      <c r="D31" s="47">
        <v>60.8</v>
      </c>
      <c r="E31" s="47">
        <v>33.6</v>
      </c>
      <c r="F31" s="47"/>
    </row>
    <row r="32" spans="1:6" ht="47.25" x14ac:dyDescent="0.25">
      <c r="A32" s="37">
        <f t="shared" si="2"/>
        <v>27</v>
      </c>
      <c r="B32" s="18" t="s">
        <v>156</v>
      </c>
      <c r="C32" s="47">
        <f t="shared" si="5"/>
        <v>0.4</v>
      </c>
      <c r="D32" s="47">
        <v>0.4</v>
      </c>
      <c r="E32" s="47">
        <v>0.3</v>
      </c>
      <c r="F32" s="47"/>
    </row>
    <row r="33" spans="1:6" ht="67.5" customHeight="1" x14ac:dyDescent="0.25">
      <c r="A33" s="37">
        <f t="shared" si="2"/>
        <v>28</v>
      </c>
      <c r="B33" s="18" t="s">
        <v>119</v>
      </c>
      <c r="C33" s="47">
        <f t="shared" si="5"/>
        <v>0.7</v>
      </c>
      <c r="D33" s="47">
        <v>0.7</v>
      </c>
      <c r="E33" s="47">
        <v>0.5</v>
      </c>
      <c r="F33" s="47"/>
    </row>
    <row r="34" spans="1:6" ht="15.75" x14ac:dyDescent="0.25">
      <c r="A34" s="37">
        <f t="shared" si="2"/>
        <v>29</v>
      </c>
      <c r="B34" s="18" t="s">
        <v>65</v>
      </c>
      <c r="C34" s="47">
        <f t="shared" si="5"/>
        <v>286.3</v>
      </c>
      <c r="D34" s="47">
        <v>286.3</v>
      </c>
      <c r="E34" s="47">
        <v>206.9</v>
      </c>
      <c r="F34" s="47"/>
    </row>
    <row r="35" spans="1:6" ht="15.75" x14ac:dyDescent="0.25">
      <c r="A35" s="37">
        <f t="shared" si="2"/>
        <v>30</v>
      </c>
      <c r="B35" s="35" t="s">
        <v>66</v>
      </c>
      <c r="C35" s="47">
        <f t="shared" si="5"/>
        <v>13.9</v>
      </c>
      <c r="D35" s="47">
        <v>13.9</v>
      </c>
      <c r="E35" s="47">
        <v>10.4</v>
      </c>
      <c r="F35" s="47"/>
    </row>
    <row r="36" spans="1:6" ht="47.25" x14ac:dyDescent="0.25">
      <c r="A36" s="37">
        <f t="shared" si="2"/>
        <v>31</v>
      </c>
      <c r="B36" s="18" t="s">
        <v>67</v>
      </c>
      <c r="C36" s="47">
        <f t="shared" si="5"/>
        <v>12.7</v>
      </c>
      <c r="D36" s="47">
        <v>12.7</v>
      </c>
      <c r="E36" s="47">
        <v>9.6999999999999993</v>
      </c>
      <c r="F36" s="47"/>
    </row>
    <row r="37" spans="1:6" ht="15.75" x14ac:dyDescent="0.25">
      <c r="A37" s="37">
        <f t="shared" si="2"/>
        <v>32</v>
      </c>
      <c r="B37" s="18" t="s">
        <v>68</v>
      </c>
      <c r="C37" s="47">
        <f t="shared" si="5"/>
        <v>69.2</v>
      </c>
      <c r="D37" s="47">
        <f>69.2</f>
        <v>69.2</v>
      </c>
      <c r="E37" s="47">
        <f>45</f>
        <v>45</v>
      </c>
      <c r="F37" s="47"/>
    </row>
    <row r="38" spans="1:6" ht="31.5" x14ac:dyDescent="0.25">
      <c r="A38" s="37">
        <f t="shared" si="2"/>
        <v>33</v>
      </c>
      <c r="B38" s="18" t="s">
        <v>69</v>
      </c>
      <c r="C38" s="47">
        <f t="shared" si="5"/>
        <v>20.100000000000001</v>
      </c>
      <c r="D38" s="47">
        <v>20.100000000000001</v>
      </c>
      <c r="E38" s="47">
        <v>7</v>
      </c>
      <c r="F38" s="47"/>
    </row>
    <row r="39" spans="1:6" ht="15.75" x14ac:dyDescent="0.25">
      <c r="A39" s="37">
        <f t="shared" si="2"/>
        <v>34</v>
      </c>
      <c r="B39" s="18" t="s">
        <v>70</v>
      </c>
      <c r="C39" s="47">
        <f t="shared" si="5"/>
        <v>14.9</v>
      </c>
      <c r="D39" s="47">
        <v>14.9</v>
      </c>
      <c r="E39" s="47">
        <v>10.8</v>
      </c>
      <c r="F39" s="47"/>
    </row>
    <row r="40" spans="1:6" ht="31.5" x14ac:dyDescent="0.25">
      <c r="A40" s="37">
        <f t="shared" si="2"/>
        <v>35</v>
      </c>
      <c r="B40" s="18" t="s">
        <v>122</v>
      </c>
      <c r="C40" s="47">
        <f t="shared" si="5"/>
        <v>1.8</v>
      </c>
      <c r="D40" s="47">
        <v>1.8</v>
      </c>
      <c r="E40" s="47">
        <v>1.4</v>
      </c>
      <c r="F40" s="47"/>
    </row>
    <row r="41" spans="1:6" ht="15.75" x14ac:dyDescent="0.25">
      <c r="A41" s="37">
        <f t="shared" si="2"/>
        <v>36</v>
      </c>
      <c r="B41" s="18" t="s">
        <v>36</v>
      </c>
      <c r="C41" s="47">
        <f t="shared" si="5"/>
        <v>1.2</v>
      </c>
      <c r="D41" s="47">
        <v>1.2</v>
      </c>
      <c r="E41" s="47">
        <v>0.9</v>
      </c>
      <c r="F41" s="47"/>
    </row>
    <row r="42" spans="1:6" ht="47.25" x14ac:dyDescent="0.25">
      <c r="A42" s="37">
        <f t="shared" si="2"/>
        <v>37</v>
      </c>
      <c r="B42" s="38" t="s">
        <v>265</v>
      </c>
      <c r="C42" s="47">
        <f>+F42+D42</f>
        <v>3</v>
      </c>
      <c r="D42" s="47">
        <v>3</v>
      </c>
      <c r="E42" s="47">
        <v>2.2999999999999998</v>
      </c>
      <c r="F42" s="46"/>
    </row>
    <row r="43" spans="1:6" ht="31.5" x14ac:dyDescent="0.25">
      <c r="A43" s="37">
        <f t="shared" si="2"/>
        <v>38</v>
      </c>
      <c r="B43" s="18" t="s">
        <v>71</v>
      </c>
      <c r="C43" s="46">
        <f t="shared" ref="C43:C49" si="6">+D43+F43</f>
        <v>150</v>
      </c>
      <c r="D43" s="46">
        <v>150</v>
      </c>
      <c r="E43" s="46"/>
      <c r="F43" s="46"/>
    </row>
    <row r="44" spans="1:6" ht="47.25" x14ac:dyDescent="0.25">
      <c r="A44" s="37">
        <f t="shared" si="2"/>
        <v>39</v>
      </c>
      <c r="B44" s="35" t="s">
        <v>72</v>
      </c>
      <c r="C44" s="46">
        <f t="shared" si="6"/>
        <v>238</v>
      </c>
      <c r="D44" s="46">
        <v>238</v>
      </c>
      <c r="E44" s="46"/>
      <c r="F44" s="46"/>
    </row>
    <row r="45" spans="1:6" ht="15.75" x14ac:dyDescent="0.25">
      <c r="A45" s="37">
        <f t="shared" si="2"/>
        <v>40</v>
      </c>
      <c r="B45" s="39" t="s">
        <v>227</v>
      </c>
      <c r="C45" s="46">
        <f>+C47+C48</f>
        <v>124.4</v>
      </c>
      <c r="D45" s="46">
        <f t="shared" ref="D45:F45" si="7">+D47+D48</f>
        <v>124.4</v>
      </c>
      <c r="E45" s="46">
        <f t="shared" si="7"/>
        <v>7.2</v>
      </c>
      <c r="F45" s="46">
        <f t="shared" si="7"/>
        <v>0</v>
      </c>
    </row>
    <row r="46" spans="1:6" ht="15.75" x14ac:dyDescent="0.25">
      <c r="A46" s="37">
        <f t="shared" si="2"/>
        <v>41</v>
      </c>
      <c r="B46" s="40" t="s">
        <v>2</v>
      </c>
      <c r="C46" s="46"/>
      <c r="D46" s="46"/>
      <c r="E46" s="46"/>
      <c r="F46" s="46"/>
    </row>
    <row r="47" spans="1:6" ht="31.5" x14ac:dyDescent="0.25">
      <c r="A47" s="37">
        <f t="shared" si="2"/>
        <v>42</v>
      </c>
      <c r="B47" s="48" t="s">
        <v>228</v>
      </c>
      <c r="C47" s="47">
        <f t="shared" ref="C47:C48" si="8">+D47+F47</f>
        <v>112.7</v>
      </c>
      <c r="D47" s="47">
        <v>112.7</v>
      </c>
      <c r="E47" s="47">
        <v>4.2</v>
      </c>
      <c r="F47" s="47"/>
    </row>
    <row r="48" spans="1:6" ht="31.5" x14ac:dyDescent="0.25">
      <c r="A48" s="37">
        <f t="shared" si="2"/>
        <v>43</v>
      </c>
      <c r="B48" s="48" t="s">
        <v>229</v>
      </c>
      <c r="C48" s="47">
        <f t="shared" si="8"/>
        <v>11.7</v>
      </c>
      <c r="D48" s="47">
        <v>11.7</v>
      </c>
      <c r="E48" s="47">
        <v>3</v>
      </c>
      <c r="F48" s="47"/>
    </row>
    <row r="49" spans="1:6" ht="31.5" x14ac:dyDescent="0.25">
      <c r="A49" s="37">
        <f t="shared" si="2"/>
        <v>44</v>
      </c>
      <c r="B49" s="34" t="s">
        <v>202</v>
      </c>
      <c r="C49" s="46">
        <f t="shared" si="6"/>
        <v>670</v>
      </c>
      <c r="D49" s="46"/>
      <c r="E49" s="46"/>
      <c r="F49" s="46">
        <v>670</v>
      </c>
    </row>
    <row r="50" spans="1:6" ht="15.75" x14ac:dyDescent="0.25">
      <c r="A50" s="37">
        <f t="shared" si="2"/>
        <v>45</v>
      </c>
      <c r="B50" s="39" t="s">
        <v>74</v>
      </c>
      <c r="C50" s="46">
        <f>+C51+C52+C56+C63+C64+C69+C73+C74+C75+C76+C81+C85</f>
        <v>24705.8</v>
      </c>
      <c r="D50" s="46">
        <f>+D51+D52+D56+D63+D64+D69+D73+D74+D75+D76+D81+D85</f>
        <v>2746.4</v>
      </c>
      <c r="E50" s="46">
        <f>+E51+E52+E56+E63+E64+E69+E73+E74+E75+E76+E81+E85</f>
        <v>20.8</v>
      </c>
      <c r="F50" s="46">
        <f>+F51+F52+F56+F63+F64+F69+F73+F74+F75+F76+F81+F85</f>
        <v>21959.4</v>
      </c>
    </row>
    <row r="51" spans="1:6" ht="31.5" x14ac:dyDescent="0.25">
      <c r="A51" s="37">
        <f t="shared" si="2"/>
        <v>46</v>
      </c>
      <c r="B51" s="20" t="s">
        <v>57</v>
      </c>
      <c r="C51" s="46">
        <f>+D51+F51</f>
        <v>90.5</v>
      </c>
      <c r="D51" s="46">
        <v>90.5</v>
      </c>
      <c r="E51" s="46"/>
      <c r="F51" s="46"/>
    </row>
    <row r="52" spans="1:6" ht="31.5" x14ac:dyDescent="0.25">
      <c r="A52" s="37">
        <f t="shared" si="2"/>
        <v>47</v>
      </c>
      <c r="B52" s="39" t="s">
        <v>225</v>
      </c>
      <c r="C52" s="46">
        <f>+C54+C55</f>
        <v>1538.1</v>
      </c>
      <c r="D52" s="46">
        <f t="shared" ref="D52:F52" si="9">+D54+D55</f>
        <v>1103</v>
      </c>
      <c r="E52" s="46">
        <f t="shared" si="9"/>
        <v>0</v>
      </c>
      <c r="F52" s="46">
        <f t="shared" si="9"/>
        <v>435.1</v>
      </c>
    </row>
    <row r="53" spans="1:6" ht="15.75" x14ac:dyDescent="0.25">
      <c r="A53" s="37">
        <f t="shared" si="2"/>
        <v>48</v>
      </c>
      <c r="B53" s="40" t="s">
        <v>2</v>
      </c>
      <c r="C53" s="46"/>
      <c r="D53" s="46"/>
      <c r="E53" s="46"/>
      <c r="F53" s="46"/>
    </row>
    <row r="54" spans="1:6" ht="31.5" x14ac:dyDescent="0.25">
      <c r="A54" s="37">
        <f t="shared" si="2"/>
        <v>49</v>
      </c>
      <c r="B54" s="48" t="s">
        <v>224</v>
      </c>
      <c r="C54" s="47">
        <f>+D54+F54</f>
        <v>655.5</v>
      </c>
      <c r="D54" s="47">
        <f>737.6-77.6-439.6</f>
        <v>220.4</v>
      </c>
      <c r="E54" s="47"/>
      <c r="F54" s="47">
        <v>435.1</v>
      </c>
    </row>
    <row r="55" spans="1:6" ht="47.25" x14ac:dyDescent="0.25">
      <c r="A55" s="37">
        <f t="shared" si="2"/>
        <v>50</v>
      </c>
      <c r="B55" s="48" t="s">
        <v>226</v>
      </c>
      <c r="C55" s="47">
        <f>+D55+F55</f>
        <v>882.6</v>
      </c>
      <c r="D55" s="47">
        <v>882.6</v>
      </c>
      <c r="E55" s="47"/>
      <c r="F55" s="47"/>
    </row>
    <row r="56" spans="1:6" ht="15.75" x14ac:dyDescent="0.25">
      <c r="A56" s="37">
        <f t="shared" si="2"/>
        <v>51</v>
      </c>
      <c r="B56" s="20" t="s">
        <v>203</v>
      </c>
      <c r="C56" s="46">
        <f>SUM(C58:C59)</f>
        <v>407.7</v>
      </c>
      <c r="D56" s="46">
        <f>SUM(D58:D59)</f>
        <v>407.7</v>
      </c>
      <c r="E56" s="46">
        <f>SUM(E58:E59)</f>
        <v>0</v>
      </c>
      <c r="F56" s="46">
        <f>SUM(F58:F59)</f>
        <v>0</v>
      </c>
    </row>
    <row r="57" spans="1:6" ht="15.75" x14ac:dyDescent="0.25">
      <c r="A57" s="37">
        <f t="shared" si="2"/>
        <v>52</v>
      </c>
      <c r="B57" s="40" t="s">
        <v>2</v>
      </c>
      <c r="C57" s="46"/>
      <c r="D57" s="46"/>
      <c r="E57" s="46"/>
      <c r="F57" s="46"/>
    </row>
    <row r="58" spans="1:6" ht="31.5" x14ac:dyDescent="0.25">
      <c r="A58" s="37">
        <f t="shared" si="2"/>
        <v>53</v>
      </c>
      <c r="B58" s="18" t="s">
        <v>75</v>
      </c>
      <c r="C58" s="47">
        <f>+D58+F58</f>
        <v>157.80000000000001</v>
      </c>
      <c r="D58" s="47">
        <v>157.80000000000001</v>
      </c>
      <c r="E58" s="47"/>
      <c r="F58" s="47"/>
    </row>
    <row r="59" spans="1:6" ht="63" x14ac:dyDescent="0.25">
      <c r="A59" s="37">
        <f t="shared" si="2"/>
        <v>54</v>
      </c>
      <c r="B59" s="20" t="s">
        <v>76</v>
      </c>
      <c r="C59" s="47">
        <f>SUM(C61:C62)</f>
        <v>249.9</v>
      </c>
      <c r="D59" s="47">
        <f>SUM(D61:D62)</f>
        <v>249.9</v>
      </c>
      <c r="E59" s="47">
        <f>SUM(E61:E62)</f>
        <v>0</v>
      </c>
      <c r="F59" s="47">
        <f>SUM(F61:F62)</f>
        <v>0</v>
      </c>
    </row>
    <row r="60" spans="1:6" ht="15.75" x14ac:dyDescent="0.25">
      <c r="A60" s="37">
        <f t="shared" si="2"/>
        <v>55</v>
      </c>
      <c r="B60" s="40" t="s">
        <v>2</v>
      </c>
      <c r="C60" s="47">
        <f>+D60+F60</f>
        <v>0</v>
      </c>
      <c r="D60" s="47"/>
      <c r="E60" s="47"/>
      <c r="F60" s="47"/>
    </row>
    <row r="61" spans="1:6" ht="31.5" x14ac:dyDescent="0.25">
      <c r="A61" s="37">
        <f t="shared" si="2"/>
        <v>56</v>
      </c>
      <c r="B61" s="18" t="s">
        <v>31</v>
      </c>
      <c r="C61" s="47">
        <f>+D61+F61</f>
        <v>245.1</v>
      </c>
      <c r="D61" s="47">
        <f>257.8-12.7</f>
        <v>245.1</v>
      </c>
      <c r="E61" s="47"/>
      <c r="F61" s="47"/>
    </row>
    <row r="62" spans="1:6" ht="15.75" x14ac:dyDescent="0.25">
      <c r="A62" s="37">
        <f t="shared" si="2"/>
        <v>57</v>
      </c>
      <c r="B62" s="18" t="s">
        <v>157</v>
      </c>
      <c r="C62" s="47">
        <f>+D62+F62</f>
        <v>4.8</v>
      </c>
      <c r="D62" s="47">
        <v>4.8</v>
      </c>
      <c r="E62" s="47"/>
      <c r="F62" s="47"/>
    </row>
    <row r="63" spans="1:6" ht="31.5" x14ac:dyDescent="0.25">
      <c r="A63" s="37">
        <f t="shared" si="2"/>
        <v>58</v>
      </c>
      <c r="B63" s="20" t="s">
        <v>149</v>
      </c>
      <c r="C63" s="46">
        <f>+D63+F63</f>
        <v>445.8</v>
      </c>
      <c r="D63" s="46">
        <v>355.8</v>
      </c>
      <c r="E63" s="46"/>
      <c r="F63" s="46">
        <v>90</v>
      </c>
    </row>
    <row r="64" spans="1:6" ht="15.75" x14ac:dyDescent="0.25">
      <c r="A64" s="37">
        <f t="shared" si="2"/>
        <v>59</v>
      </c>
      <c r="B64" s="34" t="s">
        <v>77</v>
      </c>
      <c r="C64" s="46">
        <f>+C66+C67+C68</f>
        <v>1998.9</v>
      </c>
      <c r="D64" s="46">
        <f t="shared" ref="D64:F64" si="10">+D66+D67+D68</f>
        <v>331.4</v>
      </c>
      <c r="E64" s="46">
        <f t="shared" si="10"/>
        <v>0</v>
      </c>
      <c r="F64" s="46">
        <f t="shared" si="10"/>
        <v>1667.5</v>
      </c>
    </row>
    <row r="65" spans="1:6" ht="15.75" x14ac:dyDescent="0.25">
      <c r="A65" s="37">
        <f t="shared" si="2"/>
        <v>60</v>
      </c>
      <c r="B65" s="117" t="s">
        <v>2</v>
      </c>
      <c r="C65" s="46">
        <f>+D65+F65</f>
        <v>0</v>
      </c>
      <c r="D65" s="47"/>
      <c r="E65" s="47"/>
      <c r="F65" s="47"/>
    </row>
    <row r="66" spans="1:6" ht="31.5" x14ac:dyDescent="0.25">
      <c r="A66" s="37">
        <f t="shared" si="2"/>
        <v>61</v>
      </c>
      <c r="B66" s="35" t="s">
        <v>150</v>
      </c>
      <c r="C66" s="47">
        <f>+D66+F66</f>
        <v>630.70000000000005</v>
      </c>
      <c r="D66" s="47">
        <v>293.39999999999998</v>
      </c>
      <c r="E66" s="47"/>
      <c r="F66" s="47">
        <v>337.3</v>
      </c>
    </row>
    <row r="67" spans="1:6" ht="31.5" x14ac:dyDescent="0.25">
      <c r="A67" s="37">
        <f t="shared" si="2"/>
        <v>62</v>
      </c>
      <c r="B67" s="35" t="s">
        <v>230</v>
      </c>
      <c r="C67" s="47">
        <f t="shared" ref="C67" si="11">+D67+F67</f>
        <v>1334</v>
      </c>
      <c r="D67" s="47">
        <v>38</v>
      </c>
      <c r="E67" s="47"/>
      <c r="F67" s="47">
        <v>1296</v>
      </c>
    </row>
    <row r="68" spans="1:6" ht="15.75" x14ac:dyDescent="0.25">
      <c r="A68" s="37">
        <f t="shared" si="2"/>
        <v>63</v>
      </c>
      <c r="B68" s="18" t="s">
        <v>79</v>
      </c>
      <c r="C68" s="47">
        <f>+D68+F68</f>
        <v>34.200000000000003</v>
      </c>
      <c r="D68" s="47"/>
      <c r="E68" s="47"/>
      <c r="F68" s="47">
        <v>34.200000000000003</v>
      </c>
    </row>
    <row r="69" spans="1:6" ht="31.5" x14ac:dyDescent="0.25">
      <c r="A69" s="37">
        <f t="shared" si="2"/>
        <v>64</v>
      </c>
      <c r="B69" s="20" t="s">
        <v>234</v>
      </c>
      <c r="C69" s="46">
        <f>+C71+C72</f>
        <v>595</v>
      </c>
      <c r="D69" s="46">
        <f t="shared" ref="D69:F69" si="12">+D71+D72</f>
        <v>141</v>
      </c>
      <c r="E69" s="46">
        <f t="shared" si="12"/>
        <v>20.8</v>
      </c>
      <c r="F69" s="46">
        <f t="shared" si="12"/>
        <v>454</v>
      </c>
    </row>
    <row r="70" spans="1:6" ht="15.75" x14ac:dyDescent="0.25">
      <c r="A70" s="37">
        <f t="shared" si="2"/>
        <v>65</v>
      </c>
      <c r="B70" s="117" t="s">
        <v>2</v>
      </c>
      <c r="C70" s="46"/>
      <c r="D70" s="46"/>
      <c r="E70" s="46"/>
      <c r="F70" s="46"/>
    </row>
    <row r="71" spans="1:6" ht="31.5" x14ac:dyDescent="0.25">
      <c r="A71" s="37">
        <f t="shared" si="2"/>
        <v>66</v>
      </c>
      <c r="B71" s="18" t="s">
        <v>231</v>
      </c>
      <c r="C71" s="47">
        <f>+D71+F71</f>
        <v>234</v>
      </c>
      <c r="D71" s="47">
        <v>30</v>
      </c>
      <c r="E71" s="47"/>
      <c r="F71" s="47">
        <f>171.7+17.3+15</f>
        <v>204</v>
      </c>
    </row>
    <row r="72" spans="1:6" ht="47.25" x14ac:dyDescent="0.25">
      <c r="A72" s="37">
        <f t="shared" ref="A72:A135" si="13">+A71+1</f>
        <v>67</v>
      </c>
      <c r="B72" s="18" t="s">
        <v>232</v>
      </c>
      <c r="C72" s="47">
        <f>+D72+F72</f>
        <v>361</v>
      </c>
      <c r="D72" s="47">
        <v>111</v>
      </c>
      <c r="E72" s="47">
        <v>20.8</v>
      </c>
      <c r="F72" s="47">
        <v>250</v>
      </c>
    </row>
    <row r="73" spans="1:6" ht="47.25" x14ac:dyDescent="0.25">
      <c r="A73" s="37">
        <f t="shared" si="13"/>
        <v>68</v>
      </c>
      <c r="B73" s="20" t="s">
        <v>233</v>
      </c>
      <c r="C73" s="46">
        <f>+D73+F73</f>
        <v>322.3</v>
      </c>
      <c r="D73" s="46"/>
      <c r="E73" s="46"/>
      <c r="F73" s="46">
        <v>322.3</v>
      </c>
    </row>
    <row r="74" spans="1:6" ht="31.5" x14ac:dyDescent="0.25">
      <c r="A74" s="37">
        <f t="shared" si="13"/>
        <v>69</v>
      </c>
      <c r="B74" s="20" t="s">
        <v>204</v>
      </c>
      <c r="C74" s="46">
        <f>+D74+F74</f>
        <v>202.6</v>
      </c>
      <c r="D74" s="46">
        <v>174.4</v>
      </c>
      <c r="E74" s="46"/>
      <c r="F74" s="46">
        <v>28.2</v>
      </c>
    </row>
    <row r="75" spans="1:6" ht="31.5" x14ac:dyDescent="0.25">
      <c r="A75" s="37">
        <f t="shared" si="13"/>
        <v>70</v>
      </c>
      <c r="B75" s="20" t="s">
        <v>258</v>
      </c>
      <c r="C75" s="46">
        <f>+D75+F75</f>
        <v>365.8</v>
      </c>
      <c r="D75" s="46"/>
      <c r="E75" s="46"/>
      <c r="F75" s="46">
        <v>365.8</v>
      </c>
    </row>
    <row r="76" spans="1:6" ht="15.75" x14ac:dyDescent="0.25">
      <c r="A76" s="37">
        <f t="shared" si="13"/>
        <v>71</v>
      </c>
      <c r="B76" s="34" t="s">
        <v>83</v>
      </c>
      <c r="C76" s="46">
        <f>+C78+C79+C80</f>
        <v>16270.1</v>
      </c>
      <c r="D76" s="46">
        <f t="shared" ref="D76:F76" si="14">+D78+D79+D80</f>
        <v>16</v>
      </c>
      <c r="E76" s="46">
        <f t="shared" si="14"/>
        <v>0</v>
      </c>
      <c r="F76" s="46">
        <f t="shared" si="14"/>
        <v>16254.1</v>
      </c>
    </row>
    <row r="77" spans="1:6" ht="15.75" x14ac:dyDescent="0.25">
      <c r="A77" s="37">
        <f t="shared" si="13"/>
        <v>72</v>
      </c>
      <c r="B77" s="117" t="s">
        <v>2</v>
      </c>
      <c r="C77" s="46">
        <f t="shared" ref="C77:C85" si="15">+D77+F77</f>
        <v>0</v>
      </c>
      <c r="D77" s="46"/>
      <c r="E77" s="46"/>
      <c r="F77" s="46"/>
    </row>
    <row r="78" spans="1:6" ht="31.5" x14ac:dyDescent="0.25">
      <c r="A78" s="37">
        <f t="shared" si="13"/>
        <v>73</v>
      </c>
      <c r="B78" s="35" t="s">
        <v>84</v>
      </c>
      <c r="C78" s="47">
        <f t="shared" si="15"/>
        <v>3685.1</v>
      </c>
      <c r="D78" s="47">
        <v>16</v>
      </c>
      <c r="E78" s="47"/>
      <c r="F78" s="47">
        <v>3669.1</v>
      </c>
    </row>
    <row r="79" spans="1:6" ht="63" x14ac:dyDescent="0.25">
      <c r="A79" s="37">
        <f t="shared" si="13"/>
        <v>74</v>
      </c>
      <c r="B79" s="35" t="s">
        <v>158</v>
      </c>
      <c r="C79" s="47">
        <f t="shared" si="15"/>
        <v>1020.4</v>
      </c>
      <c r="D79" s="47"/>
      <c r="E79" s="47"/>
      <c r="F79" s="47">
        <v>1020.4</v>
      </c>
    </row>
    <row r="80" spans="1:6" ht="31.5" x14ac:dyDescent="0.25">
      <c r="A80" s="37">
        <f t="shared" si="13"/>
        <v>75</v>
      </c>
      <c r="B80" s="35" t="s">
        <v>237</v>
      </c>
      <c r="C80" s="47">
        <f t="shared" si="15"/>
        <v>11564.6</v>
      </c>
      <c r="D80" s="47"/>
      <c r="E80" s="47"/>
      <c r="F80" s="66">
        <v>11564.6</v>
      </c>
    </row>
    <row r="81" spans="1:6" ht="15.75" x14ac:dyDescent="0.25">
      <c r="A81" s="37">
        <f t="shared" si="13"/>
        <v>76</v>
      </c>
      <c r="B81" s="34" t="s">
        <v>238</v>
      </c>
      <c r="C81" s="46">
        <f>+C83+C84</f>
        <v>1999</v>
      </c>
      <c r="D81" s="46">
        <f t="shared" ref="D81:F81" si="16">+D83+D84</f>
        <v>126.6</v>
      </c>
      <c r="E81" s="46">
        <f t="shared" si="16"/>
        <v>0</v>
      </c>
      <c r="F81" s="46">
        <f t="shared" si="16"/>
        <v>1872.4</v>
      </c>
    </row>
    <row r="82" spans="1:6" ht="15.75" x14ac:dyDescent="0.25">
      <c r="A82" s="37">
        <f t="shared" si="13"/>
        <v>77</v>
      </c>
      <c r="B82" s="117" t="s">
        <v>2</v>
      </c>
      <c r="C82" s="46"/>
      <c r="D82" s="46"/>
      <c r="E82" s="46"/>
      <c r="F82" s="46"/>
    </row>
    <row r="83" spans="1:6" ht="31.5" x14ac:dyDescent="0.25">
      <c r="A83" s="37">
        <f t="shared" si="13"/>
        <v>78</v>
      </c>
      <c r="B83" s="35" t="s">
        <v>85</v>
      </c>
      <c r="C83" s="47">
        <f>+D83+F83</f>
        <v>334.9</v>
      </c>
      <c r="D83" s="47">
        <v>126.6</v>
      </c>
      <c r="E83" s="47"/>
      <c r="F83" s="47">
        <v>208.3</v>
      </c>
    </row>
    <row r="84" spans="1:6" ht="36" customHeight="1" x14ac:dyDescent="0.25">
      <c r="A84" s="37">
        <f t="shared" si="13"/>
        <v>79</v>
      </c>
      <c r="B84" s="35" t="s">
        <v>217</v>
      </c>
      <c r="C84" s="47">
        <f>+D84+F84</f>
        <v>1664.1</v>
      </c>
      <c r="D84" s="47"/>
      <c r="E84" s="47"/>
      <c r="F84" s="66">
        <v>1664.1</v>
      </c>
    </row>
    <row r="85" spans="1:6" ht="31.5" x14ac:dyDescent="0.25">
      <c r="A85" s="37">
        <f t="shared" si="13"/>
        <v>80</v>
      </c>
      <c r="B85" s="34" t="s">
        <v>246</v>
      </c>
      <c r="C85" s="46">
        <f t="shared" si="15"/>
        <v>470</v>
      </c>
      <c r="D85" s="46"/>
      <c r="E85" s="46"/>
      <c r="F85" s="46">
        <v>470</v>
      </c>
    </row>
    <row r="86" spans="1:6" ht="15.75" x14ac:dyDescent="0.25">
      <c r="A86" s="37">
        <f t="shared" si="13"/>
        <v>81</v>
      </c>
      <c r="B86" s="20" t="s">
        <v>86</v>
      </c>
      <c r="C86" s="46">
        <f>+C87+C91+C94</f>
        <v>1324</v>
      </c>
      <c r="D86" s="46">
        <f t="shared" ref="D86:F86" si="17">+D87+D91+D94</f>
        <v>292.3</v>
      </c>
      <c r="E86" s="46">
        <f t="shared" si="17"/>
        <v>0</v>
      </c>
      <c r="F86" s="46">
        <f t="shared" si="17"/>
        <v>1031.7</v>
      </c>
    </row>
    <row r="87" spans="1:6" ht="15.75" x14ac:dyDescent="0.25">
      <c r="A87" s="37">
        <f t="shared" si="13"/>
        <v>82</v>
      </c>
      <c r="B87" s="20" t="s">
        <v>171</v>
      </c>
      <c r="C87" s="46">
        <f>+C89+C90</f>
        <v>1237</v>
      </c>
      <c r="D87" s="46">
        <f t="shared" ref="D87:F87" si="18">+D89+D90</f>
        <v>255.3</v>
      </c>
      <c r="E87" s="46">
        <f t="shared" si="18"/>
        <v>0</v>
      </c>
      <c r="F87" s="46">
        <f t="shared" si="18"/>
        <v>981.7</v>
      </c>
    </row>
    <row r="88" spans="1:6" ht="15.75" x14ac:dyDescent="0.25">
      <c r="A88" s="37">
        <f t="shared" si="13"/>
        <v>83</v>
      </c>
      <c r="B88" s="117" t="s">
        <v>2</v>
      </c>
      <c r="C88" s="46"/>
      <c r="D88" s="46"/>
      <c r="E88" s="46"/>
      <c r="F88" s="46"/>
    </row>
    <row r="89" spans="1:6" ht="31.5" x14ac:dyDescent="0.25">
      <c r="A89" s="37">
        <f t="shared" si="13"/>
        <v>84</v>
      </c>
      <c r="B89" s="18" t="s">
        <v>235</v>
      </c>
      <c r="C89" s="47">
        <f>+D89+F89</f>
        <v>1165.3</v>
      </c>
      <c r="D89" s="47">
        <v>183.6</v>
      </c>
      <c r="E89" s="47"/>
      <c r="F89" s="47">
        <v>981.7</v>
      </c>
    </row>
    <row r="90" spans="1:6" ht="31.5" x14ac:dyDescent="0.25">
      <c r="A90" s="37">
        <f t="shared" si="13"/>
        <v>85</v>
      </c>
      <c r="B90" s="18" t="s">
        <v>236</v>
      </c>
      <c r="C90" s="47">
        <f>+D90+F90</f>
        <v>71.7</v>
      </c>
      <c r="D90" s="47">
        <v>71.7</v>
      </c>
      <c r="E90" s="47"/>
      <c r="F90" s="47"/>
    </row>
    <row r="91" spans="1:6" ht="15.75" x14ac:dyDescent="0.25">
      <c r="A91" s="37">
        <f t="shared" si="13"/>
        <v>86</v>
      </c>
      <c r="B91" s="34" t="s">
        <v>87</v>
      </c>
      <c r="C91" s="46">
        <f>+D91+F91</f>
        <v>50</v>
      </c>
      <c r="D91" s="46">
        <f>+D93</f>
        <v>0</v>
      </c>
      <c r="E91" s="46">
        <f>+E93</f>
        <v>0</v>
      </c>
      <c r="F91" s="46">
        <f>+F93</f>
        <v>50</v>
      </c>
    </row>
    <row r="92" spans="1:6" ht="15.75" x14ac:dyDescent="0.25">
      <c r="A92" s="37">
        <f t="shared" si="13"/>
        <v>87</v>
      </c>
      <c r="B92" s="117" t="s">
        <v>2</v>
      </c>
      <c r="C92" s="46"/>
      <c r="D92" s="46"/>
      <c r="E92" s="46"/>
      <c r="F92" s="46"/>
    </row>
    <row r="93" spans="1:6" ht="15.75" x14ac:dyDescent="0.25">
      <c r="A93" s="37">
        <f t="shared" si="13"/>
        <v>88</v>
      </c>
      <c r="B93" s="18" t="s">
        <v>79</v>
      </c>
      <c r="C93" s="47">
        <f>+D93+F93</f>
        <v>50</v>
      </c>
      <c r="D93" s="47"/>
      <c r="E93" s="47"/>
      <c r="F93" s="47">
        <v>50</v>
      </c>
    </row>
    <row r="94" spans="1:6" ht="31.5" x14ac:dyDescent="0.25">
      <c r="A94" s="37">
        <f t="shared" si="13"/>
        <v>89</v>
      </c>
      <c r="B94" s="20" t="s">
        <v>204</v>
      </c>
      <c r="C94" s="46">
        <f>+D94+F94</f>
        <v>37</v>
      </c>
      <c r="D94" s="46">
        <v>37</v>
      </c>
      <c r="E94" s="46"/>
      <c r="F94" s="46"/>
    </row>
    <row r="95" spans="1:6" ht="15.75" x14ac:dyDescent="0.25">
      <c r="A95" s="37">
        <f t="shared" si="13"/>
        <v>90</v>
      </c>
      <c r="B95" s="20" t="s">
        <v>11</v>
      </c>
      <c r="C95" s="46">
        <f>+C96+C101+C102+C107+C111+C112+C106+C113</f>
        <v>29910.2</v>
      </c>
      <c r="D95" s="46">
        <f>+D96+D101+D102+D107+D111+D112+D106+D113</f>
        <v>23087.5</v>
      </c>
      <c r="E95" s="46">
        <f>+E96+E101+E102+E107+E111+E112+E106+E113</f>
        <v>343.5</v>
      </c>
      <c r="F95" s="46">
        <f>+F96+F101+F102+F107+F111+F112+F106+F113</f>
        <v>6822.7</v>
      </c>
    </row>
    <row r="96" spans="1:6" ht="15.75" x14ac:dyDescent="0.25">
      <c r="A96" s="37">
        <f t="shared" si="13"/>
        <v>91</v>
      </c>
      <c r="B96" s="34" t="s">
        <v>87</v>
      </c>
      <c r="C96" s="46">
        <f>SUM(C98:C100)</f>
        <v>5113.3</v>
      </c>
      <c r="D96" s="46">
        <f>SUM(D98:D100)</f>
        <v>5110.8</v>
      </c>
      <c r="E96" s="46">
        <f>SUM(E98:E100)</f>
        <v>6.6</v>
      </c>
      <c r="F96" s="46">
        <f>SUM(F98:F100)</f>
        <v>2.5</v>
      </c>
    </row>
    <row r="97" spans="1:6" ht="15.75" x14ac:dyDescent="0.25">
      <c r="A97" s="37">
        <f t="shared" si="13"/>
        <v>92</v>
      </c>
      <c r="B97" s="117" t="s">
        <v>2</v>
      </c>
      <c r="C97" s="46">
        <f t="shared" ref="C97:C101" si="19">+D97+F97</f>
        <v>0</v>
      </c>
      <c r="D97" s="47"/>
      <c r="E97" s="47"/>
      <c r="F97" s="47"/>
    </row>
    <row r="98" spans="1:6" ht="31.5" x14ac:dyDescent="0.25">
      <c r="A98" s="37">
        <f t="shared" si="13"/>
        <v>93</v>
      </c>
      <c r="B98" s="35" t="s">
        <v>78</v>
      </c>
      <c r="C98" s="47">
        <f t="shared" si="19"/>
        <v>4711.1000000000004</v>
      </c>
      <c r="D98" s="47">
        <v>4711.1000000000004</v>
      </c>
      <c r="E98" s="47">
        <v>6.6</v>
      </c>
      <c r="F98" s="47"/>
    </row>
    <row r="99" spans="1:6" ht="51.75" customHeight="1" x14ac:dyDescent="0.25">
      <c r="A99" s="37">
        <f t="shared" si="13"/>
        <v>94</v>
      </c>
      <c r="B99" s="35" t="s">
        <v>160</v>
      </c>
      <c r="C99" s="47">
        <f t="shared" si="19"/>
        <v>50</v>
      </c>
      <c r="D99" s="47">
        <v>50</v>
      </c>
      <c r="E99" s="47"/>
      <c r="F99" s="47"/>
    </row>
    <row r="100" spans="1:6" ht="15.75" x14ac:dyDescent="0.25">
      <c r="A100" s="37">
        <f t="shared" si="13"/>
        <v>95</v>
      </c>
      <c r="B100" s="18" t="s">
        <v>79</v>
      </c>
      <c r="C100" s="47">
        <f t="shared" si="19"/>
        <v>352.2</v>
      </c>
      <c r="D100" s="47">
        <v>349.7</v>
      </c>
      <c r="E100" s="47"/>
      <c r="F100" s="47">
        <v>2.5</v>
      </c>
    </row>
    <row r="101" spans="1:6" ht="31.5" x14ac:dyDescent="0.25">
      <c r="A101" s="37">
        <f t="shared" si="13"/>
        <v>96</v>
      </c>
      <c r="B101" s="20" t="s">
        <v>88</v>
      </c>
      <c r="C101" s="46">
        <f t="shared" si="19"/>
        <v>7910.5</v>
      </c>
      <c r="D101" s="46">
        <v>6424.9</v>
      </c>
      <c r="E101" s="46"/>
      <c r="F101" s="46">
        <v>1485.6</v>
      </c>
    </row>
    <row r="102" spans="1:6" ht="31.5" x14ac:dyDescent="0.25">
      <c r="A102" s="37">
        <f t="shared" si="13"/>
        <v>97</v>
      </c>
      <c r="B102" s="20" t="s">
        <v>89</v>
      </c>
      <c r="C102" s="46">
        <f>+C104+C105</f>
        <v>9890.5</v>
      </c>
      <c r="D102" s="46">
        <f>+D104+D105</f>
        <v>6383.4</v>
      </c>
      <c r="E102" s="46">
        <f>+E104+E105</f>
        <v>336.9</v>
      </c>
      <c r="F102" s="46">
        <f>+F104+F105</f>
        <v>3507.1</v>
      </c>
    </row>
    <row r="103" spans="1:6" ht="15.75" x14ac:dyDescent="0.25">
      <c r="A103" s="37">
        <f t="shared" si="13"/>
        <v>98</v>
      </c>
      <c r="B103" s="117" t="s">
        <v>2</v>
      </c>
      <c r="C103" s="46">
        <f>+D103+F103</f>
        <v>0</v>
      </c>
      <c r="D103" s="47"/>
      <c r="E103" s="47"/>
      <c r="F103" s="47"/>
    </row>
    <row r="104" spans="1:6" ht="47.25" x14ac:dyDescent="0.25">
      <c r="A104" s="37">
        <f t="shared" si="13"/>
        <v>99</v>
      </c>
      <c r="B104" s="35" t="s">
        <v>80</v>
      </c>
      <c r="C104" s="47">
        <f>+D104+F104</f>
        <v>9857</v>
      </c>
      <c r="D104" s="47">
        <f>6335.6+14.3</f>
        <v>6349.9</v>
      </c>
      <c r="E104" s="47">
        <v>324.39999999999998</v>
      </c>
      <c r="F104" s="47">
        <f>3436.9+70.2</f>
        <v>3507.1</v>
      </c>
    </row>
    <row r="105" spans="1:6" ht="47.25" x14ac:dyDescent="0.25">
      <c r="A105" s="37">
        <f t="shared" si="13"/>
        <v>100</v>
      </c>
      <c r="B105" s="18" t="s">
        <v>90</v>
      </c>
      <c r="C105" s="47">
        <f>+D105+F105</f>
        <v>33.5</v>
      </c>
      <c r="D105" s="47">
        <v>33.5</v>
      </c>
      <c r="E105" s="47">
        <v>12.5</v>
      </c>
      <c r="F105" s="47"/>
    </row>
    <row r="106" spans="1:6" ht="31.5" x14ac:dyDescent="0.25">
      <c r="A106" s="37">
        <f t="shared" si="13"/>
        <v>101</v>
      </c>
      <c r="B106" s="20" t="s">
        <v>204</v>
      </c>
      <c r="C106" s="46">
        <f t="shared" ref="C106" si="20">+D106+F106</f>
        <v>193.2</v>
      </c>
      <c r="D106" s="46">
        <v>193.2</v>
      </c>
      <c r="E106" s="46"/>
      <c r="F106" s="46"/>
    </row>
    <row r="107" spans="1:6" ht="15.75" x14ac:dyDescent="0.25">
      <c r="A107" s="37">
        <f t="shared" si="13"/>
        <v>102</v>
      </c>
      <c r="B107" s="20" t="s">
        <v>81</v>
      </c>
      <c r="C107" s="46">
        <f>+C109+C110</f>
        <v>5430.8</v>
      </c>
      <c r="D107" s="46">
        <f>+D109+D110</f>
        <v>4578.2</v>
      </c>
      <c r="E107" s="46">
        <f>+E109+E110</f>
        <v>0</v>
      </c>
      <c r="F107" s="46">
        <f>+F109+F110</f>
        <v>852.6</v>
      </c>
    </row>
    <row r="108" spans="1:6" ht="15.75" x14ac:dyDescent="0.25">
      <c r="A108" s="37">
        <f t="shared" si="13"/>
        <v>103</v>
      </c>
      <c r="B108" s="117" t="s">
        <v>2</v>
      </c>
      <c r="C108" s="46"/>
      <c r="D108" s="46"/>
      <c r="E108" s="46"/>
      <c r="F108" s="46"/>
    </row>
    <row r="109" spans="1:6" ht="31.5" x14ac:dyDescent="0.25">
      <c r="A109" s="37">
        <f t="shared" si="13"/>
        <v>104</v>
      </c>
      <c r="B109" s="18" t="s">
        <v>82</v>
      </c>
      <c r="C109" s="47">
        <f>+D109+F109</f>
        <v>5423.4</v>
      </c>
      <c r="D109" s="47">
        <v>4570.8</v>
      </c>
      <c r="E109" s="47"/>
      <c r="F109" s="47">
        <v>852.6</v>
      </c>
    </row>
    <row r="110" spans="1:6" ht="47.25" x14ac:dyDescent="0.25">
      <c r="A110" s="37">
        <f t="shared" si="13"/>
        <v>105</v>
      </c>
      <c r="B110" s="38" t="s">
        <v>91</v>
      </c>
      <c r="C110" s="47">
        <f>+D110+F110</f>
        <v>7.4</v>
      </c>
      <c r="D110" s="47">
        <v>7.4</v>
      </c>
      <c r="E110" s="47"/>
      <c r="F110" s="47"/>
    </row>
    <row r="111" spans="1:6" ht="31.5" x14ac:dyDescent="0.25">
      <c r="A111" s="37">
        <f t="shared" si="13"/>
        <v>106</v>
      </c>
      <c r="B111" s="35" t="s">
        <v>151</v>
      </c>
      <c r="C111" s="46">
        <f>+D111+F111</f>
        <v>167.9</v>
      </c>
      <c r="D111" s="46">
        <v>167.9</v>
      </c>
      <c r="E111" s="46"/>
      <c r="F111" s="46"/>
    </row>
    <row r="112" spans="1:6" ht="31.5" x14ac:dyDescent="0.25">
      <c r="A112" s="37">
        <f t="shared" si="13"/>
        <v>107</v>
      </c>
      <c r="B112" s="20" t="s">
        <v>73</v>
      </c>
      <c r="C112" s="46">
        <f>+D112+F112</f>
        <v>1063.8</v>
      </c>
      <c r="D112" s="46">
        <v>229.1</v>
      </c>
      <c r="E112" s="46"/>
      <c r="F112" s="46">
        <v>834.7</v>
      </c>
    </row>
    <row r="113" spans="1:6" ht="31.5" x14ac:dyDescent="0.25">
      <c r="A113" s="37">
        <f t="shared" si="13"/>
        <v>108</v>
      </c>
      <c r="B113" s="18" t="s">
        <v>208</v>
      </c>
      <c r="C113" s="46">
        <f>+D113+F113</f>
        <v>140.19999999999999</v>
      </c>
      <c r="D113" s="46"/>
      <c r="E113" s="46"/>
      <c r="F113" s="46">
        <v>140.19999999999999</v>
      </c>
    </row>
    <row r="114" spans="1:6" ht="15.75" x14ac:dyDescent="0.25">
      <c r="A114" s="37">
        <f t="shared" si="13"/>
        <v>109</v>
      </c>
      <c r="B114" s="20" t="s">
        <v>12</v>
      </c>
      <c r="C114" s="46">
        <f>+C115+C119+C128</f>
        <v>78561.899999999994</v>
      </c>
      <c r="D114" s="46">
        <f>+D115+D119+D128</f>
        <v>77676.2</v>
      </c>
      <c r="E114" s="46">
        <f>+E115+E119+E128</f>
        <v>46599.6</v>
      </c>
      <c r="F114" s="46">
        <f>+F115+F119+F128</f>
        <v>885.7</v>
      </c>
    </row>
    <row r="115" spans="1:6" ht="15.75" x14ac:dyDescent="0.25">
      <c r="A115" s="37">
        <f t="shared" si="13"/>
        <v>110</v>
      </c>
      <c r="B115" s="20" t="s">
        <v>206</v>
      </c>
      <c r="C115" s="46">
        <f>+C117+C118</f>
        <v>7062</v>
      </c>
      <c r="D115" s="46">
        <f>+D117+D118</f>
        <v>6642.4</v>
      </c>
      <c r="E115" s="46">
        <f>+E117+E118</f>
        <v>1971.7</v>
      </c>
      <c r="F115" s="46">
        <f>+F117+F118</f>
        <v>419.6</v>
      </c>
    </row>
    <row r="116" spans="1:6" ht="15.75" x14ac:dyDescent="0.25">
      <c r="A116" s="37">
        <f t="shared" si="13"/>
        <v>111</v>
      </c>
      <c r="B116" s="117" t="s">
        <v>2</v>
      </c>
      <c r="C116" s="46">
        <f>+D116+F116</f>
        <v>0</v>
      </c>
      <c r="D116" s="47"/>
      <c r="E116" s="47"/>
      <c r="F116" s="47"/>
    </row>
    <row r="117" spans="1:6" ht="31.5" x14ac:dyDescent="0.25">
      <c r="A117" s="37">
        <f t="shared" si="13"/>
        <v>112</v>
      </c>
      <c r="B117" s="18" t="s">
        <v>205</v>
      </c>
      <c r="C117" s="47">
        <f>+D117+F117</f>
        <v>6661.9</v>
      </c>
      <c r="D117" s="47">
        <f>5767.8+439.6+77.6-35</f>
        <v>6250</v>
      </c>
      <c r="E117" s="47">
        <v>1960.3</v>
      </c>
      <c r="F117" s="47">
        <f>456.9-45</f>
        <v>411.9</v>
      </c>
    </row>
    <row r="118" spans="1:6" ht="31.5" x14ac:dyDescent="0.25">
      <c r="A118" s="37">
        <f t="shared" si="13"/>
        <v>113</v>
      </c>
      <c r="B118" s="18" t="s">
        <v>207</v>
      </c>
      <c r="C118" s="47">
        <f>+D118+F118</f>
        <v>400.1</v>
      </c>
      <c r="D118" s="47">
        <v>392.4</v>
      </c>
      <c r="E118" s="47">
        <v>11.4</v>
      </c>
      <c r="F118" s="47">
        <v>7.7</v>
      </c>
    </row>
    <row r="119" spans="1:6" ht="15.75" x14ac:dyDescent="0.25">
      <c r="A119" s="37">
        <f t="shared" si="13"/>
        <v>114</v>
      </c>
      <c r="B119" s="20" t="s">
        <v>92</v>
      </c>
      <c r="C119" s="46">
        <f>SUM(C121:C127)</f>
        <v>65685.600000000006</v>
      </c>
      <c r="D119" s="46">
        <f>SUM(D121:D127)</f>
        <v>65392.7</v>
      </c>
      <c r="E119" s="46">
        <f>SUM(E121:E127)</f>
        <v>42529.3</v>
      </c>
      <c r="F119" s="46">
        <f>SUM(F121:F127)</f>
        <v>292.89999999999998</v>
      </c>
    </row>
    <row r="120" spans="1:6" ht="15.75" x14ac:dyDescent="0.25">
      <c r="A120" s="37">
        <f t="shared" si="13"/>
        <v>115</v>
      </c>
      <c r="B120" s="117" t="s">
        <v>2</v>
      </c>
      <c r="C120" s="46">
        <f t="shared" ref="C120:C127" si="21">+D120+F120</f>
        <v>0</v>
      </c>
      <c r="D120" s="47"/>
      <c r="E120" s="47"/>
      <c r="F120" s="47"/>
    </row>
    <row r="121" spans="1:6" ht="31.5" x14ac:dyDescent="0.25">
      <c r="A121" s="37">
        <f t="shared" si="13"/>
        <v>116</v>
      </c>
      <c r="B121" s="35" t="s">
        <v>93</v>
      </c>
      <c r="C121" s="47">
        <f t="shared" si="21"/>
        <v>25006.3</v>
      </c>
      <c r="D121" s="47">
        <f>24746.3+90.7</f>
        <v>24837</v>
      </c>
      <c r="E121" s="47">
        <v>16149.3</v>
      </c>
      <c r="F121" s="47">
        <f>150+19.3</f>
        <v>169.3</v>
      </c>
    </row>
    <row r="122" spans="1:6" ht="31.5" x14ac:dyDescent="0.25">
      <c r="A122" s="37">
        <f t="shared" si="13"/>
        <v>117</v>
      </c>
      <c r="B122" s="18" t="s">
        <v>95</v>
      </c>
      <c r="C122" s="47">
        <f t="shared" si="21"/>
        <v>5433.4</v>
      </c>
      <c r="D122" s="47">
        <v>5372.1</v>
      </c>
      <c r="E122" s="47">
        <v>965</v>
      </c>
      <c r="F122" s="47">
        <v>61.3</v>
      </c>
    </row>
    <row r="123" spans="1:6" ht="47.25" x14ac:dyDescent="0.25">
      <c r="A123" s="37">
        <f t="shared" si="13"/>
        <v>118</v>
      </c>
      <c r="B123" s="18" t="s">
        <v>159</v>
      </c>
      <c r="C123" s="47">
        <f t="shared" si="21"/>
        <v>33768.5</v>
      </c>
      <c r="D123" s="47">
        <v>33706.199999999997</v>
      </c>
      <c r="E123" s="47">
        <v>24908.3</v>
      </c>
      <c r="F123" s="47">
        <v>62.3</v>
      </c>
    </row>
    <row r="124" spans="1:6" ht="31.5" x14ac:dyDescent="0.25">
      <c r="A124" s="37">
        <f t="shared" si="13"/>
        <v>119</v>
      </c>
      <c r="B124" s="18" t="s">
        <v>216</v>
      </c>
      <c r="C124" s="47">
        <f t="shared" si="21"/>
        <v>238</v>
      </c>
      <c r="D124" s="47">
        <f>57.1+180.9</f>
        <v>238</v>
      </c>
      <c r="E124" s="47"/>
      <c r="F124" s="47"/>
    </row>
    <row r="125" spans="1:6" ht="31.5" x14ac:dyDescent="0.25">
      <c r="A125" s="37">
        <f t="shared" si="13"/>
        <v>120</v>
      </c>
      <c r="B125" s="18" t="s">
        <v>212</v>
      </c>
      <c r="C125" s="47">
        <f t="shared" si="21"/>
        <v>431</v>
      </c>
      <c r="D125" s="47">
        <v>431</v>
      </c>
      <c r="E125" s="47"/>
      <c r="F125" s="47"/>
    </row>
    <row r="126" spans="1:6" ht="47.25" x14ac:dyDescent="0.25">
      <c r="A126" s="37">
        <f t="shared" si="13"/>
        <v>121</v>
      </c>
      <c r="B126" s="38" t="s">
        <v>91</v>
      </c>
      <c r="C126" s="47">
        <f t="shared" si="21"/>
        <v>807</v>
      </c>
      <c r="D126" s="47">
        <f>817.4-3-7.4</f>
        <v>807</v>
      </c>
      <c r="E126" s="47">
        <v>506.7</v>
      </c>
      <c r="F126" s="47"/>
    </row>
    <row r="127" spans="1:6" ht="63" x14ac:dyDescent="0.25">
      <c r="A127" s="37">
        <f t="shared" si="13"/>
        <v>122</v>
      </c>
      <c r="B127" s="38" t="s">
        <v>94</v>
      </c>
      <c r="C127" s="47">
        <f t="shared" si="21"/>
        <v>1.4</v>
      </c>
      <c r="D127" s="47">
        <v>1.4</v>
      </c>
      <c r="E127" s="47"/>
      <c r="F127" s="47"/>
    </row>
    <row r="128" spans="1:6" ht="15.75" x14ac:dyDescent="0.25">
      <c r="A128" s="37">
        <f t="shared" si="13"/>
        <v>123</v>
      </c>
      <c r="B128" s="34" t="s">
        <v>96</v>
      </c>
      <c r="C128" s="46">
        <f>+C130+C131</f>
        <v>5814.3</v>
      </c>
      <c r="D128" s="46">
        <f>+D130+D131</f>
        <v>5641.1</v>
      </c>
      <c r="E128" s="46">
        <f>+E130+E131</f>
        <v>2098.6</v>
      </c>
      <c r="F128" s="46">
        <f>+F130+F131</f>
        <v>173.2</v>
      </c>
    </row>
    <row r="129" spans="1:6" ht="15.75" x14ac:dyDescent="0.25">
      <c r="A129" s="37">
        <f t="shared" si="13"/>
        <v>124</v>
      </c>
      <c r="B129" s="117" t="s">
        <v>2</v>
      </c>
      <c r="C129" s="46">
        <f>+D129+F129</f>
        <v>0</v>
      </c>
      <c r="D129" s="47"/>
      <c r="E129" s="47"/>
      <c r="F129" s="47"/>
    </row>
    <row r="130" spans="1:6" ht="31.5" x14ac:dyDescent="0.25">
      <c r="A130" s="37">
        <f t="shared" si="13"/>
        <v>125</v>
      </c>
      <c r="B130" s="35" t="s">
        <v>97</v>
      </c>
      <c r="C130" s="47">
        <f>+D130+F130</f>
        <v>5588.9</v>
      </c>
      <c r="D130" s="47">
        <v>5416.8</v>
      </c>
      <c r="E130" s="47">
        <v>2098.6</v>
      </c>
      <c r="F130" s="47">
        <v>172.1</v>
      </c>
    </row>
    <row r="131" spans="1:6" ht="31.5" x14ac:dyDescent="0.25">
      <c r="A131" s="37">
        <f t="shared" si="13"/>
        <v>126</v>
      </c>
      <c r="B131" s="18" t="s">
        <v>98</v>
      </c>
      <c r="C131" s="47">
        <f>+D131+F131</f>
        <v>225.4</v>
      </c>
      <c r="D131" s="47">
        <v>224.3</v>
      </c>
      <c r="E131" s="47"/>
      <c r="F131" s="47">
        <v>1.1000000000000001</v>
      </c>
    </row>
    <row r="132" spans="1:6" ht="15.75" x14ac:dyDescent="0.25">
      <c r="A132" s="37">
        <f t="shared" si="13"/>
        <v>127</v>
      </c>
      <c r="B132" s="20" t="s">
        <v>13</v>
      </c>
      <c r="C132" s="46">
        <f>+C133+C146</f>
        <v>16022.3</v>
      </c>
      <c r="D132" s="46">
        <f>+D133+D146</f>
        <v>15859.8</v>
      </c>
      <c r="E132" s="46">
        <f>+E133+E146</f>
        <v>4853.1000000000004</v>
      </c>
      <c r="F132" s="46">
        <f>+F133+F146</f>
        <v>162.5</v>
      </c>
    </row>
    <row r="133" spans="1:6" ht="15.75" x14ac:dyDescent="0.25">
      <c r="A133" s="37">
        <f t="shared" si="13"/>
        <v>128</v>
      </c>
      <c r="B133" s="20" t="s">
        <v>99</v>
      </c>
      <c r="C133" s="46">
        <f>+C135+C136+C137+C139+C145+C138</f>
        <v>14016</v>
      </c>
      <c r="D133" s="46">
        <f t="shared" ref="D133:F133" si="22">+D135+D136+D137+D139+D145+D138</f>
        <v>13853.5</v>
      </c>
      <c r="E133" s="46">
        <f t="shared" si="22"/>
        <v>3662.6</v>
      </c>
      <c r="F133" s="46">
        <f t="shared" si="22"/>
        <v>162.5</v>
      </c>
    </row>
    <row r="134" spans="1:6" ht="15.75" x14ac:dyDescent="0.25">
      <c r="A134" s="37">
        <f t="shared" si="13"/>
        <v>129</v>
      </c>
      <c r="B134" s="117" t="s">
        <v>2</v>
      </c>
      <c r="C134" s="46">
        <f>+D134+F134</f>
        <v>0</v>
      </c>
      <c r="D134" s="47"/>
      <c r="E134" s="47"/>
      <c r="F134" s="47"/>
    </row>
    <row r="135" spans="1:6" ht="31.5" x14ac:dyDescent="0.25">
      <c r="A135" s="37">
        <f t="shared" si="13"/>
        <v>130</v>
      </c>
      <c r="B135" s="35" t="s">
        <v>85</v>
      </c>
      <c r="C135" s="47">
        <f>+D135+F135</f>
        <v>8177.2</v>
      </c>
      <c r="D135" s="47">
        <v>8084.1</v>
      </c>
      <c r="E135" s="47">
        <v>2162.3000000000002</v>
      </c>
      <c r="F135" s="47">
        <v>93.1</v>
      </c>
    </row>
    <row r="136" spans="1:6" ht="31.5" x14ac:dyDescent="0.25">
      <c r="A136" s="37">
        <f t="shared" ref="A136:A161" si="23">+A135+1</f>
        <v>131</v>
      </c>
      <c r="B136" s="38" t="s">
        <v>103</v>
      </c>
      <c r="C136" s="47">
        <f>+D136+F136</f>
        <v>636.6</v>
      </c>
      <c r="D136" s="47">
        <v>627.20000000000005</v>
      </c>
      <c r="E136" s="47">
        <v>104.3</v>
      </c>
      <c r="F136" s="47">
        <v>9.4</v>
      </c>
    </row>
    <row r="137" spans="1:6" ht="47.25" x14ac:dyDescent="0.25">
      <c r="A137" s="37">
        <f t="shared" si="23"/>
        <v>132</v>
      </c>
      <c r="B137" s="18" t="s">
        <v>104</v>
      </c>
      <c r="C137" s="47">
        <f>+D137+F137</f>
        <v>1116</v>
      </c>
      <c r="D137" s="47">
        <v>1056</v>
      </c>
      <c r="E137" s="47"/>
      <c r="F137" s="47">
        <v>60</v>
      </c>
    </row>
    <row r="138" spans="1:6" ht="31.5" x14ac:dyDescent="0.25">
      <c r="A138" s="37">
        <f t="shared" si="23"/>
        <v>133</v>
      </c>
      <c r="B138" s="18" t="s">
        <v>217</v>
      </c>
      <c r="C138" s="47">
        <f>+D138+F138</f>
        <v>23.3</v>
      </c>
      <c r="D138" s="47">
        <f>6.8+16.5</f>
        <v>23.3</v>
      </c>
      <c r="E138" s="47">
        <v>9.8000000000000007</v>
      </c>
      <c r="F138" s="47"/>
    </row>
    <row r="139" spans="1:6" ht="63" x14ac:dyDescent="0.25">
      <c r="A139" s="37">
        <f t="shared" si="23"/>
        <v>134</v>
      </c>
      <c r="B139" s="38" t="s">
        <v>100</v>
      </c>
      <c r="C139" s="47">
        <f>SUM(C141:C144)</f>
        <v>3739.9</v>
      </c>
      <c r="D139" s="47">
        <f t="shared" ref="D139:F139" si="24">SUM(D141:D144)</f>
        <v>3739.9</v>
      </c>
      <c r="E139" s="47">
        <f t="shared" si="24"/>
        <v>1147.7</v>
      </c>
      <c r="F139" s="47">
        <f t="shared" si="24"/>
        <v>0</v>
      </c>
    </row>
    <row r="140" spans="1:6" ht="15.75" x14ac:dyDescent="0.25">
      <c r="A140" s="37">
        <f t="shared" si="23"/>
        <v>135</v>
      </c>
      <c r="B140" s="117" t="s">
        <v>2</v>
      </c>
      <c r="C140" s="46">
        <f t="shared" ref="C140:C145" si="25">+D140+F140</f>
        <v>0</v>
      </c>
      <c r="D140" s="47"/>
      <c r="E140" s="47"/>
      <c r="F140" s="47"/>
    </row>
    <row r="141" spans="1:6" ht="15.75" x14ac:dyDescent="0.25">
      <c r="A141" s="37">
        <f t="shared" si="23"/>
        <v>136</v>
      </c>
      <c r="B141" s="18" t="s">
        <v>32</v>
      </c>
      <c r="C141" s="47">
        <f t="shared" si="25"/>
        <v>2650.6</v>
      </c>
      <c r="D141" s="47">
        <f>2719.8-69.2</f>
        <v>2650.6</v>
      </c>
      <c r="E141" s="47">
        <f>673.6+261.5+212.6</f>
        <v>1147.7</v>
      </c>
      <c r="F141" s="47"/>
    </row>
    <row r="142" spans="1:6" ht="31.5" x14ac:dyDescent="0.25">
      <c r="A142" s="37">
        <f t="shared" si="23"/>
        <v>137</v>
      </c>
      <c r="B142" s="18" t="s">
        <v>101</v>
      </c>
      <c r="C142" s="47">
        <f t="shared" si="25"/>
        <v>669.7</v>
      </c>
      <c r="D142" s="47">
        <f>689.8-20.1</f>
        <v>669.7</v>
      </c>
      <c r="E142" s="47"/>
      <c r="F142" s="47"/>
    </row>
    <row r="143" spans="1:6" ht="15.75" x14ac:dyDescent="0.25">
      <c r="A143" s="37">
        <f t="shared" si="23"/>
        <v>138</v>
      </c>
      <c r="B143" s="18" t="s">
        <v>34</v>
      </c>
      <c r="C143" s="47">
        <f t="shared" si="25"/>
        <v>373.4</v>
      </c>
      <c r="D143" s="47">
        <f>388.3-14.9</f>
        <v>373.4</v>
      </c>
      <c r="E143" s="47"/>
      <c r="F143" s="47"/>
    </row>
    <row r="144" spans="1:6" ht="31.5" x14ac:dyDescent="0.25">
      <c r="A144" s="37">
        <f t="shared" si="23"/>
        <v>139</v>
      </c>
      <c r="B144" s="38" t="s">
        <v>120</v>
      </c>
      <c r="C144" s="47">
        <f t="shared" si="25"/>
        <v>46.2</v>
      </c>
      <c r="D144" s="47">
        <f>48-1.8</f>
        <v>46.2</v>
      </c>
      <c r="E144" s="47"/>
      <c r="F144" s="47"/>
    </row>
    <row r="145" spans="1:6" ht="47.25" x14ac:dyDescent="0.25">
      <c r="A145" s="37">
        <f t="shared" si="23"/>
        <v>140</v>
      </c>
      <c r="B145" s="38" t="s">
        <v>102</v>
      </c>
      <c r="C145" s="47">
        <f t="shared" si="25"/>
        <v>323</v>
      </c>
      <c r="D145" s="47">
        <v>323</v>
      </c>
      <c r="E145" s="47">
        <v>238.5</v>
      </c>
      <c r="F145" s="47"/>
    </row>
    <row r="146" spans="1:6" ht="15.75" x14ac:dyDescent="0.25">
      <c r="A146" s="37">
        <f t="shared" si="23"/>
        <v>141</v>
      </c>
      <c r="B146" s="20" t="s">
        <v>105</v>
      </c>
      <c r="C146" s="46">
        <f>SUM(C148:C153)</f>
        <v>2006.3</v>
      </c>
      <c r="D146" s="46">
        <f>SUM(D148:D153)</f>
        <v>2006.3</v>
      </c>
      <c r="E146" s="46">
        <f>SUM(E148:E153)</f>
        <v>1190.5</v>
      </c>
      <c r="F146" s="46">
        <f>SUM(F148:F153)</f>
        <v>0</v>
      </c>
    </row>
    <row r="147" spans="1:6" ht="15.75" x14ac:dyDescent="0.25">
      <c r="A147" s="37">
        <f t="shared" si="23"/>
        <v>142</v>
      </c>
      <c r="B147" s="117" t="s">
        <v>2</v>
      </c>
      <c r="C147" s="46">
        <f t="shared" ref="C147:C152" si="26">+D147+F147</f>
        <v>0</v>
      </c>
      <c r="D147" s="47"/>
      <c r="E147" s="47"/>
      <c r="F147" s="47"/>
    </row>
    <row r="148" spans="1:6" ht="31.5" x14ac:dyDescent="0.25">
      <c r="A148" s="37">
        <f t="shared" si="23"/>
        <v>143</v>
      </c>
      <c r="B148" s="18" t="s">
        <v>152</v>
      </c>
      <c r="C148" s="47">
        <f t="shared" si="26"/>
        <v>412.3</v>
      </c>
      <c r="D148" s="47">
        <v>412.3</v>
      </c>
      <c r="E148" s="47">
        <v>242.4</v>
      </c>
      <c r="F148" s="47"/>
    </row>
    <row r="149" spans="1:6" ht="31.5" x14ac:dyDescent="0.25">
      <c r="A149" s="37">
        <f t="shared" si="23"/>
        <v>144</v>
      </c>
      <c r="B149" s="18" t="s">
        <v>153</v>
      </c>
      <c r="C149" s="47">
        <f t="shared" si="26"/>
        <v>18.2</v>
      </c>
      <c r="D149" s="47">
        <v>18.2</v>
      </c>
      <c r="E149" s="47">
        <v>12.9</v>
      </c>
      <c r="F149" s="47"/>
    </row>
    <row r="150" spans="1:6" ht="31.5" x14ac:dyDescent="0.25">
      <c r="A150" s="37">
        <f t="shared" si="23"/>
        <v>145</v>
      </c>
      <c r="B150" s="18" t="s">
        <v>107</v>
      </c>
      <c r="C150" s="47">
        <f t="shared" si="26"/>
        <v>109.1</v>
      </c>
      <c r="D150" s="47">
        <v>109.1</v>
      </c>
      <c r="E150" s="47"/>
      <c r="F150" s="47"/>
    </row>
    <row r="151" spans="1:6" ht="31.5" x14ac:dyDescent="0.25">
      <c r="A151" s="37">
        <f t="shared" si="23"/>
        <v>146</v>
      </c>
      <c r="B151" s="35" t="s">
        <v>108</v>
      </c>
      <c r="C151" s="47">
        <f t="shared" si="26"/>
        <v>11</v>
      </c>
      <c r="D151" s="47">
        <v>11</v>
      </c>
      <c r="E151" s="47"/>
      <c r="F151" s="47"/>
    </row>
    <row r="152" spans="1:6" ht="47.25" x14ac:dyDescent="0.25">
      <c r="A152" s="37">
        <f t="shared" si="23"/>
        <v>147</v>
      </c>
      <c r="B152" s="38" t="s">
        <v>209</v>
      </c>
      <c r="C152" s="47">
        <f t="shared" si="26"/>
        <v>921</v>
      </c>
      <c r="D152" s="47">
        <v>921</v>
      </c>
      <c r="E152" s="47">
        <v>608</v>
      </c>
      <c r="F152" s="47"/>
    </row>
    <row r="153" spans="1:6" ht="63" x14ac:dyDescent="0.25">
      <c r="A153" s="37">
        <f t="shared" si="23"/>
        <v>148</v>
      </c>
      <c r="B153" s="38" t="s">
        <v>106</v>
      </c>
      <c r="C153" s="47">
        <f>+C155+C156+C157</f>
        <v>534.70000000000005</v>
      </c>
      <c r="D153" s="47">
        <f t="shared" ref="D153:F153" si="27">+D155+D156+D157</f>
        <v>534.70000000000005</v>
      </c>
      <c r="E153" s="47">
        <f t="shared" si="27"/>
        <v>327.2</v>
      </c>
      <c r="F153" s="47">
        <f t="shared" si="27"/>
        <v>0</v>
      </c>
    </row>
    <row r="154" spans="1:6" ht="15.75" x14ac:dyDescent="0.25">
      <c r="A154" s="37">
        <f t="shared" si="23"/>
        <v>149</v>
      </c>
      <c r="B154" s="117" t="s">
        <v>2</v>
      </c>
      <c r="C154" s="47"/>
      <c r="D154" s="47"/>
      <c r="E154" s="47"/>
      <c r="F154" s="47"/>
    </row>
    <row r="155" spans="1:6" ht="15.75" x14ac:dyDescent="0.25">
      <c r="A155" s="37">
        <f t="shared" si="23"/>
        <v>150</v>
      </c>
      <c r="B155" s="38" t="s">
        <v>35</v>
      </c>
      <c r="C155" s="47">
        <f>+D155+F155</f>
        <v>345</v>
      </c>
      <c r="D155" s="47">
        <v>345</v>
      </c>
      <c r="E155" s="47">
        <v>226.9</v>
      </c>
      <c r="F155" s="47"/>
    </row>
    <row r="156" spans="1:6" ht="15.75" x14ac:dyDescent="0.25">
      <c r="A156" s="37">
        <f t="shared" si="23"/>
        <v>151</v>
      </c>
      <c r="B156" s="38" t="s">
        <v>36</v>
      </c>
      <c r="C156" s="47">
        <f>+D156+F156</f>
        <v>177.8</v>
      </c>
      <c r="D156" s="47">
        <f>179-1.2</f>
        <v>177.8</v>
      </c>
      <c r="E156" s="47">
        <v>92.8</v>
      </c>
      <c r="F156" s="47"/>
    </row>
    <row r="157" spans="1:6" ht="15.75" x14ac:dyDescent="0.25">
      <c r="A157" s="37">
        <f t="shared" si="23"/>
        <v>152</v>
      </c>
      <c r="B157" s="38" t="s">
        <v>199</v>
      </c>
      <c r="C157" s="47">
        <f>+D157+F157</f>
        <v>11.9</v>
      </c>
      <c r="D157" s="47">
        <v>11.9</v>
      </c>
      <c r="E157" s="47">
        <v>7.5</v>
      </c>
      <c r="F157" s="47"/>
    </row>
    <row r="158" spans="1:6" ht="15.75" x14ac:dyDescent="0.25">
      <c r="A158" s="37">
        <f t="shared" si="23"/>
        <v>153</v>
      </c>
      <c r="B158" s="20" t="s">
        <v>109</v>
      </c>
      <c r="C158" s="46">
        <f>+C6+C11+C50+C86+C95+C114+C132</f>
        <v>164249.60000000001</v>
      </c>
      <c r="D158" s="46">
        <f>+D6+D11+D50+D86+D95+D114+D132</f>
        <v>129403.9</v>
      </c>
      <c r="E158" s="46">
        <f>+E6+E11+E50+E86+E95+E114+E132</f>
        <v>56944.7</v>
      </c>
      <c r="F158" s="46">
        <f>+F6+F11+F50+F86+F95+F114+F132</f>
        <v>34845.699999999997</v>
      </c>
    </row>
    <row r="159" spans="1:6" ht="15.75" x14ac:dyDescent="0.25">
      <c r="A159" s="37">
        <f t="shared" si="23"/>
        <v>154</v>
      </c>
      <c r="B159" s="117" t="s">
        <v>2</v>
      </c>
      <c r="C159" s="47"/>
      <c r="D159" s="47"/>
      <c r="E159" s="47"/>
      <c r="F159" s="47"/>
    </row>
    <row r="160" spans="1:6" ht="15.75" x14ac:dyDescent="0.25">
      <c r="A160" s="37">
        <f t="shared" si="23"/>
        <v>155</v>
      </c>
      <c r="B160" s="18" t="s">
        <v>165</v>
      </c>
      <c r="C160" s="47">
        <f>+D160+F160</f>
        <v>2454.8000000000002</v>
      </c>
      <c r="D160" s="47"/>
      <c r="E160" s="47"/>
      <c r="F160" s="47">
        <f>2374.8+80</f>
        <v>2454.8000000000002</v>
      </c>
    </row>
    <row r="161" spans="1:6" ht="15.75" x14ac:dyDescent="0.25">
      <c r="A161" s="37">
        <f t="shared" si="23"/>
        <v>156</v>
      </c>
      <c r="B161" s="20" t="s">
        <v>260</v>
      </c>
      <c r="C161" s="46">
        <f>+C158-C160</f>
        <v>161794.79999999999</v>
      </c>
      <c r="D161" s="46">
        <f>+D158-D160</f>
        <v>129403.9</v>
      </c>
      <c r="E161" s="46">
        <f>+E158-E160</f>
        <v>56944.7</v>
      </c>
      <c r="F161" s="46">
        <f>+F158-F160</f>
        <v>32390.9</v>
      </c>
    </row>
    <row r="163" spans="1:6" x14ac:dyDescent="0.2">
      <c r="B163" s="45"/>
      <c r="C163" s="4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Zeros="0" zoomScale="115" zoomScaleNormal="115" workbookViewId="0">
      <selection activeCell="C2" sqref="C2"/>
    </sheetView>
  </sheetViews>
  <sheetFormatPr defaultColWidth="10.140625" defaultRowHeight="12.75" x14ac:dyDescent="0.2"/>
  <cols>
    <col min="1" max="1" width="5.28515625" style="3" customWidth="1"/>
    <col min="2" max="2" width="23" style="3" customWidth="1"/>
    <col min="3" max="3" width="18" style="3" customWidth="1"/>
    <col min="4" max="4" width="13.42578125" style="3" customWidth="1"/>
    <col min="5" max="5" width="12.7109375" style="3" customWidth="1"/>
    <col min="6" max="7" width="11.140625" style="3" customWidth="1"/>
    <col min="8" max="225" width="10.140625" style="3"/>
    <col min="226" max="226" width="5.28515625" style="3" customWidth="1"/>
    <col min="227" max="227" width="23" style="3" customWidth="1"/>
    <col min="228" max="228" width="18" style="3" customWidth="1"/>
    <col min="229" max="229" width="12" style="3" customWidth="1"/>
    <col min="230" max="230" width="11" style="3" customWidth="1"/>
    <col min="231" max="231" width="10.85546875" style="3" customWidth="1"/>
    <col min="232" max="232" width="9.42578125" style="3" customWidth="1"/>
    <col min="233" max="481" width="10.140625" style="3"/>
    <col min="482" max="482" width="5.28515625" style="3" customWidth="1"/>
    <col min="483" max="483" width="23" style="3" customWidth="1"/>
    <col min="484" max="484" width="18" style="3" customWidth="1"/>
    <col min="485" max="485" width="12" style="3" customWidth="1"/>
    <col min="486" max="486" width="11" style="3" customWidth="1"/>
    <col min="487" max="487" width="10.85546875" style="3" customWidth="1"/>
    <col min="488" max="488" width="9.42578125" style="3" customWidth="1"/>
    <col min="489" max="737" width="10.140625" style="3"/>
    <col min="738" max="738" width="5.28515625" style="3" customWidth="1"/>
    <col min="739" max="739" width="23" style="3" customWidth="1"/>
    <col min="740" max="740" width="18" style="3" customWidth="1"/>
    <col min="741" max="741" width="12" style="3" customWidth="1"/>
    <col min="742" max="742" width="11" style="3" customWidth="1"/>
    <col min="743" max="743" width="10.85546875" style="3" customWidth="1"/>
    <col min="744" max="744" width="9.42578125" style="3" customWidth="1"/>
    <col min="745" max="993" width="10.140625" style="3"/>
    <col min="994" max="994" width="5.28515625" style="3" customWidth="1"/>
    <col min="995" max="995" width="23" style="3" customWidth="1"/>
    <col min="996" max="996" width="18" style="3" customWidth="1"/>
    <col min="997" max="997" width="12" style="3" customWidth="1"/>
    <col min="998" max="998" width="11" style="3" customWidth="1"/>
    <col min="999" max="999" width="10.85546875" style="3" customWidth="1"/>
    <col min="1000" max="1000" width="9.42578125" style="3" customWidth="1"/>
    <col min="1001" max="1249" width="10.140625" style="3"/>
    <col min="1250" max="1250" width="5.28515625" style="3" customWidth="1"/>
    <col min="1251" max="1251" width="23" style="3" customWidth="1"/>
    <col min="1252" max="1252" width="18" style="3" customWidth="1"/>
    <col min="1253" max="1253" width="12" style="3" customWidth="1"/>
    <col min="1254" max="1254" width="11" style="3" customWidth="1"/>
    <col min="1255" max="1255" width="10.85546875" style="3" customWidth="1"/>
    <col min="1256" max="1256" width="9.42578125" style="3" customWidth="1"/>
    <col min="1257" max="1505" width="10.140625" style="3"/>
    <col min="1506" max="1506" width="5.28515625" style="3" customWidth="1"/>
    <col min="1507" max="1507" width="23" style="3" customWidth="1"/>
    <col min="1508" max="1508" width="18" style="3" customWidth="1"/>
    <col min="1509" max="1509" width="12" style="3" customWidth="1"/>
    <col min="1510" max="1510" width="11" style="3" customWidth="1"/>
    <col min="1511" max="1511" width="10.85546875" style="3" customWidth="1"/>
    <col min="1512" max="1512" width="9.42578125" style="3" customWidth="1"/>
    <col min="1513" max="1761" width="10.140625" style="3"/>
    <col min="1762" max="1762" width="5.28515625" style="3" customWidth="1"/>
    <col min="1763" max="1763" width="23" style="3" customWidth="1"/>
    <col min="1764" max="1764" width="18" style="3" customWidth="1"/>
    <col min="1765" max="1765" width="12" style="3" customWidth="1"/>
    <col min="1766" max="1766" width="11" style="3" customWidth="1"/>
    <col min="1767" max="1767" width="10.85546875" style="3" customWidth="1"/>
    <col min="1768" max="1768" width="9.42578125" style="3" customWidth="1"/>
    <col min="1769" max="2017" width="10.140625" style="3"/>
    <col min="2018" max="2018" width="5.28515625" style="3" customWidth="1"/>
    <col min="2019" max="2019" width="23" style="3" customWidth="1"/>
    <col min="2020" max="2020" width="18" style="3" customWidth="1"/>
    <col min="2021" max="2021" width="12" style="3" customWidth="1"/>
    <col min="2022" max="2022" width="11" style="3" customWidth="1"/>
    <col min="2023" max="2023" width="10.85546875" style="3" customWidth="1"/>
    <col min="2024" max="2024" width="9.42578125" style="3" customWidth="1"/>
    <col min="2025" max="2273" width="10.140625" style="3"/>
    <col min="2274" max="2274" width="5.28515625" style="3" customWidth="1"/>
    <col min="2275" max="2275" width="23" style="3" customWidth="1"/>
    <col min="2276" max="2276" width="18" style="3" customWidth="1"/>
    <col min="2277" max="2277" width="12" style="3" customWidth="1"/>
    <col min="2278" max="2278" width="11" style="3" customWidth="1"/>
    <col min="2279" max="2279" width="10.85546875" style="3" customWidth="1"/>
    <col min="2280" max="2280" width="9.42578125" style="3" customWidth="1"/>
    <col min="2281" max="2529" width="10.140625" style="3"/>
    <col min="2530" max="2530" width="5.28515625" style="3" customWidth="1"/>
    <col min="2531" max="2531" width="23" style="3" customWidth="1"/>
    <col min="2532" max="2532" width="18" style="3" customWidth="1"/>
    <col min="2533" max="2533" width="12" style="3" customWidth="1"/>
    <col min="2534" max="2534" width="11" style="3" customWidth="1"/>
    <col min="2535" max="2535" width="10.85546875" style="3" customWidth="1"/>
    <col min="2536" max="2536" width="9.42578125" style="3" customWidth="1"/>
    <col min="2537" max="2785" width="10.140625" style="3"/>
    <col min="2786" max="2786" width="5.28515625" style="3" customWidth="1"/>
    <col min="2787" max="2787" width="23" style="3" customWidth="1"/>
    <col min="2788" max="2788" width="18" style="3" customWidth="1"/>
    <col min="2789" max="2789" width="12" style="3" customWidth="1"/>
    <col min="2790" max="2790" width="11" style="3" customWidth="1"/>
    <col min="2791" max="2791" width="10.85546875" style="3" customWidth="1"/>
    <col min="2792" max="2792" width="9.42578125" style="3" customWidth="1"/>
    <col min="2793" max="3041" width="10.140625" style="3"/>
    <col min="3042" max="3042" width="5.28515625" style="3" customWidth="1"/>
    <col min="3043" max="3043" width="23" style="3" customWidth="1"/>
    <col min="3044" max="3044" width="18" style="3" customWidth="1"/>
    <col min="3045" max="3045" width="12" style="3" customWidth="1"/>
    <col min="3046" max="3046" width="11" style="3" customWidth="1"/>
    <col min="3047" max="3047" width="10.85546875" style="3" customWidth="1"/>
    <col min="3048" max="3048" width="9.42578125" style="3" customWidth="1"/>
    <col min="3049" max="3297" width="10.140625" style="3"/>
    <col min="3298" max="3298" width="5.28515625" style="3" customWidth="1"/>
    <col min="3299" max="3299" width="23" style="3" customWidth="1"/>
    <col min="3300" max="3300" width="18" style="3" customWidth="1"/>
    <col min="3301" max="3301" width="12" style="3" customWidth="1"/>
    <col min="3302" max="3302" width="11" style="3" customWidth="1"/>
    <col min="3303" max="3303" width="10.85546875" style="3" customWidth="1"/>
    <col min="3304" max="3304" width="9.42578125" style="3" customWidth="1"/>
    <col min="3305" max="3553" width="10.140625" style="3"/>
    <col min="3554" max="3554" width="5.28515625" style="3" customWidth="1"/>
    <col min="3555" max="3555" width="23" style="3" customWidth="1"/>
    <col min="3556" max="3556" width="18" style="3" customWidth="1"/>
    <col min="3557" max="3557" width="12" style="3" customWidth="1"/>
    <col min="3558" max="3558" width="11" style="3" customWidth="1"/>
    <col min="3559" max="3559" width="10.85546875" style="3" customWidth="1"/>
    <col min="3560" max="3560" width="9.42578125" style="3" customWidth="1"/>
    <col min="3561" max="3809" width="10.140625" style="3"/>
    <col min="3810" max="3810" width="5.28515625" style="3" customWidth="1"/>
    <col min="3811" max="3811" width="23" style="3" customWidth="1"/>
    <col min="3812" max="3812" width="18" style="3" customWidth="1"/>
    <col min="3813" max="3813" width="12" style="3" customWidth="1"/>
    <col min="3814" max="3814" width="11" style="3" customWidth="1"/>
    <col min="3815" max="3815" width="10.85546875" style="3" customWidth="1"/>
    <col min="3816" max="3816" width="9.42578125" style="3" customWidth="1"/>
    <col min="3817" max="4065" width="10.140625" style="3"/>
    <col min="4066" max="4066" width="5.28515625" style="3" customWidth="1"/>
    <col min="4067" max="4067" width="23" style="3" customWidth="1"/>
    <col min="4068" max="4068" width="18" style="3" customWidth="1"/>
    <col min="4069" max="4069" width="12" style="3" customWidth="1"/>
    <col min="4070" max="4070" width="11" style="3" customWidth="1"/>
    <col min="4071" max="4071" width="10.85546875" style="3" customWidth="1"/>
    <col min="4072" max="4072" width="9.42578125" style="3" customWidth="1"/>
    <col min="4073" max="4321" width="10.140625" style="3"/>
    <col min="4322" max="4322" width="5.28515625" style="3" customWidth="1"/>
    <col min="4323" max="4323" width="23" style="3" customWidth="1"/>
    <col min="4324" max="4324" width="18" style="3" customWidth="1"/>
    <col min="4325" max="4325" width="12" style="3" customWidth="1"/>
    <col min="4326" max="4326" width="11" style="3" customWidth="1"/>
    <col min="4327" max="4327" width="10.85546875" style="3" customWidth="1"/>
    <col min="4328" max="4328" width="9.42578125" style="3" customWidth="1"/>
    <col min="4329" max="4577" width="10.140625" style="3"/>
    <col min="4578" max="4578" width="5.28515625" style="3" customWidth="1"/>
    <col min="4579" max="4579" width="23" style="3" customWidth="1"/>
    <col min="4580" max="4580" width="18" style="3" customWidth="1"/>
    <col min="4581" max="4581" width="12" style="3" customWidth="1"/>
    <col min="4582" max="4582" width="11" style="3" customWidth="1"/>
    <col min="4583" max="4583" width="10.85546875" style="3" customWidth="1"/>
    <col min="4584" max="4584" width="9.42578125" style="3" customWidth="1"/>
    <col min="4585" max="4833" width="10.140625" style="3"/>
    <col min="4834" max="4834" width="5.28515625" style="3" customWidth="1"/>
    <col min="4835" max="4835" width="23" style="3" customWidth="1"/>
    <col min="4836" max="4836" width="18" style="3" customWidth="1"/>
    <col min="4837" max="4837" width="12" style="3" customWidth="1"/>
    <col min="4838" max="4838" width="11" style="3" customWidth="1"/>
    <col min="4839" max="4839" width="10.85546875" style="3" customWidth="1"/>
    <col min="4840" max="4840" width="9.42578125" style="3" customWidth="1"/>
    <col min="4841" max="5089" width="10.140625" style="3"/>
    <col min="5090" max="5090" width="5.28515625" style="3" customWidth="1"/>
    <col min="5091" max="5091" width="23" style="3" customWidth="1"/>
    <col min="5092" max="5092" width="18" style="3" customWidth="1"/>
    <col min="5093" max="5093" width="12" style="3" customWidth="1"/>
    <col min="5094" max="5094" width="11" style="3" customWidth="1"/>
    <col min="5095" max="5095" width="10.85546875" style="3" customWidth="1"/>
    <col min="5096" max="5096" width="9.42578125" style="3" customWidth="1"/>
    <col min="5097" max="5345" width="10.140625" style="3"/>
    <col min="5346" max="5346" width="5.28515625" style="3" customWidth="1"/>
    <col min="5347" max="5347" width="23" style="3" customWidth="1"/>
    <col min="5348" max="5348" width="18" style="3" customWidth="1"/>
    <col min="5349" max="5349" width="12" style="3" customWidth="1"/>
    <col min="5350" max="5350" width="11" style="3" customWidth="1"/>
    <col min="5351" max="5351" width="10.85546875" style="3" customWidth="1"/>
    <col min="5352" max="5352" width="9.42578125" style="3" customWidth="1"/>
    <col min="5353" max="5601" width="10.140625" style="3"/>
    <col min="5602" max="5602" width="5.28515625" style="3" customWidth="1"/>
    <col min="5603" max="5603" width="23" style="3" customWidth="1"/>
    <col min="5604" max="5604" width="18" style="3" customWidth="1"/>
    <col min="5605" max="5605" width="12" style="3" customWidth="1"/>
    <col min="5606" max="5606" width="11" style="3" customWidth="1"/>
    <col min="5607" max="5607" width="10.85546875" style="3" customWidth="1"/>
    <col min="5608" max="5608" width="9.42578125" style="3" customWidth="1"/>
    <col min="5609" max="5857" width="10.140625" style="3"/>
    <col min="5858" max="5858" width="5.28515625" style="3" customWidth="1"/>
    <col min="5859" max="5859" width="23" style="3" customWidth="1"/>
    <col min="5860" max="5860" width="18" style="3" customWidth="1"/>
    <col min="5861" max="5861" width="12" style="3" customWidth="1"/>
    <col min="5862" max="5862" width="11" style="3" customWidth="1"/>
    <col min="5863" max="5863" width="10.85546875" style="3" customWidth="1"/>
    <col min="5864" max="5864" width="9.42578125" style="3" customWidth="1"/>
    <col min="5865" max="6113" width="10.140625" style="3"/>
    <col min="6114" max="6114" width="5.28515625" style="3" customWidth="1"/>
    <col min="6115" max="6115" width="23" style="3" customWidth="1"/>
    <col min="6116" max="6116" width="18" style="3" customWidth="1"/>
    <col min="6117" max="6117" width="12" style="3" customWidth="1"/>
    <col min="6118" max="6118" width="11" style="3" customWidth="1"/>
    <col min="6119" max="6119" width="10.85546875" style="3" customWidth="1"/>
    <col min="6120" max="6120" width="9.42578125" style="3" customWidth="1"/>
    <col min="6121" max="6369" width="10.140625" style="3"/>
    <col min="6370" max="6370" width="5.28515625" style="3" customWidth="1"/>
    <col min="6371" max="6371" width="23" style="3" customWidth="1"/>
    <col min="6372" max="6372" width="18" style="3" customWidth="1"/>
    <col min="6373" max="6373" width="12" style="3" customWidth="1"/>
    <col min="6374" max="6374" width="11" style="3" customWidth="1"/>
    <col min="6375" max="6375" width="10.85546875" style="3" customWidth="1"/>
    <col min="6376" max="6376" width="9.42578125" style="3" customWidth="1"/>
    <col min="6377" max="6625" width="10.140625" style="3"/>
    <col min="6626" max="6626" width="5.28515625" style="3" customWidth="1"/>
    <col min="6627" max="6627" width="23" style="3" customWidth="1"/>
    <col min="6628" max="6628" width="18" style="3" customWidth="1"/>
    <col min="6629" max="6629" width="12" style="3" customWidth="1"/>
    <col min="6630" max="6630" width="11" style="3" customWidth="1"/>
    <col min="6631" max="6631" width="10.85546875" style="3" customWidth="1"/>
    <col min="6632" max="6632" width="9.42578125" style="3" customWidth="1"/>
    <col min="6633" max="6881" width="10.140625" style="3"/>
    <col min="6882" max="6882" width="5.28515625" style="3" customWidth="1"/>
    <col min="6883" max="6883" width="23" style="3" customWidth="1"/>
    <col min="6884" max="6884" width="18" style="3" customWidth="1"/>
    <col min="6885" max="6885" width="12" style="3" customWidth="1"/>
    <col min="6886" max="6886" width="11" style="3" customWidth="1"/>
    <col min="6887" max="6887" width="10.85546875" style="3" customWidth="1"/>
    <col min="6888" max="6888" width="9.42578125" style="3" customWidth="1"/>
    <col min="6889" max="7137" width="10.140625" style="3"/>
    <col min="7138" max="7138" width="5.28515625" style="3" customWidth="1"/>
    <col min="7139" max="7139" width="23" style="3" customWidth="1"/>
    <col min="7140" max="7140" width="18" style="3" customWidth="1"/>
    <col min="7141" max="7141" width="12" style="3" customWidth="1"/>
    <col min="7142" max="7142" width="11" style="3" customWidth="1"/>
    <col min="7143" max="7143" width="10.85546875" style="3" customWidth="1"/>
    <col min="7144" max="7144" width="9.42578125" style="3" customWidth="1"/>
    <col min="7145" max="7393" width="10.140625" style="3"/>
    <col min="7394" max="7394" width="5.28515625" style="3" customWidth="1"/>
    <col min="7395" max="7395" width="23" style="3" customWidth="1"/>
    <col min="7396" max="7396" width="18" style="3" customWidth="1"/>
    <col min="7397" max="7397" width="12" style="3" customWidth="1"/>
    <col min="7398" max="7398" width="11" style="3" customWidth="1"/>
    <col min="7399" max="7399" width="10.85546875" style="3" customWidth="1"/>
    <col min="7400" max="7400" width="9.42578125" style="3" customWidth="1"/>
    <col min="7401" max="7649" width="10.140625" style="3"/>
    <col min="7650" max="7650" width="5.28515625" style="3" customWidth="1"/>
    <col min="7651" max="7651" width="23" style="3" customWidth="1"/>
    <col min="7652" max="7652" width="18" style="3" customWidth="1"/>
    <col min="7653" max="7653" width="12" style="3" customWidth="1"/>
    <col min="7654" max="7654" width="11" style="3" customWidth="1"/>
    <col min="7655" max="7655" width="10.85546875" style="3" customWidth="1"/>
    <col min="7656" max="7656" width="9.42578125" style="3" customWidth="1"/>
    <col min="7657" max="7905" width="10.140625" style="3"/>
    <col min="7906" max="7906" width="5.28515625" style="3" customWidth="1"/>
    <col min="7907" max="7907" width="23" style="3" customWidth="1"/>
    <col min="7908" max="7908" width="18" style="3" customWidth="1"/>
    <col min="7909" max="7909" width="12" style="3" customWidth="1"/>
    <col min="7910" max="7910" width="11" style="3" customWidth="1"/>
    <col min="7911" max="7911" width="10.85546875" style="3" customWidth="1"/>
    <col min="7912" max="7912" width="9.42578125" style="3" customWidth="1"/>
    <col min="7913" max="8161" width="10.140625" style="3"/>
    <col min="8162" max="8162" width="5.28515625" style="3" customWidth="1"/>
    <col min="8163" max="8163" width="23" style="3" customWidth="1"/>
    <col min="8164" max="8164" width="18" style="3" customWidth="1"/>
    <col min="8165" max="8165" width="12" style="3" customWidth="1"/>
    <col min="8166" max="8166" width="11" style="3" customWidth="1"/>
    <col min="8167" max="8167" width="10.85546875" style="3" customWidth="1"/>
    <col min="8168" max="8168" width="9.42578125" style="3" customWidth="1"/>
    <col min="8169" max="8417" width="10.140625" style="3"/>
    <col min="8418" max="8418" width="5.28515625" style="3" customWidth="1"/>
    <col min="8419" max="8419" width="23" style="3" customWidth="1"/>
    <col min="8420" max="8420" width="18" style="3" customWidth="1"/>
    <col min="8421" max="8421" width="12" style="3" customWidth="1"/>
    <col min="8422" max="8422" width="11" style="3" customWidth="1"/>
    <col min="8423" max="8423" width="10.85546875" style="3" customWidth="1"/>
    <col min="8424" max="8424" width="9.42578125" style="3" customWidth="1"/>
    <col min="8425" max="8673" width="10.140625" style="3"/>
    <col min="8674" max="8674" width="5.28515625" style="3" customWidth="1"/>
    <col min="8675" max="8675" width="23" style="3" customWidth="1"/>
    <col min="8676" max="8676" width="18" style="3" customWidth="1"/>
    <col min="8677" max="8677" width="12" style="3" customWidth="1"/>
    <col min="8678" max="8678" width="11" style="3" customWidth="1"/>
    <col min="8679" max="8679" width="10.85546875" style="3" customWidth="1"/>
    <col min="8680" max="8680" width="9.42578125" style="3" customWidth="1"/>
    <col min="8681" max="8929" width="10.140625" style="3"/>
    <col min="8930" max="8930" width="5.28515625" style="3" customWidth="1"/>
    <col min="8931" max="8931" width="23" style="3" customWidth="1"/>
    <col min="8932" max="8932" width="18" style="3" customWidth="1"/>
    <col min="8933" max="8933" width="12" style="3" customWidth="1"/>
    <col min="8934" max="8934" width="11" style="3" customWidth="1"/>
    <col min="8935" max="8935" width="10.85546875" style="3" customWidth="1"/>
    <col min="8936" max="8936" width="9.42578125" style="3" customWidth="1"/>
    <col min="8937" max="9185" width="10.140625" style="3"/>
    <col min="9186" max="9186" width="5.28515625" style="3" customWidth="1"/>
    <col min="9187" max="9187" width="23" style="3" customWidth="1"/>
    <col min="9188" max="9188" width="18" style="3" customWidth="1"/>
    <col min="9189" max="9189" width="12" style="3" customWidth="1"/>
    <col min="9190" max="9190" width="11" style="3" customWidth="1"/>
    <col min="9191" max="9191" width="10.85546875" style="3" customWidth="1"/>
    <col min="9192" max="9192" width="9.42578125" style="3" customWidth="1"/>
    <col min="9193" max="9441" width="10.140625" style="3"/>
    <col min="9442" max="9442" width="5.28515625" style="3" customWidth="1"/>
    <col min="9443" max="9443" width="23" style="3" customWidth="1"/>
    <col min="9444" max="9444" width="18" style="3" customWidth="1"/>
    <col min="9445" max="9445" width="12" style="3" customWidth="1"/>
    <col min="9446" max="9446" width="11" style="3" customWidth="1"/>
    <col min="9447" max="9447" width="10.85546875" style="3" customWidth="1"/>
    <col min="9448" max="9448" width="9.42578125" style="3" customWidth="1"/>
    <col min="9449" max="9697" width="10.140625" style="3"/>
    <col min="9698" max="9698" width="5.28515625" style="3" customWidth="1"/>
    <col min="9699" max="9699" width="23" style="3" customWidth="1"/>
    <col min="9700" max="9700" width="18" style="3" customWidth="1"/>
    <col min="9701" max="9701" width="12" style="3" customWidth="1"/>
    <col min="9702" max="9702" width="11" style="3" customWidth="1"/>
    <col min="9703" max="9703" width="10.85546875" style="3" customWidth="1"/>
    <col min="9704" max="9704" width="9.42578125" style="3" customWidth="1"/>
    <col min="9705" max="9953" width="10.140625" style="3"/>
    <col min="9954" max="9954" width="5.28515625" style="3" customWidth="1"/>
    <col min="9955" max="9955" width="23" style="3" customWidth="1"/>
    <col min="9956" max="9956" width="18" style="3" customWidth="1"/>
    <col min="9957" max="9957" width="12" style="3" customWidth="1"/>
    <col min="9958" max="9958" width="11" style="3" customWidth="1"/>
    <col min="9959" max="9959" width="10.85546875" style="3" customWidth="1"/>
    <col min="9960" max="9960" width="9.42578125" style="3" customWidth="1"/>
    <col min="9961" max="10209" width="10.140625" style="3"/>
    <col min="10210" max="10210" width="5.28515625" style="3" customWidth="1"/>
    <col min="10211" max="10211" width="23" style="3" customWidth="1"/>
    <col min="10212" max="10212" width="18" style="3" customWidth="1"/>
    <col min="10213" max="10213" width="12" style="3" customWidth="1"/>
    <col min="10214" max="10214" width="11" style="3" customWidth="1"/>
    <col min="10215" max="10215" width="10.85546875" style="3" customWidth="1"/>
    <col min="10216" max="10216" width="9.42578125" style="3" customWidth="1"/>
    <col min="10217" max="10465" width="10.140625" style="3"/>
    <col min="10466" max="10466" width="5.28515625" style="3" customWidth="1"/>
    <col min="10467" max="10467" width="23" style="3" customWidth="1"/>
    <col min="10468" max="10468" width="18" style="3" customWidth="1"/>
    <col min="10469" max="10469" width="12" style="3" customWidth="1"/>
    <col min="10470" max="10470" width="11" style="3" customWidth="1"/>
    <col min="10471" max="10471" width="10.85546875" style="3" customWidth="1"/>
    <col min="10472" max="10472" width="9.42578125" style="3" customWidth="1"/>
    <col min="10473" max="10721" width="10.140625" style="3"/>
    <col min="10722" max="10722" width="5.28515625" style="3" customWidth="1"/>
    <col min="10723" max="10723" width="23" style="3" customWidth="1"/>
    <col min="10724" max="10724" width="18" style="3" customWidth="1"/>
    <col min="10725" max="10725" width="12" style="3" customWidth="1"/>
    <col min="10726" max="10726" width="11" style="3" customWidth="1"/>
    <col min="10727" max="10727" width="10.85546875" style="3" customWidth="1"/>
    <col min="10728" max="10728" width="9.42578125" style="3" customWidth="1"/>
    <col min="10729" max="10977" width="10.140625" style="3"/>
    <col min="10978" max="10978" width="5.28515625" style="3" customWidth="1"/>
    <col min="10979" max="10979" width="23" style="3" customWidth="1"/>
    <col min="10980" max="10980" width="18" style="3" customWidth="1"/>
    <col min="10981" max="10981" width="12" style="3" customWidth="1"/>
    <col min="10982" max="10982" width="11" style="3" customWidth="1"/>
    <col min="10983" max="10983" width="10.85546875" style="3" customWidth="1"/>
    <col min="10984" max="10984" width="9.42578125" style="3" customWidth="1"/>
    <col min="10985" max="11233" width="10.140625" style="3"/>
    <col min="11234" max="11234" width="5.28515625" style="3" customWidth="1"/>
    <col min="11235" max="11235" width="23" style="3" customWidth="1"/>
    <col min="11236" max="11236" width="18" style="3" customWidth="1"/>
    <col min="11237" max="11237" width="12" style="3" customWidth="1"/>
    <col min="11238" max="11238" width="11" style="3" customWidth="1"/>
    <col min="11239" max="11239" width="10.85546875" style="3" customWidth="1"/>
    <col min="11240" max="11240" width="9.42578125" style="3" customWidth="1"/>
    <col min="11241" max="11489" width="10.140625" style="3"/>
    <col min="11490" max="11490" width="5.28515625" style="3" customWidth="1"/>
    <col min="11491" max="11491" width="23" style="3" customWidth="1"/>
    <col min="11492" max="11492" width="18" style="3" customWidth="1"/>
    <col min="11493" max="11493" width="12" style="3" customWidth="1"/>
    <col min="11494" max="11494" width="11" style="3" customWidth="1"/>
    <col min="11495" max="11495" width="10.85546875" style="3" customWidth="1"/>
    <col min="11496" max="11496" width="9.42578125" style="3" customWidth="1"/>
    <col min="11497" max="11745" width="10.140625" style="3"/>
    <col min="11746" max="11746" width="5.28515625" style="3" customWidth="1"/>
    <col min="11747" max="11747" width="23" style="3" customWidth="1"/>
    <col min="11748" max="11748" width="18" style="3" customWidth="1"/>
    <col min="11749" max="11749" width="12" style="3" customWidth="1"/>
    <col min="11750" max="11750" width="11" style="3" customWidth="1"/>
    <col min="11751" max="11751" width="10.85546875" style="3" customWidth="1"/>
    <col min="11752" max="11752" width="9.42578125" style="3" customWidth="1"/>
    <col min="11753" max="12001" width="10.140625" style="3"/>
    <col min="12002" max="12002" width="5.28515625" style="3" customWidth="1"/>
    <col min="12003" max="12003" width="23" style="3" customWidth="1"/>
    <col min="12004" max="12004" width="18" style="3" customWidth="1"/>
    <col min="12005" max="12005" width="12" style="3" customWidth="1"/>
    <col min="12006" max="12006" width="11" style="3" customWidth="1"/>
    <col min="12007" max="12007" width="10.85546875" style="3" customWidth="1"/>
    <col min="12008" max="12008" width="9.42578125" style="3" customWidth="1"/>
    <col min="12009" max="12257" width="10.140625" style="3"/>
    <col min="12258" max="12258" width="5.28515625" style="3" customWidth="1"/>
    <col min="12259" max="12259" width="23" style="3" customWidth="1"/>
    <col min="12260" max="12260" width="18" style="3" customWidth="1"/>
    <col min="12261" max="12261" width="12" style="3" customWidth="1"/>
    <col min="12262" max="12262" width="11" style="3" customWidth="1"/>
    <col min="12263" max="12263" width="10.85546875" style="3" customWidth="1"/>
    <col min="12264" max="12264" width="9.42578125" style="3" customWidth="1"/>
    <col min="12265" max="12513" width="10.140625" style="3"/>
    <col min="12514" max="12514" width="5.28515625" style="3" customWidth="1"/>
    <col min="12515" max="12515" width="23" style="3" customWidth="1"/>
    <col min="12516" max="12516" width="18" style="3" customWidth="1"/>
    <col min="12517" max="12517" width="12" style="3" customWidth="1"/>
    <col min="12518" max="12518" width="11" style="3" customWidth="1"/>
    <col min="12519" max="12519" width="10.85546875" style="3" customWidth="1"/>
    <col min="12520" max="12520" width="9.42578125" style="3" customWidth="1"/>
    <col min="12521" max="12769" width="10.140625" style="3"/>
    <col min="12770" max="12770" width="5.28515625" style="3" customWidth="1"/>
    <col min="12771" max="12771" width="23" style="3" customWidth="1"/>
    <col min="12772" max="12772" width="18" style="3" customWidth="1"/>
    <col min="12773" max="12773" width="12" style="3" customWidth="1"/>
    <col min="12774" max="12774" width="11" style="3" customWidth="1"/>
    <col min="12775" max="12775" width="10.85546875" style="3" customWidth="1"/>
    <col min="12776" max="12776" width="9.42578125" style="3" customWidth="1"/>
    <col min="12777" max="13025" width="10.140625" style="3"/>
    <col min="13026" max="13026" width="5.28515625" style="3" customWidth="1"/>
    <col min="13027" max="13027" width="23" style="3" customWidth="1"/>
    <col min="13028" max="13028" width="18" style="3" customWidth="1"/>
    <col min="13029" max="13029" width="12" style="3" customWidth="1"/>
    <col min="13030" max="13030" width="11" style="3" customWidth="1"/>
    <col min="13031" max="13031" width="10.85546875" style="3" customWidth="1"/>
    <col min="13032" max="13032" width="9.42578125" style="3" customWidth="1"/>
    <col min="13033" max="13281" width="10.140625" style="3"/>
    <col min="13282" max="13282" width="5.28515625" style="3" customWidth="1"/>
    <col min="13283" max="13283" width="23" style="3" customWidth="1"/>
    <col min="13284" max="13284" width="18" style="3" customWidth="1"/>
    <col min="13285" max="13285" width="12" style="3" customWidth="1"/>
    <col min="13286" max="13286" width="11" style="3" customWidth="1"/>
    <col min="13287" max="13287" width="10.85546875" style="3" customWidth="1"/>
    <col min="13288" max="13288" width="9.42578125" style="3" customWidth="1"/>
    <col min="13289" max="13537" width="10.140625" style="3"/>
    <col min="13538" max="13538" width="5.28515625" style="3" customWidth="1"/>
    <col min="13539" max="13539" width="23" style="3" customWidth="1"/>
    <col min="13540" max="13540" width="18" style="3" customWidth="1"/>
    <col min="13541" max="13541" width="12" style="3" customWidth="1"/>
    <col min="13542" max="13542" width="11" style="3" customWidth="1"/>
    <col min="13543" max="13543" width="10.85546875" style="3" customWidth="1"/>
    <col min="13544" max="13544" width="9.42578125" style="3" customWidth="1"/>
    <col min="13545" max="13793" width="10.140625" style="3"/>
    <col min="13794" max="13794" width="5.28515625" style="3" customWidth="1"/>
    <col min="13795" max="13795" width="23" style="3" customWidth="1"/>
    <col min="13796" max="13796" width="18" style="3" customWidth="1"/>
    <col min="13797" max="13797" width="12" style="3" customWidth="1"/>
    <col min="13798" max="13798" width="11" style="3" customWidth="1"/>
    <col min="13799" max="13799" width="10.85546875" style="3" customWidth="1"/>
    <col min="13800" max="13800" width="9.42578125" style="3" customWidth="1"/>
    <col min="13801" max="14049" width="10.140625" style="3"/>
    <col min="14050" max="14050" width="5.28515625" style="3" customWidth="1"/>
    <col min="14051" max="14051" width="23" style="3" customWidth="1"/>
    <col min="14052" max="14052" width="18" style="3" customWidth="1"/>
    <col min="14053" max="14053" width="12" style="3" customWidth="1"/>
    <col min="14054" max="14054" width="11" style="3" customWidth="1"/>
    <col min="14055" max="14055" width="10.85546875" style="3" customWidth="1"/>
    <col min="14056" max="14056" width="9.42578125" style="3" customWidth="1"/>
    <col min="14057" max="14305" width="10.140625" style="3"/>
    <col min="14306" max="14306" width="5.28515625" style="3" customWidth="1"/>
    <col min="14307" max="14307" width="23" style="3" customWidth="1"/>
    <col min="14308" max="14308" width="18" style="3" customWidth="1"/>
    <col min="14309" max="14309" width="12" style="3" customWidth="1"/>
    <col min="14310" max="14310" width="11" style="3" customWidth="1"/>
    <col min="14311" max="14311" width="10.85546875" style="3" customWidth="1"/>
    <col min="14312" max="14312" width="9.42578125" style="3" customWidth="1"/>
    <col min="14313" max="14561" width="10.140625" style="3"/>
    <col min="14562" max="14562" width="5.28515625" style="3" customWidth="1"/>
    <col min="14563" max="14563" width="23" style="3" customWidth="1"/>
    <col min="14564" max="14564" width="18" style="3" customWidth="1"/>
    <col min="14565" max="14565" width="12" style="3" customWidth="1"/>
    <col min="14566" max="14566" width="11" style="3" customWidth="1"/>
    <col min="14567" max="14567" width="10.85546875" style="3" customWidth="1"/>
    <col min="14568" max="14568" width="9.42578125" style="3" customWidth="1"/>
    <col min="14569" max="14817" width="10.140625" style="3"/>
    <col min="14818" max="14818" width="5.28515625" style="3" customWidth="1"/>
    <col min="14819" max="14819" width="23" style="3" customWidth="1"/>
    <col min="14820" max="14820" width="18" style="3" customWidth="1"/>
    <col min="14821" max="14821" width="12" style="3" customWidth="1"/>
    <col min="14822" max="14822" width="11" style="3" customWidth="1"/>
    <col min="14823" max="14823" width="10.85546875" style="3" customWidth="1"/>
    <col min="14824" max="14824" width="9.42578125" style="3" customWidth="1"/>
    <col min="14825" max="15073" width="10.140625" style="3"/>
    <col min="15074" max="15074" width="5.28515625" style="3" customWidth="1"/>
    <col min="15075" max="15075" width="23" style="3" customWidth="1"/>
    <col min="15076" max="15076" width="18" style="3" customWidth="1"/>
    <col min="15077" max="15077" width="12" style="3" customWidth="1"/>
    <col min="15078" max="15078" width="11" style="3" customWidth="1"/>
    <col min="15079" max="15079" width="10.85546875" style="3" customWidth="1"/>
    <col min="15080" max="15080" width="9.42578125" style="3" customWidth="1"/>
    <col min="15081" max="15329" width="10.140625" style="3"/>
    <col min="15330" max="15330" width="5.28515625" style="3" customWidth="1"/>
    <col min="15331" max="15331" width="23" style="3" customWidth="1"/>
    <col min="15332" max="15332" width="18" style="3" customWidth="1"/>
    <col min="15333" max="15333" width="12" style="3" customWidth="1"/>
    <col min="15334" max="15334" width="11" style="3" customWidth="1"/>
    <col min="15335" max="15335" width="10.85546875" style="3" customWidth="1"/>
    <col min="15336" max="15336" width="9.42578125" style="3" customWidth="1"/>
    <col min="15337" max="15585" width="10.140625" style="3"/>
    <col min="15586" max="15586" width="5.28515625" style="3" customWidth="1"/>
    <col min="15587" max="15587" width="23" style="3" customWidth="1"/>
    <col min="15588" max="15588" width="18" style="3" customWidth="1"/>
    <col min="15589" max="15589" width="12" style="3" customWidth="1"/>
    <col min="15590" max="15590" width="11" style="3" customWidth="1"/>
    <col min="15591" max="15591" width="10.85546875" style="3" customWidth="1"/>
    <col min="15592" max="15592" width="9.42578125" style="3" customWidth="1"/>
    <col min="15593" max="15841" width="10.140625" style="3"/>
    <col min="15842" max="15842" width="5.28515625" style="3" customWidth="1"/>
    <col min="15843" max="15843" width="23" style="3" customWidth="1"/>
    <col min="15844" max="15844" width="18" style="3" customWidth="1"/>
    <col min="15845" max="15845" width="12" style="3" customWidth="1"/>
    <col min="15846" max="15846" width="11" style="3" customWidth="1"/>
    <col min="15847" max="15847" width="10.85546875" style="3" customWidth="1"/>
    <col min="15848" max="15848" width="9.42578125" style="3" customWidth="1"/>
    <col min="15849" max="16097" width="10.140625" style="3"/>
    <col min="16098" max="16098" width="5.28515625" style="3" customWidth="1"/>
    <col min="16099" max="16099" width="23" style="3" customWidth="1"/>
    <col min="16100" max="16100" width="18" style="3" customWidth="1"/>
    <col min="16101" max="16101" width="12" style="3" customWidth="1"/>
    <col min="16102" max="16102" width="11" style="3" customWidth="1"/>
    <col min="16103" max="16103" width="10.85546875" style="3" customWidth="1"/>
    <col min="16104" max="16104" width="9.42578125" style="3" customWidth="1"/>
    <col min="16105" max="16384" width="10.140625" style="3"/>
  </cols>
  <sheetData>
    <row r="1" spans="1:7" ht="15.75" x14ac:dyDescent="0.25">
      <c r="A1" s="21"/>
      <c r="B1" s="21"/>
      <c r="C1" s="21" t="s">
        <v>110</v>
      </c>
      <c r="D1" s="21"/>
      <c r="E1" s="21"/>
      <c r="F1" s="21"/>
      <c r="G1" s="21"/>
    </row>
    <row r="2" spans="1:7" ht="15.75" x14ac:dyDescent="0.25">
      <c r="A2" s="21"/>
      <c r="B2" s="21"/>
      <c r="C2" s="21" t="s">
        <v>267</v>
      </c>
      <c r="D2" s="21"/>
      <c r="E2" s="21"/>
      <c r="F2" s="21"/>
      <c r="G2" s="21"/>
    </row>
    <row r="3" spans="1:7" ht="15.75" x14ac:dyDescent="0.25">
      <c r="A3" s="21"/>
      <c r="B3" s="21"/>
      <c r="C3" s="21" t="s">
        <v>111</v>
      </c>
      <c r="D3" s="21"/>
      <c r="E3" s="21"/>
      <c r="F3" s="21"/>
      <c r="G3" s="21"/>
    </row>
    <row r="4" spans="1:7" ht="15.75" x14ac:dyDescent="0.25">
      <c r="A4" s="21"/>
      <c r="B4" s="21"/>
      <c r="C4" s="21"/>
      <c r="D4" s="21"/>
      <c r="E4" s="21"/>
      <c r="F4" s="21"/>
      <c r="G4" s="21"/>
    </row>
    <row r="5" spans="1:7" ht="15.75" customHeight="1" x14ac:dyDescent="0.2">
      <c r="A5" s="136" t="s">
        <v>220</v>
      </c>
      <c r="B5" s="136"/>
      <c r="C5" s="136"/>
      <c r="D5" s="136"/>
      <c r="E5" s="136"/>
      <c r="F5" s="136"/>
      <c r="G5" s="136"/>
    </row>
    <row r="6" spans="1:7" ht="15.75" customHeight="1" x14ac:dyDescent="0.2">
      <c r="A6" s="136"/>
      <c r="B6" s="136"/>
      <c r="C6" s="136"/>
      <c r="D6" s="136"/>
      <c r="E6" s="136"/>
      <c r="F6" s="136"/>
      <c r="G6" s="136"/>
    </row>
    <row r="7" spans="1:7" ht="8.25" customHeight="1" x14ac:dyDescent="0.25">
      <c r="A7" s="61"/>
      <c r="B7" s="61"/>
      <c r="C7" s="61"/>
      <c r="D7" s="21"/>
      <c r="E7" s="21"/>
      <c r="F7" s="21"/>
      <c r="G7" s="21"/>
    </row>
    <row r="8" spans="1:7" ht="15.75" x14ac:dyDescent="0.25">
      <c r="A8" s="21"/>
      <c r="B8" s="57"/>
      <c r="C8" s="21"/>
      <c r="D8" s="54"/>
      <c r="E8" s="54"/>
      <c r="F8" s="54"/>
      <c r="G8" s="54" t="s">
        <v>162</v>
      </c>
    </row>
    <row r="9" spans="1:7" ht="15.75" x14ac:dyDescent="0.25">
      <c r="A9" s="122" t="s">
        <v>0</v>
      </c>
      <c r="B9" s="122" t="s">
        <v>112</v>
      </c>
      <c r="C9" s="122" t="s">
        <v>113</v>
      </c>
      <c r="D9" s="137" t="s">
        <v>109</v>
      </c>
      <c r="E9" s="123" t="s">
        <v>2</v>
      </c>
      <c r="F9" s="123"/>
      <c r="G9" s="123"/>
    </row>
    <row r="10" spans="1:7" ht="15.75" customHeight="1" x14ac:dyDescent="0.25">
      <c r="A10" s="122"/>
      <c r="B10" s="122"/>
      <c r="C10" s="122"/>
      <c r="D10" s="137"/>
      <c r="E10" s="122" t="s">
        <v>52</v>
      </c>
      <c r="F10" s="122"/>
      <c r="G10" s="122" t="s">
        <v>53</v>
      </c>
    </row>
    <row r="11" spans="1:7" ht="47.25" x14ac:dyDescent="0.25">
      <c r="A11" s="122"/>
      <c r="B11" s="122"/>
      <c r="C11" s="122"/>
      <c r="D11" s="137"/>
      <c r="E11" s="35" t="s">
        <v>54</v>
      </c>
      <c r="F11" s="35" t="s">
        <v>55</v>
      </c>
      <c r="G11" s="122"/>
    </row>
    <row r="12" spans="1:7" ht="15.75" x14ac:dyDescent="0.25">
      <c r="A12" s="51">
        <v>1</v>
      </c>
      <c r="B12" s="50">
        <v>2</v>
      </c>
      <c r="C12" s="50">
        <v>3</v>
      </c>
      <c r="D12" s="51">
        <v>4</v>
      </c>
      <c r="E12" s="51">
        <v>5</v>
      </c>
      <c r="F12" s="51">
        <v>6</v>
      </c>
      <c r="G12" s="51">
        <v>7</v>
      </c>
    </row>
    <row r="13" spans="1:7" ht="47.25" x14ac:dyDescent="0.25">
      <c r="A13" s="125" t="s">
        <v>123</v>
      </c>
      <c r="B13" s="124" t="s">
        <v>124</v>
      </c>
      <c r="C13" s="50" t="s">
        <v>86</v>
      </c>
      <c r="D13" s="68">
        <f>+'1 pr. asignavimai'!C87</f>
        <v>1237</v>
      </c>
      <c r="E13" s="68">
        <f>+'1 pr. asignavimai'!D87</f>
        <v>255.3</v>
      </c>
      <c r="F13" s="68">
        <f>+'1 pr. asignavimai'!E87</f>
        <v>0</v>
      </c>
      <c r="G13" s="68">
        <f>+'1 pr. asignavimai'!F87</f>
        <v>981.7</v>
      </c>
    </row>
    <row r="14" spans="1:7" ht="31.5" x14ac:dyDescent="0.25">
      <c r="A14" s="125"/>
      <c r="B14" s="124"/>
      <c r="C14" s="50" t="s">
        <v>10</v>
      </c>
      <c r="D14" s="68">
        <f>+'1 pr. asignavimai'!C12</f>
        <v>113.7</v>
      </c>
      <c r="E14" s="68">
        <f>+'1 pr. asignavimai'!D12</f>
        <v>113.7</v>
      </c>
      <c r="F14" s="68">
        <f>+'1 pr. asignavimai'!E12</f>
        <v>0</v>
      </c>
      <c r="G14" s="68">
        <f>+'1 pr. asignavimai'!F12</f>
        <v>0</v>
      </c>
    </row>
    <row r="15" spans="1:7" ht="47.25" x14ac:dyDescent="0.25">
      <c r="A15" s="125"/>
      <c r="B15" s="124"/>
      <c r="C15" s="105" t="s">
        <v>74</v>
      </c>
      <c r="D15" s="68">
        <f>+'1 pr. asignavimai'!C51</f>
        <v>90.5</v>
      </c>
      <c r="E15" s="68">
        <f>+'1 pr. asignavimai'!D51</f>
        <v>90.5</v>
      </c>
      <c r="F15" s="68"/>
      <c r="G15" s="68"/>
    </row>
    <row r="16" spans="1:7" ht="15.75" x14ac:dyDescent="0.25">
      <c r="A16" s="125"/>
      <c r="B16" s="124"/>
      <c r="C16" s="50" t="s">
        <v>125</v>
      </c>
      <c r="D16" s="69">
        <f>SUM(D13:D15)</f>
        <v>1441.2</v>
      </c>
      <c r="E16" s="69">
        <f t="shared" ref="E16:G16" si="0">SUM(E13:E15)</f>
        <v>459.5</v>
      </c>
      <c r="F16" s="69">
        <f t="shared" si="0"/>
        <v>0</v>
      </c>
      <c r="G16" s="69">
        <f t="shared" si="0"/>
        <v>981.7</v>
      </c>
    </row>
    <row r="17" spans="1:7" ht="47.25" x14ac:dyDescent="0.25">
      <c r="A17" s="62" t="s">
        <v>126</v>
      </c>
      <c r="B17" s="49" t="s">
        <v>127</v>
      </c>
      <c r="C17" s="50" t="s">
        <v>74</v>
      </c>
      <c r="D17" s="69">
        <f>+'1 pr. asignavimai'!C52</f>
        <v>1538.1</v>
      </c>
      <c r="E17" s="69">
        <f>+'1 pr. asignavimai'!D52</f>
        <v>1103</v>
      </c>
      <c r="F17" s="69">
        <f>+'1 pr. asignavimai'!E52</f>
        <v>0</v>
      </c>
      <c r="G17" s="69">
        <f>+'1 pr. asignavimai'!F52</f>
        <v>435.1</v>
      </c>
    </row>
    <row r="18" spans="1:7" ht="31.5" x14ac:dyDescent="0.25">
      <c r="A18" s="138" t="s">
        <v>128</v>
      </c>
      <c r="B18" s="124" t="s">
        <v>58</v>
      </c>
      <c r="C18" s="50" t="s">
        <v>10</v>
      </c>
      <c r="D18" s="68">
        <f>+'1 pr. asignavimai'!C13</f>
        <v>12269.3</v>
      </c>
      <c r="E18" s="68">
        <f>+'1 pr. asignavimai'!D13</f>
        <v>8956.6</v>
      </c>
      <c r="F18" s="68">
        <f>+'1 pr. asignavimai'!E13</f>
        <v>5003.6000000000004</v>
      </c>
      <c r="G18" s="68">
        <f>+'1 pr. asignavimai'!F13</f>
        <v>3312.7</v>
      </c>
    </row>
    <row r="19" spans="1:7" ht="47.25" x14ac:dyDescent="0.25">
      <c r="A19" s="138"/>
      <c r="B19" s="124"/>
      <c r="C19" s="50" t="s">
        <v>74</v>
      </c>
      <c r="D19" s="68">
        <f>+'1 pr. asignavimai'!C56</f>
        <v>407.7</v>
      </c>
      <c r="E19" s="68">
        <f>+'1 pr. asignavimai'!D56</f>
        <v>407.7</v>
      </c>
      <c r="F19" s="68">
        <f>+'1 pr. asignavimai'!E56</f>
        <v>0</v>
      </c>
      <c r="G19" s="68">
        <f>+'1 pr. asignavimai'!F56</f>
        <v>0</v>
      </c>
    </row>
    <row r="20" spans="1:7" ht="47.25" x14ac:dyDescent="0.25">
      <c r="A20" s="138"/>
      <c r="B20" s="124"/>
      <c r="C20" s="50" t="s">
        <v>56</v>
      </c>
      <c r="D20" s="68">
        <f>+'1 pr. asignavimai'!C7</f>
        <v>160</v>
      </c>
      <c r="E20" s="68">
        <f>+'1 pr. asignavimai'!D7</f>
        <v>159</v>
      </c>
      <c r="F20" s="68">
        <f>+'1 pr. asignavimai'!E7</f>
        <v>116.9</v>
      </c>
      <c r="G20" s="68">
        <f>+'1 pr. asignavimai'!F7</f>
        <v>1</v>
      </c>
    </row>
    <row r="21" spans="1:7" ht="15.75" x14ac:dyDescent="0.25">
      <c r="A21" s="138"/>
      <c r="B21" s="124"/>
      <c r="C21" s="50" t="s">
        <v>125</v>
      </c>
      <c r="D21" s="69">
        <f>SUM(D18:D20)</f>
        <v>12837</v>
      </c>
      <c r="E21" s="69">
        <f t="shared" ref="E21:G21" si="1">SUM(E18:E20)</f>
        <v>9523.2999999999993</v>
      </c>
      <c r="F21" s="69">
        <f t="shared" si="1"/>
        <v>5120.5</v>
      </c>
      <c r="G21" s="69">
        <f t="shared" si="1"/>
        <v>3313.7</v>
      </c>
    </row>
    <row r="22" spans="1:7" ht="47.25" x14ac:dyDescent="0.25">
      <c r="A22" s="62" t="s">
        <v>259</v>
      </c>
      <c r="B22" s="49" t="s">
        <v>114</v>
      </c>
      <c r="C22" s="50" t="s">
        <v>74</v>
      </c>
      <c r="D22" s="69">
        <f>+'1 pr. asignavimai'!C63</f>
        <v>445.8</v>
      </c>
      <c r="E22" s="69">
        <f>+'1 pr. asignavimai'!D63</f>
        <v>355.8</v>
      </c>
      <c r="F22" s="69">
        <f>+'1 pr. asignavimai'!E63</f>
        <v>0</v>
      </c>
      <c r="G22" s="69">
        <f>+'1 pr. asignavimai'!F63</f>
        <v>90</v>
      </c>
    </row>
    <row r="23" spans="1:7" ht="47.25" x14ac:dyDescent="0.25">
      <c r="A23" s="125" t="s">
        <v>129</v>
      </c>
      <c r="B23" s="124" t="s">
        <v>87</v>
      </c>
      <c r="C23" s="50" t="s">
        <v>74</v>
      </c>
      <c r="D23" s="68">
        <f>+'1 pr. asignavimai'!C64</f>
        <v>1998.9</v>
      </c>
      <c r="E23" s="68">
        <f>+'1 pr. asignavimai'!D64</f>
        <v>331.4</v>
      </c>
      <c r="F23" s="68">
        <f>+'1 pr. asignavimai'!E64</f>
        <v>0</v>
      </c>
      <c r="G23" s="68">
        <f>+'1 pr. asignavimai'!F64</f>
        <v>1667.5</v>
      </c>
    </row>
    <row r="24" spans="1:7" ht="47.25" x14ac:dyDescent="0.25">
      <c r="A24" s="125"/>
      <c r="B24" s="124"/>
      <c r="C24" s="50" t="s">
        <v>86</v>
      </c>
      <c r="D24" s="68">
        <f>+'1 pr. asignavimai'!C91</f>
        <v>50</v>
      </c>
      <c r="E24" s="68">
        <f>+'1 pr. asignavimai'!D91</f>
        <v>0</v>
      </c>
      <c r="F24" s="68">
        <f>+'1 pr. asignavimai'!E91</f>
        <v>0</v>
      </c>
      <c r="G24" s="68">
        <f>+'1 pr. asignavimai'!F91</f>
        <v>50</v>
      </c>
    </row>
    <row r="25" spans="1:7" ht="31.5" x14ac:dyDescent="0.25">
      <c r="A25" s="125"/>
      <c r="B25" s="124"/>
      <c r="C25" s="50" t="s">
        <v>11</v>
      </c>
      <c r="D25" s="68">
        <f>+'1 pr. asignavimai'!C96</f>
        <v>5113.3</v>
      </c>
      <c r="E25" s="68">
        <f>+'1 pr. asignavimai'!D96</f>
        <v>5110.8</v>
      </c>
      <c r="F25" s="68">
        <f>+'1 pr. asignavimai'!E96</f>
        <v>6.6</v>
      </c>
      <c r="G25" s="68">
        <f>+'1 pr. asignavimai'!F96</f>
        <v>2.5</v>
      </c>
    </row>
    <row r="26" spans="1:7" ht="15.75" x14ac:dyDescent="0.25">
      <c r="A26" s="125"/>
      <c r="B26" s="124"/>
      <c r="C26" s="50" t="s">
        <v>125</v>
      </c>
      <c r="D26" s="69">
        <f>SUM(D23:D25)</f>
        <v>7162.2</v>
      </c>
      <c r="E26" s="69">
        <f t="shared" ref="E26:G26" si="2">SUM(E23:E25)</f>
        <v>5442.2</v>
      </c>
      <c r="F26" s="69">
        <f t="shared" si="2"/>
        <v>6.6</v>
      </c>
      <c r="G26" s="69">
        <f t="shared" si="2"/>
        <v>1720</v>
      </c>
    </row>
    <row r="27" spans="1:7" ht="31.5" x14ac:dyDescent="0.25">
      <c r="A27" s="125" t="s">
        <v>130</v>
      </c>
      <c r="B27" s="124" t="s">
        <v>115</v>
      </c>
      <c r="C27" s="50" t="s">
        <v>10</v>
      </c>
      <c r="D27" s="68">
        <f>+'1 pr. asignavimai'!C43</f>
        <v>150</v>
      </c>
      <c r="E27" s="68">
        <f>+'1 pr. asignavimai'!D43</f>
        <v>150</v>
      </c>
      <c r="F27" s="68">
        <f>+'1 pr. asignavimai'!E43</f>
        <v>0</v>
      </c>
      <c r="G27" s="68">
        <f>+'1 pr. asignavimai'!F43</f>
        <v>0</v>
      </c>
    </row>
    <row r="28" spans="1:7" ht="47.25" x14ac:dyDescent="0.25">
      <c r="A28" s="125"/>
      <c r="B28" s="124"/>
      <c r="C28" s="50" t="s">
        <v>74</v>
      </c>
      <c r="D28" s="68">
        <f>+'1 pr. asignavimai'!C69</f>
        <v>595</v>
      </c>
      <c r="E28" s="68">
        <f>+'1 pr. asignavimai'!D69</f>
        <v>141</v>
      </c>
      <c r="F28" s="68">
        <f>+'1 pr. asignavimai'!E69</f>
        <v>20.8</v>
      </c>
      <c r="G28" s="68">
        <f>+'1 pr. asignavimai'!F69</f>
        <v>454</v>
      </c>
    </row>
    <row r="29" spans="1:7" ht="31.5" x14ac:dyDescent="0.25">
      <c r="A29" s="125"/>
      <c r="B29" s="124"/>
      <c r="C29" s="50" t="s">
        <v>11</v>
      </c>
      <c r="D29" s="68">
        <f>+'1 pr. asignavimai'!C101</f>
        <v>7910.5</v>
      </c>
      <c r="E29" s="68">
        <f>+'1 pr. asignavimai'!D101</f>
        <v>6424.9</v>
      </c>
      <c r="F29" s="68">
        <f>+'1 pr. asignavimai'!E101</f>
        <v>0</v>
      </c>
      <c r="G29" s="68">
        <f>+'1 pr. asignavimai'!F101</f>
        <v>1485.6</v>
      </c>
    </row>
    <row r="30" spans="1:7" ht="15.75" x14ac:dyDescent="0.25">
      <c r="A30" s="125"/>
      <c r="B30" s="124"/>
      <c r="C30" s="50" t="s">
        <v>125</v>
      </c>
      <c r="D30" s="69">
        <f>SUM(D27:D29)</f>
        <v>8655.5</v>
      </c>
      <c r="E30" s="69">
        <f t="shared" ref="E30:G30" si="3">SUM(E27:E29)</f>
        <v>6715.9</v>
      </c>
      <c r="F30" s="69">
        <f t="shared" si="3"/>
        <v>20.8</v>
      </c>
      <c r="G30" s="69">
        <f t="shared" si="3"/>
        <v>1939.6</v>
      </c>
    </row>
    <row r="31" spans="1:7" ht="39" customHeight="1" x14ac:dyDescent="0.25">
      <c r="A31" s="125" t="s">
        <v>131</v>
      </c>
      <c r="B31" s="124" t="s">
        <v>194</v>
      </c>
      <c r="C31" s="50" t="s">
        <v>10</v>
      </c>
      <c r="D31" s="68">
        <f>+'1 pr. asignavimai'!C44</f>
        <v>238</v>
      </c>
      <c r="E31" s="68">
        <f>+'1 pr. asignavimai'!D44</f>
        <v>238</v>
      </c>
      <c r="F31" s="68">
        <f>+'1 pr. asignavimai'!E44</f>
        <v>0</v>
      </c>
      <c r="G31" s="68">
        <f>+'1 pr. asignavimai'!F44</f>
        <v>0</v>
      </c>
    </row>
    <row r="32" spans="1:7" ht="47.25" x14ac:dyDescent="0.25">
      <c r="A32" s="125"/>
      <c r="B32" s="124"/>
      <c r="C32" s="50" t="s">
        <v>74</v>
      </c>
      <c r="D32" s="68">
        <f>+'1 pr. asignavimai'!C73</f>
        <v>322.3</v>
      </c>
      <c r="E32" s="68">
        <f>+'1 pr. asignavimai'!D73</f>
        <v>0</v>
      </c>
      <c r="F32" s="68">
        <f>+'1 pr. asignavimai'!E73</f>
        <v>0</v>
      </c>
      <c r="G32" s="68">
        <f>+'1 pr. asignavimai'!F73</f>
        <v>322.3</v>
      </c>
    </row>
    <row r="33" spans="1:7" ht="37.5" customHeight="1" x14ac:dyDescent="0.25">
      <c r="A33" s="125"/>
      <c r="B33" s="124"/>
      <c r="C33" s="50" t="s">
        <v>11</v>
      </c>
      <c r="D33" s="68">
        <f>+'1 pr. asignavimai'!C102</f>
        <v>9890.5</v>
      </c>
      <c r="E33" s="68">
        <f>+'1 pr. asignavimai'!D102</f>
        <v>6383.4</v>
      </c>
      <c r="F33" s="68">
        <f>+'1 pr. asignavimai'!E102</f>
        <v>336.9</v>
      </c>
      <c r="G33" s="68">
        <f>+'1 pr. asignavimai'!F102</f>
        <v>3507.1</v>
      </c>
    </row>
    <row r="34" spans="1:7" ht="24" customHeight="1" x14ac:dyDescent="0.25">
      <c r="A34" s="125"/>
      <c r="B34" s="124"/>
      <c r="C34" s="50" t="s">
        <v>125</v>
      </c>
      <c r="D34" s="69">
        <f>SUM(D31:D33)</f>
        <v>10450.799999999999</v>
      </c>
      <c r="E34" s="69">
        <f t="shared" ref="E34:G34" si="4">SUM(E31:E33)</f>
        <v>6621.4</v>
      </c>
      <c r="F34" s="69">
        <f t="shared" si="4"/>
        <v>336.9</v>
      </c>
      <c r="G34" s="69">
        <f t="shared" si="4"/>
        <v>3829.4</v>
      </c>
    </row>
    <row r="35" spans="1:7" ht="49.5" customHeight="1" x14ac:dyDescent="0.25">
      <c r="A35" s="125" t="s">
        <v>138</v>
      </c>
      <c r="B35" s="130" t="s">
        <v>206</v>
      </c>
      <c r="C35" s="50" t="s">
        <v>74</v>
      </c>
      <c r="D35" s="68">
        <f>+'1 pr. asignavimai'!C74</f>
        <v>202.6</v>
      </c>
      <c r="E35" s="68">
        <f>+'1 pr. asignavimai'!D74</f>
        <v>174.4</v>
      </c>
      <c r="F35" s="68">
        <f>+'1 pr. asignavimai'!E74</f>
        <v>0</v>
      </c>
      <c r="G35" s="68">
        <f>+'1 pr. asignavimai'!F74</f>
        <v>28.2</v>
      </c>
    </row>
    <row r="36" spans="1:7" ht="52.5" customHeight="1" x14ac:dyDescent="0.25">
      <c r="A36" s="125"/>
      <c r="B36" s="131"/>
      <c r="C36" s="50" t="s">
        <v>12</v>
      </c>
      <c r="D36" s="68">
        <f>+'1 pr. asignavimai'!C115</f>
        <v>7062</v>
      </c>
      <c r="E36" s="68">
        <f>+'1 pr. asignavimai'!D115</f>
        <v>6642.4</v>
      </c>
      <c r="F36" s="68">
        <f>+'1 pr. asignavimai'!E115</f>
        <v>1971.7</v>
      </c>
      <c r="G36" s="68">
        <f>+'1 pr. asignavimai'!F115</f>
        <v>419.6</v>
      </c>
    </row>
    <row r="37" spans="1:7" ht="39.75" customHeight="1" x14ac:dyDescent="0.25">
      <c r="A37" s="125"/>
      <c r="B37" s="131"/>
      <c r="C37" s="106" t="s">
        <v>11</v>
      </c>
      <c r="D37" s="68">
        <f>+'1 pr. asignavimai'!C106</f>
        <v>193.2</v>
      </c>
      <c r="E37" s="68">
        <f>+'1 pr. asignavimai'!D106</f>
        <v>193.2</v>
      </c>
      <c r="F37" s="68">
        <f>+'1 pr. asignavimai'!E106</f>
        <v>0</v>
      </c>
      <c r="G37" s="68">
        <f>+'1 pr. asignavimai'!F106</f>
        <v>0</v>
      </c>
    </row>
    <row r="38" spans="1:7" ht="51.75" customHeight="1" x14ac:dyDescent="0.25">
      <c r="A38" s="125"/>
      <c r="B38" s="131"/>
      <c r="C38" s="105" t="s">
        <v>86</v>
      </c>
      <c r="D38" s="68">
        <f>+'1 pr. asignavimai'!C94</f>
        <v>37</v>
      </c>
      <c r="E38" s="68">
        <f>+'1 pr. asignavimai'!D94</f>
        <v>37</v>
      </c>
      <c r="F38" s="68">
        <f>+'1 pr. asignavimai'!E94</f>
        <v>0</v>
      </c>
      <c r="G38" s="68">
        <f>+'1 pr. asignavimai'!F94</f>
        <v>0</v>
      </c>
    </row>
    <row r="39" spans="1:7" ht="25.5" customHeight="1" x14ac:dyDescent="0.25">
      <c r="A39" s="125"/>
      <c r="B39" s="132"/>
      <c r="C39" s="50" t="s">
        <v>125</v>
      </c>
      <c r="D39" s="69">
        <f>+D35+D36+D37+D38</f>
        <v>7494.8</v>
      </c>
      <c r="E39" s="69">
        <f t="shared" ref="E39:G39" si="5">+E35+E36+E37+E38</f>
        <v>7047</v>
      </c>
      <c r="F39" s="69">
        <f t="shared" si="5"/>
        <v>1971.7</v>
      </c>
      <c r="G39" s="69">
        <f t="shared" si="5"/>
        <v>447.8</v>
      </c>
    </row>
    <row r="40" spans="1:7" ht="43.5" customHeight="1" x14ac:dyDescent="0.25">
      <c r="A40" s="62" t="s">
        <v>132</v>
      </c>
      <c r="B40" s="63" t="s">
        <v>133</v>
      </c>
      <c r="C40" s="50" t="s">
        <v>10</v>
      </c>
      <c r="D40" s="69">
        <f>+'1 pr. asignavimai'!C45</f>
        <v>124.4</v>
      </c>
      <c r="E40" s="69">
        <f>+'1 pr. asignavimai'!D45</f>
        <v>124.4</v>
      </c>
      <c r="F40" s="69">
        <f>+'1 pr. asignavimai'!E45</f>
        <v>7.2</v>
      </c>
      <c r="G40" s="69">
        <f>+'1 pr. asignavimai'!F45</f>
        <v>0</v>
      </c>
    </row>
    <row r="41" spans="1:7" ht="51.75" customHeight="1" x14ac:dyDescent="0.25">
      <c r="A41" s="125" t="s">
        <v>134</v>
      </c>
      <c r="B41" s="124" t="s">
        <v>92</v>
      </c>
      <c r="C41" s="50" t="s">
        <v>74</v>
      </c>
      <c r="D41" s="68">
        <f>+'1 pr. asignavimai'!C75</f>
        <v>365.8</v>
      </c>
      <c r="E41" s="68">
        <f>+'1 pr. asignavimai'!D75</f>
        <v>0</v>
      </c>
      <c r="F41" s="68">
        <f>+'1 pr. asignavimai'!E75</f>
        <v>0</v>
      </c>
      <c r="G41" s="68">
        <f>+'1 pr. asignavimai'!F75</f>
        <v>365.8</v>
      </c>
    </row>
    <row r="42" spans="1:7" ht="36" customHeight="1" x14ac:dyDescent="0.25">
      <c r="A42" s="125"/>
      <c r="B42" s="124"/>
      <c r="C42" s="50" t="s">
        <v>11</v>
      </c>
      <c r="D42" s="68">
        <f>+'1 pr. asignavimai'!C107</f>
        <v>5430.8</v>
      </c>
      <c r="E42" s="68">
        <f>+'1 pr. asignavimai'!D107</f>
        <v>4578.2</v>
      </c>
      <c r="F42" s="68">
        <f>+'1 pr. asignavimai'!E107</f>
        <v>0</v>
      </c>
      <c r="G42" s="68">
        <f>+'1 pr. asignavimai'!F107</f>
        <v>852.6</v>
      </c>
    </row>
    <row r="43" spans="1:7" ht="53.25" customHeight="1" x14ac:dyDescent="0.25">
      <c r="A43" s="125"/>
      <c r="B43" s="124"/>
      <c r="C43" s="50" t="s">
        <v>12</v>
      </c>
      <c r="D43" s="68">
        <f>+'1 pr. asignavimai'!C119</f>
        <v>65685.600000000006</v>
      </c>
      <c r="E43" s="68">
        <f>+'1 pr. asignavimai'!D119</f>
        <v>65392.7</v>
      </c>
      <c r="F43" s="68">
        <f>+'1 pr. asignavimai'!E119</f>
        <v>42529.3</v>
      </c>
      <c r="G43" s="68">
        <f>+'1 pr. asignavimai'!F119</f>
        <v>292.89999999999998</v>
      </c>
    </row>
    <row r="44" spans="1:7" ht="20.25" customHeight="1" x14ac:dyDescent="0.25">
      <c r="A44" s="125"/>
      <c r="B44" s="124"/>
      <c r="C44" s="50" t="s">
        <v>125</v>
      </c>
      <c r="D44" s="69">
        <f>SUM(D41:D43)</f>
        <v>71482.2</v>
      </c>
      <c r="E44" s="69">
        <f>SUM(E41:E43)</f>
        <v>69970.899999999994</v>
      </c>
      <c r="F44" s="69">
        <f>SUM(F41:F43)</f>
        <v>42529.3</v>
      </c>
      <c r="G44" s="69">
        <f>SUM(G41:G43)</f>
        <v>1511.3</v>
      </c>
    </row>
    <row r="45" spans="1:7" ht="52.5" customHeight="1" x14ac:dyDescent="0.25">
      <c r="A45" s="125" t="s">
        <v>135</v>
      </c>
      <c r="B45" s="124" t="s">
        <v>96</v>
      </c>
      <c r="C45" s="50" t="s">
        <v>74</v>
      </c>
      <c r="D45" s="68">
        <f>+'1 pr. asignavimai'!C76</f>
        <v>16270.1</v>
      </c>
      <c r="E45" s="68">
        <f>+'1 pr. asignavimai'!D76</f>
        <v>16</v>
      </c>
      <c r="F45" s="68">
        <f>+'1 pr. asignavimai'!E76</f>
        <v>0</v>
      </c>
      <c r="G45" s="68">
        <f>+'1 pr. asignavimai'!F76</f>
        <v>16254.1</v>
      </c>
    </row>
    <row r="46" spans="1:7" ht="36" customHeight="1" x14ac:dyDescent="0.25">
      <c r="A46" s="125"/>
      <c r="B46" s="124"/>
      <c r="C46" s="50" t="s">
        <v>11</v>
      </c>
      <c r="D46" s="68">
        <f>+'1 pr. asignavimai'!C111</f>
        <v>167.9</v>
      </c>
      <c r="E46" s="68">
        <f>+'1 pr. asignavimai'!D111</f>
        <v>167.9</v>
      </c>
      <c r="F46" s="68">
        <f>+'1 pr. asignavimai'!E111</f>
        <v>0</v>
      </c>
      <c r="G46" s="68">
        <f>+'1 pr. asignavimai'!F111</f>
        <v>0</v>
      </c>
    </row>
    <row r="47" spans="1:7" ht="50.25" customHeight="1" x14ac:dyDescent="0.25">
      <c r="A47" s="125"/>
      <c r="B47" s="124"/>
      <c r="C47" s="50" t="s">
        <v>12</v>
      </c>
      <c r="D47" s="68">
        <f>+'1 pr. asignavimai'!C128</f>
        <v>5814.3</v>
      </c>
      <c r="E47" s="68">
        <f>+'1 pr. asignavimai'!D128</f>
        <v>5641.1</v>
      </c>
      <c r="F47" s="68">
        <f>+'1 pr. asignavimai'!E128</f>
        <v>2098.6</v>
      </c>
      <c r="G47" s="68">
        <f>+'1 pr. asignavimai'!F128</f>
        <v>173.2</v>
      </c>
    </row>
    <row r="48" spans="1:7" ht="21.75" customHeight="1" x14ac:dyDescent="0.25">
      <c r="A48" s="125"/>
      <c r="B48" s="124"/>
      <c r="C48" s="50" t="s">
        <v>125</v>
      </c>
      <c r="D48" s="69">
        <f>SUM(D45:D47)</f>
        <v>22252.3</v>
      </c>
      <c r="E48" s="69">
        <f t="shared" ref="E48:G48" si="6">SUM(E45:E47)</f>
        <v>5825</v>
      </c>
      <c r="F48" s="69">
        <f t="shared" si="6"/>
        <v>2098.6</v>
      </c>
      <c r="G48" s="69">
        <f t="shared" si="6"/>
        <v>16427.3</v>
      </c>
    </row>
    <row r="49" spans="1:7" ht="34.5" customHeight="1" x14ac:dyDescent="0.25">
      <c r="A49" s="133" t="s">
        <v>136</v>
      </c>
      <c r="B49" s="130" t="s">
        <v>99</v>
      </c>
      <c r="C49" s="106" t="s">
        <v>10</v>
      </c>
      <c r="D49" s="68">
        <f>+'1 pr. asignavimai'!C49</f>
        <v>670</v>
      </c>
      <c r="E49" s="68">
        <f>+'1 pr. asignavimai'!D49</f>
        <v>0</v>
      </c>
      <c r="F49" s="68">
        <f>+'1 pr. asignavimai'!E49</f>
        <v>0</v>
      </c>
      <c r="G49" s="68">
        <f>+'1 pr. asignavimai'!F49</f>
        <v>670</v>
      </c>
    </row>
    <row r="50" spans="1:7" ht="51.75" customHeight="1" x14ac:dyDescent="0.25">
      <c r="A50" s="126"/>
      <c r="B50" s="128"/>
      <c r="C50" s="50" t="s">
        <v>74</v>
      </c>
      <c r="D50" s="68">
        <f>+'1 pr. asignavimai'!C81</f>
        <v>1999</v>
      </c>
      <c r="E50" s="68">
        <f>+'1 pr. asignavimai'!D81</f>
        <v>126.6</v>
      </c>
      <c r="F50" s="68">
        <f>+'1 pr. asignavimai'!E81</f>
        <v>0</v>
      </c>
      <c r="G50" s="68">
        <f>+'1 pr. asignavimai'!F81</f>
        <v>1872.4</v>
      </c>
    </row>
    <row r="51" spans="1:7" ht="36.75" customHeight="1" x14ac:dyDescent="0.25">
      <c r="A51" s="126"/>
      <c r="B51" s="128"/>
      <c r="C51" s="50" t="s">
        <v>11</v>
      </c>
      <c r="D51" s="68">
        <f>+'1 pr. asignavimai'!C112</f>
        <v>1063.8</v>
      </c>
      <c r="E51" s="68">
        <f>+'1 pr. asignavimai'!D112</f>
        <v>229.1</v>
      </c>
      <c r="F51" s="68">
        <f>+'1 pr. asignavimai'!E112</f>
        <v>0</v>
      </c>
      <c r="G51" s="68">
        <f>+'1 pr. asignavimai'!F112</f>
        <v>834.7</v>
      </c>
    </row>
    <row r="52" spans="1:7" ht="36" customHeight="1" x14ac:dyDescent="0.25">
      <c r="A52" s="126"/>
      <c r="B52" s="128"/>
      <c r="C52" s="50" t="s">
        <v>13</v>
      </c>
      <c r="D52" s="68">
        <f>+'1 pr. asignavimai'!C133</f>
        <v>14016</v>
      </c>
      <c r="E52" s="68">
        <f>+'1 pr. asignavimai'!D133</f>
        <v>13853.5</v>
      </c>
      <c r="F52" s="68">
        <f>+'1 pr. asignavimai'!E133</f>
        <v>3662.6</v>
      </c>
      <c r="G52" s="68">
        <f>+'1 pr. asignavimai'!F133</f>
        <v>162.5</v>
      </c>
    </row>
    <row r="53" spans="1:7" ht="21" customHeight="1" x14ac:dyDescent="0.25">
      <c r="A53" s="127"/>
      <c r="B53" s="129"/>
      <c r="C53" s="50" t="s">
        <v>125</v>
      </c>
      <c r="D53" s="69">
        <f>SUM(D49:D52)</f>
        <v>17748.8</v>
      </c>
      <c r="E53" s="69">
        <f t="shared" ref="E53:G53" si="7">SUM(E49:E52)</f>
        <v>14209.2</v>
      </c>
      <c r="F53" s="69">
        <f t="shared" si="7"/>
        <v>3662.6</v>
      </c>
      <c r="G53" s="69">
        <f t="shared" si="7"/>
        <v>3539.6</v>
      </c>
    </row>
    <row r="54" spans="1:7" ht="47.25" x14ac:dyDescent="0.25">
      <c r="A54" s="126" t="s">
        <v>245</v>
      </c>
      <c r="B54" s="128" t="s">
        <v>105</v>
      </c>
      <c r="C54" s="50" t="s">
        <v>74</v>
      </c>
      <c r="D54" s="68">
        <f>+'1 pr. asignavimai'!C85</f>
        <v>470</v>
      </c>
      <c r="E54" s="68">
        <f>+'1 pr. asignavimai'!D85</f>
        <v>0</v>
      </c>
      <c r="F54" s="68">
        <f>+'1 pr. asignavimai'!E85</f>
        <v>0</v>
      </c>
      <c r="G54" s="68">
        <f>+'1 pr. asignavimai'!F85</f>
        <v>470</v>
      </c>
    </row>
    <row r="55" spans="1:7" ht="31.5" x14ac:dyDescent="0.25">
      <c r="A55" s="126"/>
      <c r="B55" s="128"/>
      <c r="C55" s="50" t="s">
        <v>13</v>
      </c>
      <c r="D55" s="68">
        <f>+'1 pr. asignavimai'!C146</f>
        <v>2006.3</v>
      </c>
      <c r="E55" s="68">
        <f>+'1 pr. asignavimai'!D146</f>
        <v>2006.3</v>
      </c>
      <c r="F55" s="68">
        <f>+'1 pr. asignavimai'!E146</f>
        <v>1190.5</v>
      </c>
      <c r="G55" s="68">
        <f>+'1 pr. asignavimai'!F146</f>
        <v>0</v>
      </c>
    </row>
    <row r="56" spans="1:7" ht="31.5" x14ac:dyDescent="0.25">
      <c r="A56" s="126"/>
      <c r="B56" s="128"/>
      <c r="C56" s="105" t="s">
        <v>11</v>
      </c>
      <c r="D56" s="68">
        <f>+'1 pr. asignavimai'!C113</f>
        <v>140.19999999999999</v>
      </c>
      <c r="E56" s="68">
        <f>+'1 pr. asignavimai'!D113</f>
        <v>0</v>
      </c>
      <c r="F56" s="68">
        <f>+'1 pr. asignavimai'!E113</f>
        <v>0</v>
      </c>
      <c r="G56" s="68">
        <f>+'1 pr. asignavimai'!F113</f>
        <v>140.19999999999999</v>
      </c>
    </row>
    <row r="57" spans="1:7" ht="15.75" x14ac:dyDescent="0.25">
      <c r="A57" s="127"/>
      <c r="B57" s="129"/>
      <c r="C57" s="50" t="s">
        <v>125</v>
      </c>
      <c r="D57" s="69">
        <f>SUM(D54:D56)</f>
        <v>2616.5</v>
      </c>
      <c r="E57" s="69">
        <f>SUM(E54:E56)</f>
        <v>2006.3</v>
      </c>
      <c r="F57" s="69">
        <f>SUM(F54:F56)</f>
        <v>1190.5</v>
      </c>
      <c r="G57" s="69">
        <f>SUM(G54:G56)</f>
        <v>610.20000000000005</v>
      </c>
    </row>
    <row r="58" spans="1:7" ht="15.75" x14ac:dyDescent="0.25">
      <c r="A58" s="51" t="s">
        <v>121</v>
      </c>
      <c r="B58" s="20" t="s">
        <v>137</v>
      </c>
      <c r="C58" s="20"/>
      <c r="D58" s="69">
        <f>+D16+D17+D21+D22+D26+D30+D34+D39+D40+D44+D48+D53+D57</f>
        <v>164249.60000000001</v>
      </c>
      <c r="E58" s="69">
        <f>+E16+E17+E21+E22+E26+E30+E34+E39+E40+E44+E48+E53+E57</f>
        <v>129403.9</v>
      </c>
      <c r="F58" s="69">
        <f>+F16+F17+F21+F22+F26+F30+F34+F39+F40+F44+F48+F53+F57</f>
        <v>56944.7</v>
      </c>
      <c r="G58" s="69">
        <f>+G16+G17+G21+G22+G26+G30+G34+G39+G40+G44+G48+G53+G57</f>
        <v>34845.699999999997</v>
      </c>
    </row>
    <row r="59" spans="1:7" ht="15.75" x14ac:dyDescent="0.25">
      <c r="A59" s="94" t="s">
        <v>186</v>
      </c>
      <c r="B59" s="95"/>
      <c r="C59" s="74" t="s">
        <v>2</v>
      </c>
      <c r="D59" s="47"/>
      <c r="E59" s="47"/>
      <c r="F59" s="47"/>
      <c r="G59" s="47"/>
    </row>
    <row r="60" spans="1:7" ht="15.75" x14ac:dyDescent="0.25">
      <c r="A60" s="94" t="s">
        <v>187</v>
      </c>
      <c r="B60" s="95"/>
      <c r="C60" s="18" t="s">
        <v>165</v>
      </c>
      <c r="D60" s="47">
        <f>+E60+G60</f>
        <v>2454.8000000000002</v>
      </c>
      <c r="E60" s="47"/>
      <c r="F60" s="47"/>
      <c r="G60" s="47">
        <f>2374.8+80</f>
        <v>2454.8000000000002</v>
      </c>
    </row>
    <row r="61" spans="1:7" ht="20.25" customHeight="1" x14ac:dyDescent="0.25">
      <c r="A61" s="94" t="s">
        <v>188</v>
      </c>
      <c r="B61" s="134" t="s">
        <v>189</v>
      </c>
      <c r="C61" s="135"/>
      <c r="D61" s="46">
        <f>+D58-D60</f>
        <v>161794.79999999999</v>
      </c>
      <c r="E61" s="46">
        <f t="shared" ref="E61:G61" si="8">+E58-E60</f>
        <v>129403.9</v>
      </c>
      <c r="F61" s="46">
        <f t="shared" si="8"/>
        <v>56944.7</v>
      </c>
      <c r="G61" s="46">
        <f t="shared" si="8"/>
        <v>32390.9</v>
      </c>
    </row>
    <row r="63" spans="1:7" x14ac:dyDescent="0.2">
      <c r="B63" s="45"/>
      <c r="C63" s="45"/>
    </row>
  </sheetData>
  <mergeCells count="29">
    <mergeCell ref="B61:C61"/>
    <mergeCell ref="A5:G6"/>
    <mergeCell ref="A9:A11"/>
    <mergeCell ref="B9:B11"/>
    <mergeCell ref="C9:C11"/>
    <mergeCell ref="D9:D11"/>
    <mergeCell ref="E9:G9"/>
    <mergeCell ref="E10:F10"/>
    <mergeCell ref="G10:G11"/>
    <mergeCell ref="A13:A16"/>
    <mergeCell ref="B13:B16"/>
    <mergeCell ref="A18:A21"/>
    <mergeCell ref="B18:B21"/>
    <mergeCell ref="A23:A26"/>
    <mergeCell ref="B23:B26"/>
    <mergeCell ref="A27:A30"/>
    <mergeCell ref="B27:B30"/>
    <mergeCell ref="A31:A34"/>
    <mergeCell ref="B31:B34"/>
    <mergeCell ref="A35:A39"/>
    <mergeCell ref="A54:A57"/>
    <mergeCell ref="B54:B57"/>
    <mergeCell ref="B35:B39"/>
    <mergeCell ref="A41:A44"/>
    <mergeCell ref="B41:B44"/>
    <mergeCell ref="A45:A48"/>
    <mergeCell ref="B45:B48"/>
    <mergeCell ref="A49:A53"/>
    <mergeCell ref="B49:B53"/>
  </mergeCells>
  <pageMargins left="0.9055118110236221" right="0.51181102362204722" top="0.74803149606299213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showZeros="0" workbookViewId="0">
      <pane xSplit="2" ySplit="11" topLeftCell="C78" activePane="bottomRight" state="frozen"/>
      <selection pane="topRight" activeCell="C1" sqref="C1"/>
      <selection pane="bottomLeft" activeCell="A12" sqref="A12"/>
      <selection pane="bottomRight" activeCell="C2" sqref="C2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80"/>
      <c r="B1" s="80"/>
      <c r="C1" s="42" t="s">
        <v>118</v>
      </c>
      <c r="D1" s="80"/>
      <c r="E1" s="80"/>
      <c r="F1" s="80"/>
    </row>
    <row r="2" spans="1:6" ht="15.75" x14ac:dyDescent="0.25">
      <c r="A2" s="80"/>
      <c r="B2" s="80"/>
      <c r="C2" s="2" t="s">
        <v>268</v>
      </c>
      <c r="D2" s="80"/>
      <c r="E2" s="80"/>
      <c r="F2" s="80"/>
    </row>
    <row r="3" spans="1:6" ht="15.75" x14ac:dyDescent="0.25">
      <c r="A3" s="80"/>
      <c r="B3" s="80"/>
      <c r="C3" s="2" t="s">
        <v>142</v>
      </c>
      <c r="D3" s="80"/>
      <c r="E3" s="80"/>
      <c r="F3" s="80"/>
    </row>
    <row r="4" spans="1:6" ht="15.75" x14ac:dyDescent="0.25">
      <c r="A4" s="80"/>
      <c r="B4" s="80"/>
      <c r="C4" s="80"/>
      <c r="D4" s="80"/>
      <c r="E4" s="80"/>
      <c r="F4" s="80"/>
    </row>
    <row r="5" spans="1:6" s="3" customFormat="1" ht="15.75" x14ac:dyDescent="0.25">
      <c r="A5" s="139" t="s">
        <v>221</v>
      </c>
      <c r="B5" s="139"/>
      <c r="C5" s="139"/>
      <c r="D5" s="139"/>
      <c r="E5" s="139"/>
      <c r="F5" s="139"/>
    </row>
    <row r="6" spans="1:6" s="3" customFormat="1" ht="15.75" x14ac:dyDescent="0.25">
      <c r="A6" s="98"/>
      <c r="B6" s="98"/>
      <c r="C6" s="98"/>
      <c r="D6" s="98"/>
      <c r="E6" s="98"/>
      <c r="F6" s="98"/>
    </row>
    <row r="7" spans="1:6" s="103" customFormat="1" ht="15.75" x14ac:dyDescent="0.25">
      <c r="A7" s="100"/>
      <c r="B7" s="101"/>
      <c r="C7" s="104"/>
      <c r="D7" s="104"/>
      <c r="E7" s="104"/>
      <c r="F7" s="102" t="s">
        <v>162</v>
      </c>
    </row>
    <row r="8" spans="1:6" s="3" customFormat="1" ht="15.75" x14ac:dyDescent="0.25">
      <c r="A8" s="121" t="s">
        <v>0</v>
      </c>
      <c r="B8" s="121" t="s">
        <v>197</v>
      </c>
      <c r="C8" s="122" t="s">
        <v>1</v>
      </c>
      <c r="D8" s="123" t="s">
        <v>2</v>
      </c>
      <c r="E8" s="123"/>
      <c r="F8" s="123"/>
    </row>
    <row r="9" spans="1:6" s="3" customFormat="1" ht="15.75" x14ac:dyDescent="0.25">
      <c r="A9" s="121"/>
      <c r="B9" s="121"/>
      <c r="C9" s="122"/>
      <c r="D9" s="122" t="s">
        <v>52</v>
      </c>
      <c r="E9" s="122"/>
      <c r="F9" s="122" t="s">
        <v>53</v>
      </c>
    </row>
    <row r="10" spans="1:6" s="3" customFormat="1" ht="47.25" x14ac:dyDescent="0.25">
      <c r="A10" s="121"/>
      <c r="B10" s="121"/>
      <c r="C10" s="122"/>
      <c r="D10" s="35" t="s">
        <v>54</v>
      </c>
      <c r="E10" s="35" t="s">
        <v>55</v>
      </c>
      <c r="F10" s="122"/>
    </row>
    <row r="11" spans="1:6" s="3" customFormat="1" ht="15.75" x14ac:dyDescent="0.25">
      <c r="A11" s="116">
        <v>1</v>
      </c>
      <c r="B11" s="116">
        <v>2</v>
      </c>
      <c r="C11" s="117">
        <v>3</v>
      </c>
      <c r="D11" s="117">
        <v>4</v>
      </c>
      <c r="E11" s="117">
        <v>5</v>
      </c>
      <c r="F11" s="117">
        <v>6</v>
      </c>
    </row>
    <row r="12" spans="1:6" s="3" customFormat="1" ht="31.5" x14ac:dyDescent="0.25">
      <c r="A12" s="37">
        <v>1</v>
      </c>
      <c r="B12" s="75" t="s">
        <v>166</v>
      </c>
      <c r="C12" s="46">
        <f>+C14+C17+C20+C27</f>
        <v>1632.7</v>
      </c>
      <c r="D12" s="46">
        <f>+D14+D17+D20+D27</f>
        <v>1447.7</v>
      </c>
      <c r="E12" s="46">
        <f>+E14+E17+E20+E27</f>
        <v>66.900000000000006</v>
      </c>
      <c r="F12" s="46">
        <f>+F14+F17+F20+F27</f>
        <v>185</v>
      </c>
    </row>
    <row r="13" spans="1:6" s="3" customFormat="1" ht="15.75" x14ac:dyDescent="0.25">
      <c r="A13" s="37">
        <v>2</v>
      </c>
      <c r="B13" s="117" t="s">
        <v>2</v>
      </c>
      <c r="C13" s="47">
        <f>+D13+F13</f>
        <v>0</v>
      </c>
      <c r="D13" s="47"/>
      <c r="E13" s="47"/>
      <c r="F13" s="47"/>
    </row>
    <row r="14" spans="1:6" s="3" customFormat="1" ht="15.75" x14ac:dyDescent="0.25">
      <c r="A14" s="37">
        <v>3</v>
      </c>
      <c r="B14" s="20" t="s">
        <v>10</v>
      </c>
      <c r="C14" s="46">
        <f>+C15</f>
        <v>47.7</v>
      </c>
      <c r="D14" s="46">
        <f>+D15</f>
        <v>4.5999999999999996</v>
      </c>
      <c r="E14" s="46">
        <f>+E15</f>
        <v>0</v>
      </c>
      <c r="F14" s="46">
        <f>+F15</f>
        <v>43.1</v>
      </c>
    </row>
    <row r="15" spans="1:6" s="3" customFormat="1" ht="15.75" x14ac:dyDescent="0.25">
      <c r="A15" s="37">
        <v>4</v>
      </c>
      <c r="B15" s="18" t="s">
        <v>58</v>
      </c>
      <c r="C15" s="47">
        <f>+D15+F15</f>
        <v>47.7</v>
      </c>
      <c r="D15" s="47">
        <v>4.5999999999999996</v>
      </c>
      <c r="E15" s="47"/>
      <c r="F15" s="47">
        <v>43.1</v>
      </c>
    </row>
    <row r="16" spans="1:6" s="3" customFormat="1" ht="15.75" x14ac:dyDescent="0.25">
      <c r="A16" s="37">
        <v>5</v>
      </c>
      <c r="B16" s="88" t="s">
        <v>244</v>
      </c>
      <c r="C16" s="47">
        <f>+D16</f>
        <v>0.6</v>
      </c>
      <c r="D16" s="47">
        <v>0.6</v>
      </c>
      <c r="E16" s="47"/>
      <c r="F16" s="47"/>
    </row>
    <row r="17" spans="1:6" s="3" customFormat="1" ht="15.75" x14ac:dyDescent="0.25">
      <c r="A17" s="37">
        <v>6</v>
      </c>
      <c r="B17" s="20" t="s">
        <v>11</v>
      </c>
      <c r="C17" s="46">
        <f>+C18</f>
        <v>6.5</v>
      </c>
      <c r="D17" s="46">
        <f>+D18</f>
        <v>6.5</v>
      </c>
      <c r="E17" s="46">
        <f>+E18</f>
        <v>0</v>
      </c>
      <c r="F17" s="46">
        <f>+F18</f>
        <v>0</v>
      </c>
    </row>
    <row r="18" spans="1:6" s="3" customFormat="1" ht="31.5" x14ac:dyDescent="0.25">
      <c r="A18" s="37">
        <v>7</v>
      </c>
      <c r="B18" s="18" t="s">
        <v>89</v>
      </c>
      <c r="C18" s="47">
        <f>+D18+F18</f>
        <v>6.5</v>
      </c>
      <c r="D18" s="47">
        <v>6.5</v>
      </c>
      <c r="E18" s="47"/>
      <c r="F18" s="47"/>
    </row>
    <row r="19" spans="1:6" s="3" customFormat="1" ht="15.75" x14ac:dyDescent="0.25">
      <c r="A19" s="37">
        <v>8</v>
      </c>
      <c r="B19" s="88" t="s">
        <v>244</v>
      </c>
      <c r="C19" s="47">
        <f>+D19+F19</f>
        <v>1</v>
      </c>
      <c r="D19" s="47">
        <v>1</v>
      </c>
      <c r="E19" s="47"/>
      <c r="F19" s="47"/>
    </row>
    <row r="20" spans="1:6" s="3" customFormat="1" ht="15.75" x14ac:dyDescent="0.25">
      <c r="A20" s="37">
        <v>9</v>
      </c>
      <c r="B20" s="15" t="s">
        <v>167</v>
      </c>
      <c r="C20" s="46">
        <f>+C21+C23+C25</f>
        <v>717.4</v>
      </c>
      <c r="D20" s="46">
        <f t="shared" ref="D20:F20" si="0">+D21+D23+D25</f>
        <v>584.9</v>
      </c>
      <c r="E20" s="46">
        <f t="shared" si="0"/>
        <v>66.900000000000006</v>
      </c>
      <c r="F20" s="46">
        <f t="shared" si="0"/>
        <v>132.5</v>
      </c>
    </row>
    <row r="21" spans="1:6" s="3" customFormat="1" ht="15.75" x14ac:dyDescent="0.25">
      <c r="A21" s="37">
        <v>10</v>
      </c>
      <c r="B21" s="18" t="s">
        <v>206</v>
      </c>
      <c r="C21" s="47">
        <f>+D21+F21</f>
        <v>62.3</v>
      </c>
      <c r="D21" s="47">
        <f>62.3-23.9</f>
        <v>38.4</v>
      </c>
      <c r="E21" s="47"/>
      <c r="F21" s="47">
        <v>23.9</v>
      </c>
    </row>
    <row r="22" spans="1:6" s="3" customFormat="1" ht="15.75" x14ac:dyDescent="0.25">
      <c r="A22" s="37">
        <v>11</v>
      </c>
      <c r="B22" s="88" t="s">
        <v>244</v>
      </c>
      <c r="C22" s="47">
        <f>+D22+F22</f>
        <v>20.5</v>
      </c>
      <c r="D22" s="47">
        <v>20.5</v>
      </c>
      <c r="E22" s="47"/>
      <c r="F22" s="47"/>
    </row>
    <row r="23" spans="1:6" s="3" customFormat="1" ht="15.75" x14ac:dyDescent="0.25">
      <c r="A23" s="37">
        <v>12</v>
      </c>
      <c r="B23" s="16" t="s">
        <v>81</v>
      </c>
      <c r="C23" s="47">
        <f>+D23+F23</f>
        <v>592.70000000000005</v>
      </c>
      <c r="D23" s="47">
        <v>484.1</v>
      </c>
      <c r="E23" s="47">
        <v>66.900000000000006</v>
      </c>
      <c r="F23" s="47">
        <v>108.6</v>
      </c>
    </row>
    <row r="24" spans="1:6" s="3" customFormat="1" ht="15.75" x14ac:dyDescent="0.25">
      <c r="A24" s="37">
        <v>13</v>
      </c>
      <c r="B24" s="88" t="s">
        <v>244</v>
      </c>
      <c r="C24" s="47">
        <f>+D24+F24</f>
        <v>35.700000000000003</v>
      </c>
      <c r="D24" s="47">
        <v>33.700000000000003</v>
      </c>
      <c r="E24" s="47">
        <v>0.1</v>
      </c>
      <c r="F24" s="47">
        <v>2</v>
      </c>
    </row>
    <row r="25" spans="1:6" s="3" customFormat="1" ht="15.75" x14ac:dyDescent="0.25">
      <c r="A25" s="37">
        <v>14</v>
      </c>
      <c r="B25" s="16" t="s">
        <v>96</v>
      </c>
      <c r="C25" s="47">
        <f>+D25+F25</f>
        <v>62.4</v>
      </c>
      <c r="D25" s="47">
        <v>62.4</v>
      </c>
      <c r="E25" s="47"/>
      <c r="F25" s="47"/>
    </row>
    <row r="26" spans="1:6" s="3" customFormat="1" ht="15.75" x14ac:dyDescent="0.25">
      <c r="A26" s="37">
        <v>15</v>
      </c>
      <c r="B26" s="88" t="s">
        <v>244</v>
      </c>
      <c r="C26" s="47">
        <f>+D26</f>
        <v>2.1</v>
      </c>
      <c r="D26" s="47">
        <v>2.1</v>
      </c>
      <c r="E26" s="47"/>
      <c r="F26" s="47"/>
    </row>
    <row r="27" spans="1:6" s="3" customFormat="1" ht="15.75" x14ac:dyDescent="0.25">
      <c r="A27" s="37">
        <v>16</v>
      </c>
      <c r="B27" s="15" t="s">
        <v>13</v>
      </c>
      <c r="C27" s="46">
        <f>+C28+C30</f>
        <v>861.1</v>
      </c>
      <c r="D27" s="46">
        <f>+D28+D30</f>
        <v>851.7</v>
      </c>
      <c r="E27" s="46">
        <f>+E28+E30</f>
        <v>0</v>
      </c>
      <c r="F27" s="46">
        <f>+F28+F30</f>
        <v>9.4</v>
      </c>
    </row>
    <row r="28" spans="1:6" s="3" customFormat="1" ht="15.75" x14ac:dyDescent="0.25">
      <c r="A28" s="37">
        <v>17</v>
      </c>
      <c r="B28" s="16" t="s">
        <v>99</v>
      </c>
      <c r="C28" s="47">
        <f>+D28+F28</f>
        <v>856.2</v>
      </c>
      <c r="D28" s="47">
        <f>791.7+55.1</f>
        <v>846.8</v>
      </c>
      <c r="E28" s="47"/>
      <c r="F28" s="47">
        <f>2.5+6.9</f>
        <v>9.4</v>
      </c>
    </row>
    <row r="29" spans="1:6" s="3" customFormat="1" ht="15.75" x14ac:dyDescent="0.25">
      <c r="A29" s="37">
        <v>18</v>
      </c>
      <c r="B29" s="88" t="s">
        <v>244</v>
      </c>
      <c r="C29" s="47">
        <v>11.2</v>
      </c>
      <c r="D29" s="47">
        <v>11.2</v>
      </c>
      <c r="E29" s="47"/>
      <c r="F29" s="47"/>
    </row>
    <row r="30" spans="1:6" s="3" customFormat="1" ht="15.75" x14ac:dyDescent="0.25">
      <c r="A30" s="37">
        <v>19</v>
      </c>
      <c r="B30" s="16" t="s">
        <v>105</v>
      </c>
      <c r="C30" s="47">
        <f>+D30+F30</f>
        <v>4.9000000000000004</v>
      </c>
      <c r="D30" s="47">
        <v>4.9000000000000004</v>
      </c>
      <c r="E30" s="47"/>
      <c r="F30" s="47"/>
    </row>
    <row r="31" spans="1:6" s="3" customFormat="1" ht="31.5" x14ac:dyDescent="0.25">
      <c r="A31" s="37">
        <v>20</v>
      </c>
      <c r="B31" s="75" t="s">
        <v>168</v>
      </c>
      <c r="C31" s="46">
        <f>+C33+C37+C40+C43+C46+C53+C56</f>
        <v>4243</v>
      </c>
      <c r="D31" s="46">
        <f t="shared" ref="D31:F31" si="1">+D33+D37+D40+D43+D46+D53+D56</f>
        <v>868.6</v>
      </c>
      <c r="E31" s="46">
        <f t="shared" si="1"/>
        <v>86.9</v>
      </c>
      <c r="F31" s="46">
        <f t="shared" si="1"/>
        <v>3374.4</v>
      </c>
    </row>
    <row r="32" spans="1:6" s="3" customFormat="1" ht="15.75" x14ac:dyDescent="0.25">
      <c r="A32" s="37">
        <v>21</v>
      </c>
      <c r="B32" s="117" t="s">
        <v>2</v>
      </c>
      <c r="C32" s="47"/>
      <c r="D32" s="47"/>
      <c r="E32" s="47"/>
      <c r="F32" s="47"/>
    </row>
    <row r="33" spans="1:6" s="3" customFormat="1" ht="47.25" x14ac:dyDescent="0.25">
      <c r="A33" s="37">
        <v>22</v>
      </c>
      <c r="B33" s="15" t="s">
        <v>169</v>
      </c>
      <c r="C33" s="46">
        <f>+C35</f>
        <v>65</v>
      </c>
      <c r="D33" s="46">
        <f t="shared" ref="D33:F33" si="2">+D35</f>
        <v>0</v>
      </c>
      <c r="E33" s="46">
        <f t="shared" si="2"/>
        <v>0</v>
      </c>
      <c r="F33" s="46">
        <f t="shared" si="2"/>
        <v>65</v>
      </c>
    </row>
    <row r="34" spans="1:6" s="3" customFormat="1" ht="15.75" x14ac:dyDescent="0.25">
      <c r="A34" s="37">
        <v>23</v>
      </c>
      <c r="B34" s="77" t="s">
        <v>2</v>
      </c>
      <c r="C34" s="47"/>
      <c r="D34" s="47"/>
      <c r="E34" s="47"/>
      <c r="F34" s="47"/>
    </row>
    <row r="35" spans="1:6" s="3" customFormat="1" ht="15.75" x14ac:dyDescent="0.25">
      <c r="A35" s="37">
        <v>24</v>
      </c>
      <c r="B35" s="20" t="s">
        <v>86</v>
      </c>
      <c r="C35" s="46">
        <f>+C36</f>
        <v>65</v>
      </c>
      <c r="D35" s="46">
        <f>+D36</f>
        <v>0</v>
      </c>
      <c r="E35" s="46">
        <f>+E36</f>
        <v>0</v>
      </c>
      <c r="F35" s="46">
        <f>+F36</f>
        <v>65</v>
      </c>
    </row>
    <row r="36" spans="1:6" s="3" customFormat="1" ht="15.75" x14ac:dyDescent="0.25">
      <c r="A36" s="37">
        <v>25</v>
      </c>
      <c r="B36" s="16" t="s">
        <v>87</v>
      </c>
      <c r="C36" s="47">
        <f>+D36+F36</f>
        <v>65</v>
      </c>
      <c r="D36" s="47"/>
      <c r="E36" s="47"/>
      <c r="F36" s="47">
        <v>65</v>
      </c>
    </row>
    <row r="37" spans="1:6" s="3" customFormat="1" ht="47.25" x14ac:dyDescent="0.25">
      <c r="A37" s="37">
        <v>26</v>
      </c>
      <c r="B37" s="20" t="s">
        <v>190</v>
      </c>
      <c r="C37" s="46">
        <f t="shared" ref="C37:F38" si="3">+C38</f>
        <v>39</v>
      </c>
      <c r="D37" s="46">
        <f t="shared" si="3"/>
        <v>39</v>
      </c>
      <c r="E37" s="46">
        <f t="shared" si="3"/>
        <v>0</v>
      </c>
      <c r="F37" s="46">
        <f t="shared" si="3"/>
        <v>0</v>
      </c>
    </row>
    <row r="38" spans="1:6" s="3" customFormat="1" ht="15.75" x14ac:dyDescent="0.25">
      <c r="A38" s="37">
        <v>27</v>
      </c>
      <c r="B38" s="20" t="s">
        <v>13</v>
      </c>
      <c r="C38" s="46">
        <f t="shared" si="3"/>
        <v>39</v>
      </c>
      <c r="D38" s="46">
        <f t="shared" si="3"/>
        <v>39</v>
      </c>
      <c r="E38" s="46">
        <f t="shared" si="3"/>
        <v>0</v>
      </c>
      <c r="F38" s="46">
        <f t="shared" si="3"/>
        <v>0</v>
      </c>
    </row>
    <row r="39" spans="1:6" s="3" customFormat="1" ht="15.75" x14ac:dyDescent="0.25">
      <c r="A39" s="37">
        <v>28</v>
      </c>
      <c r="B39" s="18" t="s">
        <v>105</v>
      </c>
      <c r="C39" s="47">
        <f>+D39+F39</f>
        <v>39</v>
      </c>
      <c r="D39" s="47">
        <v>39</v>
      </c>
      <c r="E39" s="47"/>
      <c r="F39" s="47"/>
    </row>
    <row r="40" spans="1:6" s="3" customFormat="1" ht="63" x14ac:dyDescent="0.25">
      <c r="A40" s="37">
        <v>29</v>
      </c>
      <c r="B40" s="15" t="s">
        <v>170</v>
      </c>
      <c r="C40" s="46">
        <f t="shared" ref="C40:F40" si="4">+C41</f>
        <v>430.3</v>
      </c>
      <c r="D40" s="46">
        <f t="shared" si="4"/>
        <v>430.3</v>
      </c>
      <c r="E40" s="46">
        <f t="shared" si="4"/>
        <v>0</v>
      </c>
      <c r="F40" s="46">
        <f t="shared" si="4"/>
        <v>0</v>
      </c>
    </row>
    <row r="41" spans="1:6" s="3" customFormat="1" ht="15.75" x14ac:dyDescent="0.25">
      <c r="A41" s="37">
        <v>30</v>
      </c>
      <c r="B41" s="15" t="s">
        <v>11</v>
      </c>
      <c r="C41" s="46">
        <f>+C42</f>
        <v>430.3</v>
      </c>
      <c r="D41" s="46">
        <f>+D42</f>
        <v>430.3</v>
      </c>
      <c r="E41" s="46">
        <f>+E42</f>
        <v>0</v>
      </c>
      <c r="F41" s="46">
        <f>+F42</f>
        <v>0</v>
      </c>
    </row>
    <row r="42" spans="1:6" s="3" customFormat="1" ht="15.75" x14ac:dyDescent="0.25">
      <c r="A42" s="37">
        <v>31</v>
      </c>
      <c r="B42" s="16" t="s">
        <v>87</v>
      </c>
      <c r="C42" s="47">
        <f>+D42+F42</f>
        <v>430.3</v>
      </c>
      <c r="D42" s="47">
        <v>430.3</v>
      </c>
      <c r="E42" s="47"/>
      <c r="F42" s="47"/>
    </row>
    <row r="43" spans="1:6" s="3" customFormat="1" ht="46.5" customHeight="1" x14ac:dyDescent="0.25">
      <c r="A43" s="37">
        <v>32</v>
      </c>
      <c r="B43" s="15" t="s">
        <v>239</v>
      </c>
      <c r="C43" s="46">
        <f>+C44</f>
        <v>353.2</v>
      </c>
      <c r="D43" s="46">
        <f t="shared" ref="D43:F43" si="5">+D44</f>
        <v>200.4</v>
      </c>
      <c r="E43" s="46">
        <f t="shared" si="5"/>
        <v>0</v>
      </c>
      <c r="F43" s="46">
        <f t="shared" si="5"/>
        <v>152.80000000000001</v>
      </c>
    </row>
    <row r="44" spans="1:6" s="3" customFormat="1" ht="18" customHeight="1" x14ac:dyDescent="0.25">
      <c r="A44" s="37">
        <v>33</v>
      </c>
      <c r="B44" s="15" t="s">
        <v>11</v>
      </c>
      <c r="C44" s="46">
        <f>+C45</f>
        <v>353.2</v>
      </c>
      <c r="D44" s="46">
        <f t="shared" ref="D44:F44" si="6">+D45</f>
        <v>200.4</v>
      </c>
      <c r="E44" s="46">
        <f t="shared" si="6"/>
        <v>0</v>
      </c>
      <c r="F44" s="46">
        <f t="shared" si="6"/>
        <v>152.80000000000001</v>
      </c>
    </row>
    <row r="45" spans="1:6" s="3" customFormat="1" ht="31.5" x14ac:dyDescent="0.25">
      <c r="A45" s="37">
        <v>34</v>
      </c>
      <c r="B45" s="16" t="s">
        <v>115</v>
      </c>
      <c r="C45" s="47">
        <f>+D45+F45</f>
        <v>353.2</v>
      </c>
      <c r="D45" s="47">
        <v>200.4</v>
      </c>
      <c r="E45" s="47"/>
      <c r="F45" s="47">
        <v>152.80000000000001</v>
      </c>
    </row>
    <row r="46" spans="1:6" s="3" customFormat="1" ht="31.5" x14ac:dyDescent="0.25">
      <c r="A46" s="37">
        <v>35</v>
      </c>
      <c r="B46" s="20" t="s">
        <v>240</v>
      </c>
      <c r="C46" s="46">
        <f>+C48+C51</f>
        <v>2947.3</v>
      </c>
      <c r="D46" s="46">
        <f t="shared" ref="D46:F46" si="7">+D48+D51</f>
        <v>0</v>
      </c>
      <c r="E46" s="46">
        <f t="shared" si="7"/>
        <v>0</v>
      </c>
      <c r="F46" s="46">
        <f t="shared" si="7"/>
        <v>2947.3</v>
      </c>
    </row>
    <row r="47" spans="1:6" s="3" customFormat="1" ht="15.75" x14ac:dyDescent="0.25">
      <c r="A47" s="37">
        <v>36</v>
      </c>
      <c r="B47" s="77" t="s">
        <v>2</v>
      </c>
      <c r="C47" s="47"/>
      <c r="D47" s="47"/>
      <c r="E47" s="47"/>
      <c r="F47" s="47"/>
    </row>
    <row r="48" spans="1:6" s="3" customFormat="1" ht="15.75" x14ac:dyDescent="0.25">
      <c r="A48" s="37">
        <v>37</v>
      </c>
      <c r="B48" s="15" t="s">
        <v>74</v>
      </c>
      <c r="C48" s="46">
        <f>+C49+C50</f>
        <v>2841.6</v>
      </c>
      <c r="D48" s="46">
        <f t="shared" ref="D48:F48" si="8">+D49+D50</f>
        <v>0</v>
      </c>
      <c r="E48" s="46">
        <f t="shared" si="8"/>
        <v>0</v>
      </c>
      <c r="F48" s="46">
        <f t="shared" si="8"/>
        <v>2841.6</v>
      </c>
    </row>
    <row r="49" spans="1:6" s="3" customFormat="1" ht="31.5" x14ac:dyDescent="0.25">
      <c r="A49" s="37">
        <v>38</v>
      </c>
      <c r="B49" s="16" t="s">
        <v>115</v>
      </c>
      <c r="C49" s="47">
        <f>+D49+F49</f>
        <v>2117.6</v>
      </c>
      <c r="D49" s="47"/>
      <c r="E49" s="47"/>
      <c r="F49" s="47">
        <v>2117.6</v>
      </c>
    </row>
    <row r="50" spans="1:6" s="3" customFormat="1" ht="31.5" x14ac:dyDescent="0.25">
      <c r="A50" s="37">
        <v>39</v>
      </c>
      <c r="B50" s="18" t="s">
        <v>89</v>
      </c>
      <c r="C50" s="47">
        <f>+D50+F50</f>
        <v>724</v>
      </c>
      <c r="D50" s="47"/>
      <c r="E50" s="47"/>
      <c r="F50" s="47">
        <v>724</v>
      </c>
    </row>
    <row r="51" spans="1:6" s="3" customFormat="1" ht="15.75" x14ac:dyDescent="0.25">
      <c r="A51" s="37">
        <v>40</v>
      </c>
      <c r="B51" s="20" t="s">
        <v>86</v>
      </c>
      <c r="C51" s="46">
        <f>+C52</f>
        <v>105.7</v>
      </c>
      <c r="D51" s="46">
        <f>+D52</f>
        <v>0</v>
      </c>
      <c r="E51" s="46">
        <f>+E52</f>
        <v>0</v>
      </c>
      <c r="F51" s="46">
        <f>+F52</f>
        <v>105.7</v>
      </c>
    </row>
    <row r="52" spans="1:6" s="3" customFormat="1" ht="15.75" x14ac:dyDescent="0.25">
      <c r="A52" s="37">
        <v>41</v>
      </c>
      <c r="B52" s="16" t="s">
        <v>171</v>
      </c>
      <c r="C52" s="47">
        <f>+D52+F52</f>
        <v>105.7</v>
      </c>
      <c r="D52" s="47"/>
      <c r="E52" s="47"/>
      <c r="F52" s="47">
        <v>105.7</v>
      </c>
    </row>
    <row r="53" spans="1:6" s="17" customFormat="1" ht="31.5" x14ac:dyDescent="0.25">
      <c r="A53" s="37">
        <v>42</v>
      </c>
      <c r="B53" s="15" t="s">
        <v>241</v>
      </c>
      <c r="C53" s="46">
        <f>+C54</f>
        <v>198.9</v>
      </c>
      <c r="D53" s="46">
        <f t="shared" ref="D53:F53" si="9">+D54</f>
        <v>198.9</v>
      </c>
      <c r="E53" s="46">
        <f t="shared" si="9"/>
        <v>86.9</v>
      </c>
      <c r="F53" s="46">
        <f t="shared" si="9"/>
        <v>0</v>
      </c>
    </row>
    <row r="54" spans="1:6" s="3" customFormat="1" ht="15.75" x14ac:dyDescent="0.25">
      <c r="A54" s="37">
        <v>43</v>
      </c>
      <c r="B54" s="15" t="s">
        <v>13</v>
      </c>
      <c r="C54" s="46">
        <f>+C55</f>
        <v>198.9</v>
      </c>
      <c r="D54" s="46">
        <f t="shared" ref="D54:F54" si="10">+D55</f>
        <v>198.9</v>
      </c>
      <c r="E54" s="46">
        <f t="shared" si="10"/>
        <v>86.9</v>
      </c>
      <c r="F54" s="46">
        <f t="shared" si="10"/>
        <v>0</v>
      </c>
    </row>
    <row r="55" spans="1:6" s="3" customFormat="1" ht="15.75" x14ac:dyDescent="0.25">
      <c r="A55" s="37">
        <v>44</v>
      </c>
      <c r="B55" s="16" t="s">
        <v>99</v>
      </c>
      <c r="C55" s="47">
        <f>+D55+F55</f>
        <v>198.9</v>
      </c>
      <c r="D55" s="47">
        <v>198.9</v>
      </c>
      <c r="E55" s="47">
        <v>86.9</v>
      </c>
      <c r="F55" s="47"/>
    </row>
    <row r="56" spans="1:6" s="3" customFormat="1" ht="31.5" x14ac:dyDescent="0.25">
      <c r="A56" s="37">
        <v>45</v>
      </c>
      <c r="B56" s="15" t="s">
        <v>242</v>
      </c>
      <c r="C56" s="46">
        <f>+C57</f>
        <v>209.3</v>
      </c>
      <c r="D56" s="46">
        <f t="shared" ref="D56:F56" si="11">+D57</f>
        <v>0</v>
      </c>
      <c r="E56" s="46">
        <f t="shared" si="11"/>
        <v>0</v>
      </c>
      <c r="F56" s="46">
        <f t="shared" si="11"/>
        <v>209.3</v>
      </c>
    </row>
    <row r="57" spans="1:6" s="3" customFormat="1" ht="15.75" x14ac:dyDescent="0.25">
      <c r="A57" s="37">
        <v>46</v>
      </c>
      <c r="B57" s="15" t="s">
        <v>74</v>
      </c>
      <c r="C57" s="46">
        <f>+C58</f>
        <v>209.3</v>
      </c>
      <c r="D57" s="46">
        <f t="shared" ref="D57:F57" si="12">+D58</f>
        <v>0</v>
      </c>
      <c r="E57" s="46">
        <f t="shared" si="12"/>
        <v>0</v>
      </c>
      <c r="F57" s="46">
        <f t="shared" si="12"/>
        <v>209.3</v>
      </c>
    </row>
    <row r="58" spans="1:6" s="3" customFormat="1" ht="15.75" x14ac:dyDescent="0.25">
      <c r="A58" s="37">
        <v>47</v>
      </c>
      <c r="B58" s="16" t="s">
        <v>99</v>
      </c>
      <c r="C58" s="47">
        <f>+F58</f>
        <v>209.3</v>
      </c>
      <c r="D58" s="47"/>
      <c r="E58" s="47"/>
      <c r="F58" s="47">
        <v>209.3</v>
      </c>
    </row>
    <row r="59" spans="1:6" s="3" customFormat="1" ht="31.5" x14ac:dyDescent="0.25">
      <c r="A59" s="37">
        <v>48</v>
      </c>
      <c r="B59" s="75" t="s">
        <v>191</v>
      </c>
      <c r="C59" s="46">
        <f>+C60+C63+C73+C86+C88</f>
        <v>13408.6</v>
      </c>
      <c r="D59" s="46">
        <f t="shared" ref="D59:F59" si="13">+D60+D63+D73+D86+D88</f>
        <v>3215.9</v>
      </c>
      <c r="E59" s="46">
        <f t="shared" si="13"/>
        <v>0</v>
      </c>
      <c r="F59" s="46">
        <f t="shared" si="13"/>
        <v>10192.700000000001</v>
      </c>
    </row>
    <row r="60" spans="1:6" s="3" customFormat="1" ht="15.75" x14ac:dyDescent="0.25">
      <c r="A60" s="37">
        <v>49</v>
      </c>
      <c r="B60" s="20" t="s">
        <v>10</v>
      </c>
      <c r="C60" s="46">
        <f t="shared" ref="C60:F60" si="14">+C61</f>
        <v>2977.2</v>
      </c>
      <c r="D60" s="46">
        <f t="shared" si="14"/>
        <v>37</v>
      </c>
      <c r="E60" s="46">
        <f t="shared" si="14"/>
        <v>0</v>
      </c>
      <c r="F60" s="46">
        <f t="shared" si="14"/>
        <v>2940.2</v>
      </c>
    </row>
    <row r="61" spans="1:6" s="3" customFormat="1" ht="15.75" x14ac:dyDescent="0.25">
      <c r="A61" s="37">
        <v>50</v>
      </c>
      <c r="B61" s="18" t="s">
        <v>58</v>
      </c>
      <c r="C61" s="47">
        <f>+D61+F61</f>
        <v>2977.2</v>
      </c>
      <c r="D61" s="47">
        <v>37</v>
      </c>
      <c r="E61" s="47"/>
      <c r="F61" s="47">
        <v>2940.2</v>
      </c>
    </row>
    <row r="62" spans="1:6" s="3" customFormat="1" ht="31.5" x14ac:dyDescent="0.25">
      <c r="A62" s="37">
        <v>51</v>
      </c>
      <c r="B62" s="86" t="s">
        <v>243</v>
      </c>
      <c r="C62" s="47">
        <f>+D62+F62</f>
        <v>2930.7</v>
      </c>
      <c r="D62" s="47">
        <f>21.1+5.4</f>
        <v>26.5</v>
      </c>
      <c r="E62" s="47"/>
      <c r="F62" s="47">
        <v>2904.2</v>
      </c>
    </row>
    <row r="63" spans="1:6" s="3" customFormat="1" ht="15.75" x14ac:dyDescent="0.25">
      <c r="A63" s="37">
        <v>52</v>
      </c>
      <c r="B63" s="15" t="s">
        <v>74</v>
      </c>
      <c r="C63" s="46">
        <f>+C64+C65+C66+C67+C68+C69+C70+C71+C72</f>
        <v>6557.5</v>
      </c>
      <c r="D63" s="46">
        <f t="shared" ref="D63:F63" si="15">+D64+D65+D66+D67+D68+D69+D70+D71+D72</f>
        <v>26.1</v>
      </c>
      <c r="E63" s="46">
        <f t="shared" si="15"/>
        <v>0</v>
      </c>
      <c r="F63" s="46">
        <f t="shared" si="15"/>
        <v>6531.4</v>
      </c>
    </row>
    <row r="64" spans="1:6" s="3" customFormat="1" ht="15.75" x14ac:dyDescent="0.25">
      <c r="A64" s="37">
        <v>53</v>
      </c>
      <c r="B64" s="18" t="s">
        <v>58</v>
      </c>
      <c r="C64" s="47">
        <f t="shared" ref="C64:C89" si="16">+D64+F64</f>
        <v>4.5999999999999996</v>
      </c>
      <c r="D64" s="47">
        <v>4.5999999999999996</v>
      </c>
      <c r="E64" s="47"/>
      <c r="F64" s="47"/>
    </row>
    <row r="65" spans="1:6" s="3" customFormat="1" ht="31.5" x14ac:dyDescent="0.25">
      <c r="A65" s="37">
        <v>54</v>
      </c>
      <c r="B65" s="18" t="s">
        <v>127</v>
      </c>
      <c r="C65" s="47">
        <f t="shared" si="16"/>
        <v>2424.4</v>
      </c>
      <c r="D65" s="47"/>
      <c r="E65" s="47"/>
      <c r="F65" s="47">
        <v>2424.4</v>
      </c>
    </row>
    <row r="66" spans="1:6" s="3" customFormat="1" ht="15.75" x14ac:dyDescent="0.25">
      <c r="A66" s="37">
        <v>55</v>
      </c>
      <c r="B66" s="16" t="s">
        <v>87</v>
      </c>
      <c r="C66" s="47">
        <f t="shared" si="16"/>
        <v>886.4</v>
      </c>
      <c r="D66" s="47"/>
      <c r="E66" s="47"/>
      <c r="F66" s="47">
        <v>886.4</v>
      </c>
    </row>
    <row r="67" spans="1:6" s="3" customFormat="1" ht="31.5" x14ac:dyDescent="0.25">
      <c r="A67" s="37">
        <v>56</v>
      </c>
      <c r="B67" s="16" t="s">
        <v>115</v>
      </c>
      <c r="C67" s="47">
        <f t="shared" si="16"/>
        <v>450</v>
      </c>
      <c r="D67" s="47"/>
      <c r="E67" s="47"/>
      <c r="F67" s="47">
        <v>450</v>
      </c>
    </row>
    <row r="68" spans="1:6" s="3" customFormat="1" ht="31.5" x14ac:dyDescent="0.25">
      <c r="A68" s="37">
        <v>57</v>
      </c>
      <c r="B68" s="18" t="s">
        <v>89</v>
      </c>
      <c r="C68" s="47">
        <f t="shared" si="16"/>
        <v>44.8</v>
      </c>
      <c r="D68" s="47"/>
      <c r="E68" s="47"/>
      <c r="F68" s="47">
        <v>44.8</v>
      </c>
    </row>
    <row r="69" spans="1:6" s="3" customFormat="1" ht="15.75" x14ac:dyDescent="0.25">
      <c r="A69" s="37">
        <v>58</v>
      </c>
      <c r="B69" s="18" t="s">
        <v>206</v>
      </c>
      <c r="C69" s="47">
        <f t="shared" si="16"/>
        <v>21.5</v>
      </c>
      <c r="D69" s="47">
        <v>21.5</v>
      </c>
      <c r="E69" s="47"/>
      <c r="F69" s="47"/>
    </row>
    <row r="70" spans="1:6" s="3" customFormat="1" ht="15.75" x14ac:dyDescent="0.25">
      <c r="A70" s="37">
        <v>59</v>
      </c>
      <c r="B70" s="18" t="s">
        <v>81</v>
      </c>
      <c r="C70" s="47">
        <f t="shared" si="16"/>
        <v>2098</v>
      </c>
      <c r="D70" s="47"/>
      <c r="E70" s="47"/>
      <c r="F70" s="47">
        <v>2098</v>
      </c>
    </row>
    <row r="71" spans="1:6" s="3" customFormat="1" ht="15.75" x14ac:dyDescent="0.25">
      <c r="A71" s="37">
        <v>60</v>
      </c>
      <c r="B71" s="16" t="s">
        <v>96</v>
      </c>
      <c r="C71" s="47">
        <f t="shared" si="16"/>
        <v>552.79999999999995</v>
      </c>
      <c r="D71" s="47"/>
      <c r="E71" s="47"/>
      <c r="F71" s="47">
        <v>552.79999999999995</v>
      </c>
    </row>
    <row r="72" spans="1:6" s="3" customFormat="1" ht="15.75" x14ac:dyDescent="0.25">
      <c r="A72" s="37">
        <v>61</v>
      </c>
      <c r="B72" s="18" t="s">
        <v>105</v>
      </c>
      <c r="C72" s="47">
        <f>+D72+F72</f>
        <v>75</v>
      </c>
      <c r="D72" s="47"/>
      <c r="E72" s="47"/>
      <c r="F72" s="47">
        <v>75</v>
      </c>
    </row>
    <row r="73" spans="1:6" s="3" customFormat="1" ht="15.75" x14ac:dyDescent="0.25">
      <c r="A73" s="37">
        <v>62</v>
      </c>
      <c r="B73" s="15" t="s">
        <v>11</v>
      </c>
      <c r="C73" s="46">
        <f>+C74+C76+C78+C80+C82+C84</f>
        <v>3739.9</v>
      </c>
      <c r="D73" s="46">
        <f t="shared" ref="D73:F73" si="17">+D74+D76+D78+D80+D82+D84</f>
        <v>3018.8</v>
      </c>
      <c r="E73" s="46">
        <f t="shared" si="17"/>
        <v>0</v>
      </c>
      <c r="F73" s="46">
        <f t="shared" si="17"/>
        <v>721.1</v>
      </c>
    </row>
    <row r="74" spans="1:6" s="3" customFormat="1" ht="31.5" x14ac:dyDescent="0.25">
      <c r="A74" s="37">
        <v>63</v>
      </c>
      <c r="B74" s="16" t="s">
        <v>115</v>
      </c>
      <c r="C74" s="47">
        <f>+D74+F74</f>
        <v>2417.1999999999998</v>
      </c>
      <c r="D74" s="47">
        <v>2417.1999999999998</v>
      </c>
      <c r="E74" s="47"/>
      <c r="F74" s="47"/>
    </row>
    <row r="75" spans="1:6" s="3" customFormat="1" ht="15.75" x14ac:dyDescent="0.25">
      <c r="A75" s="37">
        <v>64</v>
      </c>
      <c r="B75" s="88" t="s">
        <v>244</v>
      </c>
      <c r="C75" s="47">
        <f>+D75+F75</f>
        <v>132.30000000000001</v>
      </c>
      <c r="D75" s="47">
        <v>132.30000000000001</v>
      </c>
      <c r="E75" s="47"/>
      <c r="F75" s="47"/>
    </row>
    <row r="76" spans="1:6" s="3" customFormat="1" ht="31.5" x14ac:dyDescent="0.25">
      <c r="A76" s="37">
        <v>65</v>
      </c>
      <c r="B76" s="18" t="s">
        <v>89</v>
      </c>
      <c r="C76" s="47">
        <f>+D76+F76</f>
        <v>957.9</v>
      </c>
      <c r="D76" s="47">
        <v>236.8</v>
      </c>
      <c r="E76" s="47"/>
      <c r="F76" s="47">
        <v>721.1</v>
      </c>
    </row>
    <row r="77" spans="1:6" s="3" customFormat="1" ht="15.75" x14ac:dyDescent="0.25">
      <c r="A77" s="37">
        <v>66</v>
      </c>
      <c r="B77" s="88" t="s">
        <v>244</v>
      </c>
      <c r="C77" s="47">
        <f>62.9+1.7+154.7+4.5+2.6+10+0.4</f>
        <v>236.8</v>
      </c>
      <c r="D77" s="47">
        <f>62.9+1.7+154.7+4.5+2.6+10+0.4</f>
        <v>236.8</v>
      </c>
      <c r="E77" s="47"/>
      <c r="F77" s="47"/>
    </row>
    <row r="78" spans="1:6" s="3" customFormat="1" ht="15.75" x14ac:dyDescent="0.25">
      <c r="A78" s="37">
        <v>67</v>
      </c>
      <c r="B78" s="18" t="s">
        <v>206</v>
      </c>
      <c r="C78" s="47">
        <f>+D78+F78</f>
        <v>18</v>
      </c>
      <c r="D78" s="47">
        <v>18</v>
      </c>
      <c r="E78" s="47"/>
      <c r="F78" s="47"/>
    </row>
    <row r="79" spans="1:6" s="3" customFormat="1" ht="15.75" x14ac:dyDescent="0.25">
      <c r="A79" s="37">
        <v>68</v>
      </c>
      <c r="B79" s="88" t="s">
        <v>244</v>
      </c>
      <c r="C79" s="47">
        <v>18</v>
      </c>
      <c r="D79" s="47">
        <v>18</v>
      </c>
      <c r="E79" s="47"/>
      <c r="F79" s="47"/>
    </row>
    <row r="80" spans="1:6" s="3" customFormat="1" ht="15.75" x14ac:dyDescent="0.25">
      <c r="A80" s="37">
        <v>69</v>
      </c>
      <c r="B80" s="18" t="s">
        <v>81</v>
      </c>
      <c r="C80" s="47">
        <f>+D80+F80</f>
        <v>315.10000000000002</v>
      </c>
      <c r="D80" s="47">
        <v>315.10000000000002</v>
      </c>
      <c r="E80" s="47"/>
      <c r="F80" s="47"/>
    </row>
    <row r="81" spans="1:6" s="3" customFormat="1" ht="15.75" x14ac:dyDescent="0.25">
      <c r="A81" s="37">
        <v>70</v>
      </c>
      <c r="B81" s="88" t="s">
        <v>244</v>
      </c>
      <c r="C81" s="47">
        <v>315.10000000000002</v>
      </c>
      <c r="D81" s="47">
        <v>315.10000000000002</v>
      </c>
      <c r="E81" s="47"/>
      <c r="F81" s="47"/>
    </row>
    <row r="82" spans="1:6" s="3" customFormat="1" ht="15.75" x14ac:dyDescent="0.25">
      <c r="A82" s="37">
        <v>71</v>
      </c>
      <c r="B82" s="16" t="s">
        <v>96</v>
      </c>
      <c r="C82" s="47">
        <f t="shared" ref="C82:C84" si="18">+D82+F82</f>
        <v>21.1</v>
      </c>
      <c r="D82" s="47">
        <v>21.1</v>
      </c>
      <c r="E82" s="47"/>
      <c r="F82" s="47"/>
    </row>
    <row r="83" spans="1:6" s="3" customFormat="1" ht="15.75" x14ac:dyDescent="0.25">
      <c r="A83" s="37">
        <v>72</v>
      </c>
      <c r="B83" s="88" t="s">
        <v>244</v>
      </c>
      <c r="C83" s="47">
        <v>21.1</v>
      </c>
      <c r="D83" s="47">
        <v>21.1</v>
      </c>
      <c r="E83" s="47"/>
      <c r="F83" s="47"/>
    </row>
    <row r="84" spans="1:6" s="3" customFormat="1" ht="15.75" x14ac:dyDescent="0.25">
      <c r="A84" s="37">
        <v>73</v>
      </c>
      <c r="B84" s="16" t="s">
        <v>99</v>
      </c>
      <c r="C84" s="47">
        <f t="shared" si="18"/>
        <v>10.6</v>
      </c>
      <c r="D84" s="47">
        <v>10.6</v>
      </c>
      <c r="E84" s="47"/>
      <c r="F84" s="47"/>
    </row>
    <row r="85" spans="1:6" s="3" customFormat="1" ht="15.75" x14ac:dyDescent="0.25">
      <c r="A85" s="37">
        <v>74</v>
      </c>
      <c r="B85" s="88" t="s">
        <v>244</v>
      </c>
      <c r="C85" s="47">
        <v>10.6</v>
      </c>
      <c r="D85" s="47">
        <v>10.6</v>
      </c>
      <c r="E85" s="113"/>
      <c r="F85" s="47"/>
    </row>
    <row r="86" spans="1:6" s="3" customFormat="1" ht="15.75" x14ac:dyDescent="0.25">
      <c r="A86" s="37">
        <v>75</v>
      </c>
      <c r="B86" s="15" t="s">
        <v>167</v>
      </c>
      <c r="C86" s="46">
        <f>+C87</f>
        <v>75</v>
      </c>
      <c r="D86" s="46">
        <f t="shared" ref="D86:F86" si="19">+D87</f>
        <v>75</v>
      </c>
      <c r="E86" s="46">
        <f t="shared" si="19"/>
        <v>0</v>
      </c>
      <c r="F86" s="46">
        <f t="shared" si="19"/>
        <v>0</v>
      </c>
    </row>
    <row r="87" spans="1:6" s="3" customFormat="1" ht="15.75" x14ac:dyDescent="0.25">
      <c r="A87" s="37">
        <v>76</v>
      </c>
      <c r="B87" s="18" t="s">
        <v>81</v>
      </c>
      <c r="C87" s="47">
        <f>+D87+F87</f>
        <v>75</v>
      </c>
      <c r="D87" s="47">
        <v>75</v>
      </c>
      <c r="E87" s="47"/>
      <c r="F87" s="47"/>
    </row>
    <row r="88" spans="1:6" s="3" customFormat="1" ht="15.75" x14ac:dyDescent="0.25">
      <c r="A88" s="37">
        <v>77</v>
      </c>
      <c r="B88" s="15" t="s">
        <v>13</v>
      </c>
      <c r="C88" s="46">
        <f>+C89</f>
        <v>59</v>
      </c>
      <c r="D88" s="46">
        <f t="shared" ref="D88:F88" si="20">+D89</f>
        <v>59</v>
      </c>
      <c r="E88" s="46">
        <f t="shared" si="20"/>
        <v>0</v>
      </c>
      <c r="F88" s="46">
        <f t="shared" si="20"/>
        <v>0</v>
      </c>
    </row>
    <row r="89" spans="1:6" s="3" customFormat="1" ht="15.75" x14ac:dyDescent="0.25">
      <c r="A89" s="37">
        <v>78</v>
      </c>
      <c r="B89" s="16" t="s">
        <v>99</v>
      </c>
      <c r="C89" s="47">
        <f t="shared" si="16"/>
        <v>59</v>
      </c>
      <c r="D89" s="47">
        <v>59</v>
      </c>
      <c r="E89" s="47"/>
      <c r="F89" s="47"/>
    </row>
    <row r="90" spans="1:6" s="3" customFormat="1" ht="15.75" x14ac:dyDescent="0.25">
      <c r="A90" s="37">
        <v>79</v>
      </c>
      <c r="B90" s="88" t="s">
        <v>244</v>
      </c>
      <c r="C90" s="47">
        <v>59</v>
      </c>
      <c r="D90" s="47">
        <v>59</v>
      </c>
      <c r="E90" s="47"/>
      <c r="F90" s="47"/>
    </row>
    <row r="91" spans="1:6" s="3" customFormat="1" ht="15.75" x14ac:dyDescent="0.25">
      <c r="A91" s="37">
        <v>80</v>
      </c>
      <c r="B91" s="20" t="s">
        <v>163</v>
      </c>
      <c r="C91" s="46">
        <f>+C12+C31+C59</f>
        <v>19284.3</v>
      </c>
      <c r="D91" s="46">
        <f>+D12+D31+D59</f>
        <v>5532.2</v>
      </c>
      <c r="E91" s="46">
        <f>+E12+E31+E59</f>
        <v>153.80000000000001</v>
      </c>
      <c r="F91" s="46">
        <f>+F12+F31+F59</f>
        <v>13752.1</v>
      </c>
    </row>
    <row r="92" spans="1:6" s="3" customFormat="1" ht="15.75" x14ac:dyDescent="0.25">
      <c r="A92" s="37">
        <v>81</v>
      </c>
      <c r="B92" s="117" t="s">
        <v>2</v>
      </c>
      <c r="C92" s="47"/>
      <c r="D92" s="47"/>
      <c r="E92" s="47"/>
      <c r="F92" s="47"/>
    </row>
    <row r="93" spans="1:6" s="3" customFormat="1" ht="15.75" x14ac:dyDescent="0.25">
      <c r="A93" s="37">
        <v>82</v>
      </c>
      <c r="B93" s="18" t="s">
        <v>165</v>
      </c>
      <c r="C93" s="47">
        <f>+D93+F93</f>
        <v>2904.2</v>
      </c>
      <c r="D93" s="47"/>
      <c r="E93" s="47"/>
      <c r="F93" s="47">
        <f>+F62</f>
        <v>2904.2</v>
      </c>
    </row>
    <row r="94" spans="1:6" s="3" customFormat="1" ht="15.75" x14ac:dyDescent="0.25">
      <c r="A94" s="37">
        <v>83</v>
      </c>
      <c r="B94" s="20" t="s">
        <v>261</v>
      </c>
      <c r="C94" s="46">
        <f>+C91-C93</f>
        <v>16380.1</v>
      </c>
      <c r="D94" s="46">
        <f>+D91-D93</f>
        <v>5532.2</v>
      </c>
      <c r="E94" s="46">
        <f>+E91-E93</f>
        <v>153.80000000000001</v>
      </c>
      <c r="F94" s="46">
        <f>+F91-F93</f>
        <v>10847.9</v>
      </c>
    </row>
    <row r="95" spans="1:6" s="3" customFormat="1" x14ac:dyDescent="0.2">
      <c r="A95" s="41"/>
      <c r="C95" s="76"/>
    </row>
    <row r="96" spans="1:6" x14ac:dyDescent="0.25">
      <c r="B96" s="99"/>
    </row>
    <row r="98" spans="3:3" x14ac:dyDescent="0.25">
      <c r="C98" s="108"/>
    </row>
  </sheetData>
  <autoFilter ref="B1:B96"/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="115" zoomScaleNormal="115" workbookViewId="0">
      <selection activeCell="M13" sqref="M13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3" customWidth="1"/>
    <col min="4" max="4" width="10.5703125" style="3" customWidth="1"/>
    <col min="5" max="5" width="10.42578125" style="3" customWidth="1"/>
    <col min="6" max="6" width="11.28515625" style="3" customWidth="1"/>
    <col min="7" max="16384" width="9.140625" style="3"/>
  </cols>
  <sheetData>
    <row r="1" spans="1:6" x14ac:dyDescent="0.25">
      <c r="C1" s="42" t="s">
        <v>118</v>
      </c>
      <c r="D1" s="2"/>
      <c r="E1" s="2"/>
      <c r="F1" s="2"/>
    </row>
    <row r="2" spans="1:6" x14ac:dyDescent="0.25">
      <c r="C2" s="2" t="s">
        <v>268</v>
      </c>
      <c r="D2" s="2"/>
      <c r="E2" s="2"/>
      <c r="F2" s="2"/>
    </row>
    <row r="3" spans="1:6" x14ac:dyDescent="0.25">
      <c r="C3" s="2" t="s">
        <v>192</v>
      </c>
      <c r="D3" s="2"/>
      <c r="E3" s="2"/>
      <c r="F3" s="2"/>
    </row>
    <row r="4" spans="1:6" x14ac:dyDescent="0.25">
      <c r="B4" s="70"/>
      <c r="C4" s="1"/>
      <c r="D4" s="1"/>
      <c r="E4" s="1"/>
      <c r="F4" s="1"/>
    </row>
    <row r="5" spans="1:6" ht="18" customHeight="1" x14ac:dyDescent="0.2">
      <c r="A5" s="140" t="s">
        <v>218</v>
      </c>
      <c r="B5" s="140"/>
      <c r="C5" s="140"/>
      <c r="D5" s="140"/>
      <c r="E5" s="140"/>
      <c r="F5" s="140"/>
    </row>
    <row r="6" spans="1:6" ht="18" customHeight="1" x14ac:dyDescent="0.2">
      <c r="A6" s="140"/>
      <c r="B6" s="140"/>
      <c r="C6" s="140"/>
      <c r="D6" s="140"/>
      <c r="E6" s="140"/>
      <c r="F6" s="140"/>
    </row>
    <row r="7" spans="1:6" ht="15" customHeight="1" x14ac:dyDescent="0.25">
      <c r="A7" s="4"/>
      <c r="B7" s="4"/>
      <c r="C7" s="5"/>
      <c r="D7" s="22"/>
      <c r="E7" s="22"/>
      <c r="F7" s="22"/>
    </row>
    <row r="8" spans="1:6" ht="15.75" customHeight="1" x14ac:dyDescent="0.25">
      <c r="A8" s="6"/>
      <c r="B8" s="7"/>
      <c r="C8" s="8"/>
      <c r="D8" s="8"/>
      <c r="E8" s="8"/>
      <c r="F8" s="31" t="s">
        <v>162</v>
      </c>
    </row>
    <row r="9" spans="1:6" ht="17.25" customHeight="1" x14ac:dyDescent="0.25">
      <c r="A9" s="141" t="s">
        <v>0</v>
      </c>
      <c r="B9" s="141" t="s">
        <v>144</v>
      </c>
      <c r="C9" s="142" t="s">
        <v>1</v>
      </c>
      <c r="D9" s="122" t="s">
        <v>2</v>
      </c>
      <c r="E9" s="122"/>
      <c r="F9" s="122"/>
    </row>
    <row r="10" spans="1:6" ht="113.25" customHeight="1" x14ac:dyDescent="0.2">
      <c r="A10" s="141"/>
      <c r="B10" s="141"/>
      <c r="C10" s="142"/>
      <c r="D10" s="9" t="s">
        <v>3</v>
      </c>
      <c r="E10" s="10" t="s">
        <v>4</v>
      </c>
      <c r="F10" s="10" t="s">
        <v>5</v>
      </c>
    </row>
    <row r="11" spans="1:6" ht="15" customHeight="1" x14ac:dyDescent="0.25">
      <c r="A11" s="11">
        <v>1</v>
      </c>
      <c r="B11" s="12" t="s">
        <v>6</v>
      </c>
      <c r="C11" s="13" t="s">
        <v>7</v>
      </c>
      <c r="D11" s="13" t="s">
        <v>8</v>
      </c>
      <c r="E11" s="97">
        <v>5</v>
      </c>
      <c r="F11" s="13" t="s">
        <v>9</v>
      </c>
    </row>
    <row r="12" spans="1:6" ht="21" customHeight="1" x14ac:dyDescent="0.25">
      <c r="A12" s="14">
        <v>1</v>
      </c>
      <c r="B12" s="15" t="s">
        <v>10</v>
      </c>
      <c r="C12" s="71">
        <f>+D12+E12+F12</f>
        <v>133.80000000000001</v>
      </c>
      <c r="D12" s="69">
        <v>0</v>
      </c>
      <c r="E12" s="69">
        <v>0</v>
      </c>
      <c r="F12" s="69">
        <v>133.80000000000001</v>
      </c>
    </row>
    <row r="13" spans="1:6" ht="19.5" customHeight="1" x14ac:dyDescent="0.25">
      <c r="A13" s="14">
        <v>2</v>
      </c>
      <c r="B13" s="15" t="s">
        <v>11</v>
      </c>
      <c r="C13" s="71">
        <f t="shared" ref="C13:C26" si="0">+D13+E13+F13</f>
        <v>33.5</v>
      </c>
      <c r="D13" s="71">
        <f t="shared" ref="D13:F13" si="1">+D15+D16</f>
        <v>0</v>
      </c>
      <c r="E13" s="71">
        <f t="shared" si="1"/>
        <v>25.8</v>
      </c>
      <c r="F13" s="71">
        <f t="shared" si="1"/>
        <v>7.7</v>
      </c>
    </row>
    <row r="14" spans="1:6" ht="19.5" customHeight="1" x14ac:dyDescent="0.25">
      <c r="A14" s="14">
        <v>3</v>
      </c>
      <c r="B14" s="96" t="s">
        <v>2</v>
      </c>
      <c r="C14" s="71">
        <f t="shared" si="0"/>
        <v>0</v>
      </c>
      <c r="D14" s="71"/>
      <c r="E14" s="71"/>
      <c r="F14" s="71"/>
    </row>
    <row r="15" spans="1:6" ht="19.5" customHeight="1" x14ac:dyDescent="0.25">
      <c r="A15" s="14">
        <v>4</v>
      </c>
      <c r="B15" s="16" t="s">
        <v>11</v>
      </c>
      <c r="C15" s="72">
        <f t="shared" si="0"/>
        <v>0.8</v>
      </c>
      <c r="D15" s="72"/>
      <c r="E15" s="72">
        <v>0.8</v>
      </c>
      <c r="F15" s="72"/>
    </row>
    <row r="16" spans="1:6" ht="19.5" customHeight="1" x14ac:dyDescent="0.25">
      <c r="A16" s="14">
        <v>5</v>
      </c>
      <c r="B16" s="18" t="s">
        <v>147</v>
      </c>
      <c r="C16" s="72">
        <f t="shared" si="0"/>
        <v>32.700000000000003</v>
      </c>
      <c r="D16" s="72"/>
      <c r="E16" s="72">
        <v>25</v>
      </c>
      <c r="F16" s="72">
        <v>7.7</v>
      </c>
    </row>
    <row r="17" spans="1:6" s="17" customFormat="1" x14ac:dyDescent="0.25">
      <c r="A17" s="14">
        <v>6</v>
      </c>
      <c r="B17" s="15" t="s">
        <v>12</v>
      </c>
      <c r="C17" s="71">
        <f t="shared" si="0"/>
        <v>6058.9</v>
      </c>
      <c r="D17" s="71">
        <f t="shared" ref="D17:F17" si="2">+D19+D20+D21</f>
        <v>4758.3999999999996</v>
      </c>
      <c r="E17" s="71">
        <f t="shared" si="2"/>
        <v>1195</v>
      </c>
      <c r="F17" s="71">
        <f t="shared" si="2"/>
        <v>105.5</v>
      </c>
    </row>
    <row r="18" spans="1:6" s="17" customFormat="1" x14ac:dyDescent="0.25">
      <c r="A18" s="14">
        <v>7</v>
      </c>
      <c r="B18" s="96" t="s">
        <v>2</v>
      </c>
      <c r="C18" s="71">
        <f t="shared" si="0"/>
        <v>0</v>
      </c>
      <c r="D18" s="71"/>
      <c r="E18" s="71"/>
      <c r="F18" s="71"/>
    </row>
    <row r="19" spans="1:6" s="17" customFormat="1" x14ac:dyDescent="0.25">
      <c r="A19" s="14">
        <v>8</v>
      </c>
      <c r="B19" s="33" t="s">
        <v>143</v>
      </c>
      <c r="C19" s="72">
        <f t="shared" si="0"/>
        <v>5433.4</v>
      </c>
      <c r="D19" s="72">
        <v>4656.2</v>
      </c>
      <c r="E19" s="72">
        <v>731.8</v>
      </c>
      <c r="F19" s="72">
        <v>45.4</v>
      </c>
    </row>
    <row r="20" spans="1:6" s="17" customFormat="1" x14ac:dyDescent="0.25">
      <c r="A20" s="14">
        <v>9</v>
      </c>
      <c r="B20" s="33" t="s">
        <v>145</v>
      </c>
      <c r="C20" s="72">
        <f t="shared" si="0"/>
        <v>225.4</v>
      </c>
      <c r="D20" s="72">
        <v>102.2</v>
      </c>
      <c r="E20" s="72">
        <v>112.8</v>
      </c>
      <c r="F20" s="72">
        <v>10.4</v>
      </c>
    </row>
    <row r="21" spans="1:6" s="17" customFormat="1" x14ac:dyDescent="0.25">
      <c r="A21" s="14">
        <v>10</v>
      </c>
      <c r="B21" s="33" t="s">
        <v>146</v>
      </c>
      <c r="C21" s="72">
        <f t="shared" si="0"/>
        <v>400.1</v>
      </c>
      <c r="D21" s="72"/>
      <c r="E21" s="72">
        <v>350.4</v>
      </c>
      <c r="F21" s="72">
        <v>49.7</v>
      </c>
    </row>
    <row r="22" spans="1:6" ht="15" customHeight="1" x14ac:dyDescent="0.25">
      <c r="A22" s="14">
        <v>11</v>
      </c>
      <c r="B22" s="20" t="s">
        <v>13</v>
      </c>
      <c r="C22" s="71">
        <f t="shared" si="0"/>
        <v>1770.8</v>
      </c>
      <c r="D22" s="71">
        <f t="shared" ref="D22:F22" si="3">+D24+D25+D26</f>
        <v>523.29999999999995</v>
      </c>
      <c r="E22" s="71">
        <f t="shared" si="3"/>
        <v>131.5</v>
      </c>
      <c r="F22" s="71">
        <f t="shared" si="3"/>
        <v>1116</v>
      </c>
    </row>
    <row r="23" spans="1:6" ht="15" customHeight="1" x14ac:dyDescent="0.25">
      <c r="A23" s="14">
        <v>12</v>
      </c>
      <c r="B23" s="96" t="s">
        <v>2</v>
      </c>
      <c r="C23" s="71">
        <f t="shared" si="0"/>
        <v>0</v>
      </c>
      <c r="D23" s="71"/>
      <c r="E23" s="71"/>
      <c r="F23" s="71"/>
    </row>
    <row r="24" spans="1:6" ht="33" customHeight="1" x14ac:dyDescent="0.25">
      <c r="A24" s="14">
        <v>13</v>
      </c>
      <c r="B24" s="18" t="s">
        <v>222</v>
      </c>
      <c r="C24" s="72">
        <f t="shared" si="0"/>
        <v>1116</v>
      </c>
      <c r="D24" s="72"/>
      <c r="E24" s="72"/>
      <c r="F24" s="72">
        <v>1116</v>
      </c>
    </row>
    <row r="25" spans="1:6" ht="15" customHeight="1" x14ac:dyDescent="0.25">
      <c r="A25" s="14">
        <v>14</v>
      </c>
      <c r="B25" s="33" t="s">
        <v>262</v>
      </c>
      <c r="C25" s="72">
        <f t="shared" si="0"/>
        <v>636.6</v>
      </c>
      <c r="D25" s="72">
        <v>508.6</v>
      </c>
      <c r="E25" s="72">
        <v>128</v>
      </c>
      <c r="F25" s="72"/>
    </row>
    <row r="26" spans="1:6" ht="15" customHeight="1" x14ac:dyDescent="0.25">
      <c r="A26" s="14">
        <v>15</v>
      </c>
      <c r="B26" s="33" t="s">
        <v>263</v>
      </c>
      <c r="C26" s="72">
        <f t="shared" si="0"/>
        <v>18.2</v>
      </c>
      <c r="D26" s="72">
        <v>14.7</v>
      </c>
      <c r="E26" s="72">
        <v>3.5</v>
      </c>
      <c r="F26" s="72"/>
    </row>
    <row r="27" spans="1:6" x14ac:dyDescent="0.25">
      <c r="A27" s="14">
        <v>16</v>
      </c>
      <c r="B27" s="15" t="s">
        <v>1</v>
      </c>
      <c r="C27" s="73">
        <f>+C12+C13+C17+C22</f>
        <v>7997</v>
      </c>
      <c r="D27" s="73">
        <f>+D12+D13+D17+D22</f>
        <v>5281.7</v>
      </c>
      <c r="E27" s="73">
        <f>+E12+E13+E17+E22</f>
        <v>1352.3</v>
      </c>
      <c r="F27" s="73">
        <f>+F12+F13+F17+F22</f>
        <v>1363</v>
      </c>
    </row>
    <row r="28" spans="1:6" x14ac:dyDescent="0.25">
      <c r="A28" s="26"/>
      <c r="B28" s="25"/>
      <c r="C28" s="23"/>
      <c r="D28" s="24"/>
      <c r="E28" s="24"/>
      <c r="F28" s="24"/>
    </row>
    <row r="29" spans="1:6" s="19" customFormat="1" x14ac:dyDescent="0.25">
      <c r="A29" s="26"/>
      <c r="B29" s="43"/>
      <c r="C29" s="44"/>
      <c r="D29" s="28"/>
      <c r="E29" s="28"/>
      <c r="F29" s="28"/>
    </row>
    <row r="30" spans="1:6" x14ac:dyDescent="0.25">
      <c r="A30" s="26"/>
      <c r="B30" s="27"/>
      <c r="C30" s="23"/>
      <c r="D30" s="24"/>
      <c r="E30" s="24"/>
      <c r="F30" s="24"/>
    </row>
    <row r="31" spans="1:6" x14ac:dyDescent="0.25">
      <c r="A31" s="26"/>
      <c r="B31" s="27"/>
      <c r="C31" s="23"/>
      <c r="D31" s="24"/>
      <c r="E31" s="24"/>
      <c r="F31" s="24"/>
    </row>
    <row r="32" spans="1:6" x14ac:dyDescent="0.25">
      <c r="A32" s="22"/>
      <c r="B32" s="29"/>
      <c r="C32" s="30"/>
      <c r="D32" s="30"/>
      <c r="E32" s="30"/>
      <c r="F32" s="30"/>
    </row>
    <row r="33" spans="2:2" x14ac:dyDescent="0.25">
      <c r="B33" s="21"/>
    </row>
    <row r="34" spans="2:2" x14ac:dyDescent="0.25">
      <c r="B34" s="21"/>
    </row>
    <row r="35" spans="2:2" x14ac:dyDescent="0.25">
      <c r="B35" s="21"/>
    </row>
    <row r="36" spans="2:2" x14ac:dyDescent="0.25">
      <c r="B36" s="21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Zeros="0" tabSelected="1" zoomScale="115" zoomScaleNormal="115" workbookViewId="0">
      <selection activeCell="C2" sqref="C2"/>
    </sheetView>
  </sheetViews>
  <sheetFormatPr defaultRowHeight="15.75" x14ac:dyDescent="0.25"/>
  <cols>
    <col min="1" max="1" width="5.28515625" style="78" customWidth="1"/>
    <col min="2" max="2" width="44" style="78" customWidth="1"/>
    <col min="3" max="3" width="12.7109375" style="78" customWidth="1"/>
    <col min="4" max="4" width="10.5703125" customWidth="1"/>
    <col min="5" max="6" width="11.140625" customWidth="1"/>
    <col min="7" max="7" width="11.7109375" hidden="1" customWidth="1"/>
    <col min="8" max="38" width="0" hidden="1" customWidth="1"/>
    <col min="243" max="243" width="5.28515625" customWidth="1"/>
    <col min="244" max="244" width="39.5703125" customWidth="1"/>
    <col min="245" max="245" width="14.7109375" customWidth="1"/>
    <col min="246" max="246" width="14.140625" customWidth="1"/>
    <col min="247" max="247" width="13.7109375" customWidth="1"/>
    <col min="499" max="499" width="5.28515625" customWidth="1"/>
    <col min="500" max="500" width="39.5703125" customWidth="1"/>
    <col min="501" max="501" width="14.7109375" customWidth="1"/>
    <col min="502" max="502" width="14.140625" customWidth="1"/>
    <col min="503" max="503" width="13.7109375" customWidth="1"/>
    <col min="755" max="755" width="5.28515625" customWidth="1"/>
    <col min="756" max="756" width="39.5703125" customWidth="1"/>
    <col min="757" max="757" width="14.7109375" customWidth="1"/>
    <col min="758" max="758" width="14.140625" customWidth="1"/>
    <col min="759" max="759" width="13.7109375" customWidth="1"/>
    <col min="1011" max="1011" width="5.28515625" customWidth="1"/>
    <col min="1012" max="1012" width="39.5703125" customWidth="1"/>
    <col min="1013" max="1013" width="14.7109375" customWidth="1"/>
    <col min="1014" max="1014" width="14.140625" customWidth="1"/>
    <col min="1015" max="1015" width="13.7109375" customWidth="1"/>
    <col min="1267" max="1267" width="5.28515625" customWidth="1"/>
    <col min="1268" max="1268" width="39.5703125" customWidth="1"/>
    <col min="1269" max="1269" width="14.7109375" customWidth="1"/>
    <col min="1270" max="1270" width="14.140625" customWidth="1"/>
    <col min="1271" max="1271" width="13.7109375" customWidth="1"/>
    <col min="1523" max="1523" width="5.28515625" customWidth="1"/>
    <col min="1524" max="1524" width="39.5703125" customWidth="1"/>
    <col min="1525" max="1525" width="14.7109375" customWidth="1"/>
    <col min="1526" max="1526" width="14.140625" customWidth="1"/>
    <col min="1527" max="1527" width="13.7109375" customWidth="1"/>
    <col min="1779" max="1779" width="5.28515625" customWidth="1"/>
    <col min="1780" max="1780" width="39.5703125" customWidth="1"/>
    <col min="1781" max="1781" width="14.7109375" customWidth="1"/>
    <col min="1782" max="1782" width="14.140625" customWidth="1"/>
    <col min="1783" max="1783" width="13.7109375" customWidth="1"/>
    <col min="2035" max="2035" width="5.28515625" customWidth="1"/>
    <col min="2036" max="2036" width="39.5703125" customWidth="1"/>
    <col min="2037" max="2037" width="14.7109375" customWidth="1"/>
    <col min="2038" max="2038" width="14.140625" customWidth="1"/>
    <col min="2039" max="2039" width="13.7109375" customWidth="1"/>
    <col min="2291" max="2291" width="5.28515625" customWidth="1"/>
    <col min="2292" max="2292" width="39.5703125" customWidth="1"/>
    <col min="2293" max="2293" width="14.7109375" customWidth="1"/>
    <col min="2294" max="2294" width="14.140625" customWidth="1"/>
    <col min="2295" max="2295" width="13.7109375" customWidth="1"/>
    <col min="2547" max="2547" width="5.28515625" customWidth="1"/>
    <col min="2548" max="2548" width="39.5703125" customWidth="1"/>
    <col min="2549" max="2549" width="14.7109375" customWidth="1"/>
    <col min="2550" max="2550" width="14.140625" customWidth="1"/>
    <col min="2551" max="2551" width="13.7109375" customWidth="1"/>
    <col min="2803" max="2803" width="5.28515625" customWidth="1"/>
    <col min="2804" max="2804" width="39.5703125" customWidth="1"/>
    <col min="2805" max="2805" width="14.7109375" customWidth="1"/>
    <col min="2806" max="2806" width="14.140625" customWidth="1"/>
    <col min="2807" max="2807" width="13.7109375" customWidth="1"/>
    <col min="3059" max="3059" width="5.28515625" customWidth="1"/>
    <col min="3060" max="3060" width="39.5703125" customWidth="1"/>
    <col min="3061" max="3061" width="14.7109375" customWidth="1"/>
    <col min="3062" max="3062" width="14.140625" customWidth="1"/>
    <col min="3063" max="3063" width="13.7109375" customWidth="1"/>
    <col min="3315" max="3315" width="5.28515625" customWidth="1"/>
    <col min="3316" max="3316" width="39.5703125" customWidth="1"/>
    <col min="3317" max="3317" width="14.7109375" customWidth="1"/>
    <col min="3318" max="3318" width="14.140625" customWidth="1"/>
    <col min="3319" max="3319" width="13.7109375" customWidth="1"/>
    <col min="3571" max="3571" width="5.28515625" customWidth="1"/>
    <col min="3572" max="3572" width="39.5703125" customWidth="1"/>
    <col min="3573" max="3573" width="14.7109375" customWidth="1"/>
    <col min="3574" max="3574" width="14.140625" customWidth="1"/>
    <col min="3575" max="3575" width="13.7109375" customWidth="1"/>
    <col min="3827" max="3827" width="5.28515625" customWidth="1"/>
    <col min="3828" max="3828" width="39.5703125" customWidth="1"/>
    <col min="3829" max="3829" width="14.7109375" customWidth="1"/>
    <col min="3830" max="3830" width="14.140625" customWidth="1"/>
    <col min="3831" max="3831" width="13.7109375" customWidth="1"/>
    <col min="4083" max="4083" width="5.28515625" customWidth="1"/>
    <col min="4084" max="4084" width="39.5703125" customWidth="1"/>
    <col min="4085" max="4085" width="14.7109375" customWidth="1"/>
    <col min="4086" max="4086" width="14.140625" customWidth="1"/>
    <col min="4087" max="4087" width="13.7109375" customWidth="1"/>
    <col min="4339" max="4339" width="5.28515625" customWidth="1"/>
    <col min="4340" max="4340" width="39.5703125" customWidth="1"/>
    <col min="4341" max="4341" width="14.7109375" customWidth="1"/>
    <col min="4342" max="4342" width="14.140625" customWidth="1"/>
    <col min="4343" max="4343" width="13.7109375" customWidth="1"/>
    <col min="4595" max="4595" width="5.28515625" customWidth="1"/>
    <col min="4596" max="4596" width="39.5703125" customWidth="1"/>
    <col min="4597" max="4597" width="14.7109375" customWidth="1"/>
    <col min="4598" max="4598" width="14.140625" customWidth="1"/>
    <col min="4599" max="4599" width="13.7109375" customWidth="1"/>
    <col min="4851" max="4851" width="5.28515625" customWidth="1"/>
    <col min="4852" max="4852" width="39.5703125" customWidth="1"/>
    <col min="4853" max="4853" width="14.7109375" customWidth="1"/>
    <col min="4854" max="4854" width="14.140625" customWidth="1"/>
    <col min="4855" max="4855" width="13.7109375" customWidth="1"/>
    <col min="5107" max="5107" width="5.28515625" customWidth="1"/>
    <col min="5108" max="5108" width="39.5703125" customWidth="1"/>
    <col min="5109" max="5109" width="14.7109375" customWidth="1"/>
    <col min="5110" max="5110" width="14.140625" customWidth="1"/>
    <col min="5111" max="5111" width="13.7109375" customWidth="1"/>
    <col min="5363" max="5363" width="5.28515625" customWidth="1"/>
    <col min="5364" max="5364" width="39.5703125" customWidth="1"/>
    <col min="5365" max="5365" width="14.7109375" customWidth="1"/>
    <col min="5366" max="5366" width="14.140625" customWidth="1"/>
    <col min="5367" max="5367" width="13.7109375" customWidth="1"/>
    <col min="5619" max="5619" width="5.28515625" customWidth="1"/>
    <col min="5620" max="5620" width="39.5703125" customWidth="1"/>
    <col min="5621" max="5621" width="14.7109375" customWidth="1"/>
    <col min="5622" max="5622" width="14.140625" customWidth="1"/>
    <col min="5623" max="5623" width="13.7109375" customWidth="1"/>
    <col min="5875" max="5875" width="5.28515625" customWidth="1"/>
    <col min="5876" max="5876" width="39.5703125" customWidth="1"/>
    <col min="5877" max="5877" width="14.7109375" customWidth="1"/>
    <col min="5878" max="5878" width="14.140625" customWidth="1"/>
    <col min="5879" max="5879" width="13.7109375" customWidth="1"/>
    <col min="6131" max="6131" width="5.28515625" customWidth="1"/>
    <col min="6132" max="6132" width="39.5703125" customWidth="1"/>
    <col min="6133" max="6133" width="14.7109375" customWidth="1"/>
    <col min="6134" max="6134" width="14.140625" customWidth="1"/>
    <col min="6135" max="6135" width="13.7109375" customWidth="1"/>
    <col min="6387" max="6387" width="5.28515625" customWidth="1"/>
    <col min="6388" max="6388" width="39.5703125" customWidth="1"/>
    <col min="6389" max="6389" width="14.7109375" customWidth="1"/>
    <col min="6390" max="6390" width="14.140625" customWidth="1"/>
    <col min="6391" max="6391" width="13.7109375" customWidth="1"/>
    <col min="6643" max="6643" width="5.28515625" customWidth="1"/>
    <col min="6644" max="6644" width="39.5703125" customWidth="1"/>
    <col min="6645" max="6645" width="14.7109375" customWidth="1"/>
    <col min="6646" max="6646" width="14.140625" customWidth="1"/>
    <col min="6647" max="6647" width="13.7109375" customWidth="1"/>
    <col min="6899" max="6899" width="5.28515625" customWidth="1"/>
    <col min="6900" max="6900" width="39.5703125" customWidth="1"/>
    <col min="6901" max="6901" width="14.7109375" customWidth="1"/>
    <col min="6902" max="6902" width="14.140625" customWidth="1"/>
    <col min="6903" max="6903" width="13.7109375" customWidth="1"/>
    <col min="7155" max="7155" width="5.28515625" customWidth="1"/>
    <col min="7156" max="7156" width="39.5703125" customWidth="1"/>
    <col min="7157" max="7157" width="14.7109375" customWidth="1"/>
    <col min="7158" max="7158" width="14.140625" customWidth="1"/>
    <col min="7159" max="7159" width="13.7109375" customWidth="1"/>
    <col min="7411" max="7411" width="5.28515625" customWidth="1"/>
    <col min="7412" max="7412" width="39.5703125" customWidth="1"/>
    <col min="7413" max="7413" width="14.7109375" customWidth="1"/>
    <col min="7414" max="7414" width="14.140625" customWidth="1"/>
    <col min="7415" max="7415" width="13.7109375" customWidth="1"/>
    <col min="7667" max="7667" width="5.28515625" customWidth="1"/>
    <col min="7668" max="7668" width="39.5703125" customWidth="1"/>
    <col min="7669" max="7669" width="14.7109375" customWidth="1"/>
    <col min="7670" max="7670" width="14.140625" customWidth="1"/>
    <col min="7671" max="7671" width="13.7109375" customWidth="1"/>
    <col min="7923" max="7923" width="5.28515625" customWidth="1"/>
    <col min="7924" max="7924" width="39.5703125" customWidth="1"/>
    <col min="7925" max="7925" width="14.7109375" customWidth="1"/>
    <col min="7926" max="7926" width="14.140625" customWidth="1"/>
    <col min="7927" max="7927" width="13.7109375" customWidth="1"/>
    <col min="8179" max="8179" width="5.28515625" customWidth="1"/>
    <col min="8180" max="8180" width="39.5703125" customWidth="1"/>
    <col min="8181" max="8181" width="14.7109375" customWidth="1"/>
    <col min="8182" max="8182" width="14.140625" customWidth="1"/>
    <col min="8183" max="8183" width="13.7109375" customWidth="1"/>
    <col min="8435" max="8435" width="5.28515625" customWidth="1"/>
    <col min="8436" max="8436" width="39.5703125" customWidth="1"/>
    <col min="8437" max="8437" width="14.7109375" customWidth="1"/>
    <col min="8438" max="8438" width="14.140625" customWidth="1"/>
    <col min="8439" max="8439" width="13.7109375" customWidth="1"/>
    <col min="8691" max="8691" width="5.28515625" customWidth="1"/>
    <col min="8692" max="8692" width="39.5703125" customWidth="1"/>
    <col min="8693" max="8693" width="14.7109375" customWidth="1"/>
    <col min="8694" max="8694" width="14.140625" customWidth="1"/>
    <col min="8695" max="8695" width="13.7109375" customWidth="1"/>
    <col min="8947" max="8947" width="5.28515625" customWidth="1"/>
    <col min="8948" max="8948" width="39.5703125" customWidth="1"/>
    <col min="8949" max="8949" width="14.7109375" customWidth="1"/>
    <col min="8950" max="8950" width="14.140625" customWidth="1"/>
    <col min="8951" max="8951" width="13.7109375" customWidth="1"/>
    <col min="9203" max="9203" width="5.28515625" customWidth="1"/>
    <col min="9204" max="9204" width="39.5703125" customWidth="1"/>
    <col min="9205" max="9205" width="14.7109375" customWidth="1"/>
    <col min="9206" max="9206" width="14.140625" customWidth="1"/>
    <col min="9207" max="9207" width="13.7109375" customWidth="1"/>
    <col min="9459" max="9459" width="5.28515625" customWidth="1"/>
    <col min="9460" max="9460" width="39.5703125" customWidth="1"/>
    <col min="9461" max="9461" width="14.7109375" customWidth="1"/>
    <col min="9462" max="9462" width="14.140625" customWidth="1"/>
    <col min="9463" max="9463" width="13.7109375" customWidth="1"/>
    <col min="9715" max="9715" width="5.28515625" customWidth="1"/>
    <col min="9716" max="9716" width="39.5703125" customWidth="1"/>
    <col min="9717" max="9717" width="14.7109375" customWidth="1"/>
    <col min="9718" max="9718" width="14.140625" customWidth="1"/>
    <col min="9719" max="9719" width="13.7109375" customWidth="1"/>
    <col min="9971" max="9971" width="5.28515625" customWidth="1"/>
    <col min="9972" max="9972" width="39.5703125" customWidth="1"/>
    <col min="9973" max="9973" width="14.7109375" customWidth="1"/>
    <col min="9974" max="9974" width="14.140625" customWidth="1"/>
    <col min="9975" max="9975" width="13.7109375" customWidth="1"/>
    <col min="10227" max="10227" width="5.28515625" customWidth="1"/>
    <col min="10228" max="10228" width="39.5703125" customWidth="1"/>
    <col min="10229" max="10229" width="14.7109375" customWidth="1"/>
    <col min="10230" max="10230" width="14.140625" customWidth="1"/>
    <col min="10231" max="10231" width="13.7109375" customWidth="1"/>
    <col min="10483" max="10483" width="5.28515625" customWidth="1"/>
    <col min="10484" max="10484" width="39.5703125" customWidth="1"/>
    <col min="10485" max="10485" width="14.7109375" customWidth="1"/>
    <col min="10486" max="10486" width="14.140625" customWidth="1"/>
    <col min="10487" max="10487" width="13.7109375" customWidth="1"/>
    <col min="10739" max="10739" width="5.28515625" customWidth="1"/>
    <col min="10740" max="10740" width="39.5703125" customWidth="1"/>
    <col min="10741" max="10741" width="14.7109375" customWidth="1"/>
    <col min="10742" max="10742" width="14.140625" customWidth="1"/>
    <col min="10743" max="10743" width="13.7109375" customWidth="1"/>
    <col min="10995" max="10995" width="5.28515625" customWidth="1"/>
    <col min="10996" max="10996" width="39.5703125" customWidth="1"/>
    <col min="10997" max="10997" width="14.7109375" customWidth="1"/>
    <col min="10998" max="10998" width="14.140625" customWidth="1"/>
    <col min="10999" max="10999" width="13.7109375" customWidth="1"/>
    <col min="11251" max="11251" width="5.28515625" customWidth="1"/>
    <col min="11252" max="11252" width="39.5703125" customWidth="1"/>
    <col min="11253" max="11253" width="14.7109375" customWidth="1"/>
    <col min="11254" max="11254" width="14.140625" customWidth="1"/>
    <col min="11255" max="11255" width="13.7109375" customWidth="1"/>
    <col min="11507" max="11507" width="5.28515625" customWidth="1"/>
    <col min="11508" max="11508" width="39.5703125" customWidth="1"/>
    <col min="11509" max="11509" width="14.7109375" customWidth="1"/>
    <col min="11510" max="11510" width="14.140625" customWidth="1"/>
    <col min="11511" max="11511" width="13.7109375" customWidth="1"/>
    <col min="11763" max="11763" width="5.28515625" customWidth="1"/>
    <col min="11764" max="11764" width="39.5703125" customWidth="1"/>
    <col min="11765" max="11765" width="14.7109375" customWidth="1"/>
    <col min="11766" max="11766" width="14.140625" customWidth="1"/>
    <col min="11767" max="11767" width="13.7109375" customWidth="1"/>
    <col min="12019" max="12019" width="5.28515625" customWidth="1"/>
    <col min="12020" max="12020" width="39.5703125" customWidth="1"/>
    <col min="12021" max="12021" width="14.7109375" customWidth="1"/>
    <col min="12022" max="12022" width="14.140625" customWidth="1"/>
    <col min="12023" max="12023" width="13.7109375" customWidth="1"/>
    <col min="12275" max="12275" width="5.28515625" customWidth="1"/>
    <col min="12276" max="12276" width="39.5703125" customWidth="1"/>
    <col min="12277" max="12277" width="14.7109375" customWidth="1"/>
    <col min="12278" max="12278" width="14.140625" customWidth="1"/>
    <col min="12279" max="12279" width="13.7109375" customWidth="1"/>
    <col min="12531" max="12531" width="5.28515625" customWidth="1"/>
    <col min="12532" max="12532" width="39.5703125" customWidth="1"/>
    <col min="12533" max="12533" width="14.7109375" customWidth="1"/>
    <col min="12534" max="12534" width="14.140625" customWidth="1"/>
    <col min="12535" max="12535" width="13.7109375" customWidth="1"/>
    <col min="12787" max="12787" width="5.28515625" customWidth="1"/>
    <col min="12788" max="12788" width="39.5703125" customWidth="1"/>
    <col min="12789" max="12789" width="14.7109375" customWidth="1"/>
    <col min="12790" max="12790" width="14.140625" customWidth="1"/>
    <col min="12791" max="12791" width="13.7109375" customWidth="1"/>
    <col min="13043" max="13043" width="5.28515625" customWidth="1"/>
    <col min="13044" max="13044" width="39.5703125" customWidth="1"/>
    <col min="13045" max="13045" width="14.7109375" customWidth="1"/>
    <col min="13046" max="13046" width="14.140625" customWidth="1"/>
    <col min="13047" max="13047" width="13.7109375" customWidth="1"/>
    <col min="13299" max="13299" width="5.28515625" customWidth="1"/>
    <col min="13300" max="13300" width="39.5703125" customWidth="1"/>
    <col min="13301" max="13301" width="14.7109375" customWidth="1"/>
    <col min="13302" max="13302" width="14.140625" customWidth="1"/>
    <col min="13303" max="13303" width="13.7109375" customWidth="1"/>
    <col min="13555" max="13555" width="5.28515625" customWidth="1"/>
    <col min="13556" max="13556" width="39.5703125" customWidth="1"/>
    <col min="13557" max="13557" width="14.7109375" customWidth="1"/>
    <col min="13558" max="13558" width="14.140625" customWidth="1"/>
    <col min="13559" max="13559" width="13.7109375" customWidth="1"/>
    <col min="13811" max="13811" width="5.28515625" customWidth="1"/>
    <col min="13812" max="13812" width="39.5703125" customWidth="1"/>
    <col min="13813" max="13813" width="14.7109375" customWidth="1"/>
    <col min="13814" max="13814" width="14.140625" customWidth="1"/>
    <col min="13815" max="13815" width="13.7109375" customWidth="1"/>
    <col min="14067" max="14067" width="5.28515625" customWidth="1"/>
    <col min="14068" max="14068" width="39.5703125" customWidth="1"/>
    <col min="14069" max="14069" width="14.7109375" customWidth="1"/>
    <col min="14070" max="14070" width="14.140625" customWidth="1"/>
    <col min="14071" max="14071" width="13.7109375" customWidth="1"/>
    <col min="14323" max="14323" width="5.28515625" customWidth="1"/>
    <col min="14324" max="14324" width="39.5703125" customWidth="1"/>
    <col min="14325" max="14325" width="14.7109375" customWidth="1"/>
    <col min="14326" max="14326" width="14.140625" customWidth="1"/>
    <col min="14327" max="14327" width="13.7109375" customWidth="1"/>
    <col min="14579" max="14579" width="5.28515625" customWidth="1"/>
    <col min="14580" max="14580" width="39.5703125" customWidth="1"/>
    <col min="14581" max="14581" width="14.7109375" customWidth="1"/>
    <col min="14582" max="14582" width="14.140625" customWidth="1"/>
    <col min="14583" max="14583" width="13.7109375" customWidth="1"/>
    <col min="14835" max="14835" width="5.28515625" customWidth="1"/>
    <col min="14836" max="14836" width="39.5703125" customWidth="1"/>
    <col min="14837" max="14837" width="14.7109375" customWidth="1"/>
    <col min="14838" max="14838" width="14.140625" customWidth="1"/>
    <col min="14839" max="14839" width="13.7109375" customWidth="1"/>
    <col min="15091" max="15091" width="5.28515625" customWidth="1"/>
    <col min="15092" max="15092" width="39.5703125" customWidth="1"/>
    <col min="15093" max="15093" width="14.7109375" customWidth="1"/>
    <col min="15094" max="15094" width="14.140625" customWidth="1"/>
    <col min="15095" max="15095" width="13.7109375" customWidth="1"/>
    <col min="15347" max="15347" width="5.28515625" customWidth="1"/>
    <col min="15348" max="15348" width="39.5703125" customWidth="1"/>
    <col min="15349" max="15349" width="14.7109375" customWidth="1"/>
    <col min="15350" max="15350" width="14.140625" customWidth="1"/>
    <col min="15351" max="15351" width="13.7109375" customWidth="1"/>
    <col min="15603" max="15603" width="5.28515625" customWidth="1"/>
    <col min="15604" max="15604" width="39.5703125" customWidth="1"/>
    <col min="15605" max="15605" width="14.7109375" customWidth="1"/>
    <col min="15606" max="15606" width="14.140625" customWidth="1"/>
    <col min="15607" max="15607" width="13.7109375" customWidth="1"/>
    <col min="15859" max="15859" width="5.28515625" customWidth="1"/>
    <col min="15860" max="15860" width="39.5703125" customWidth="1"/>
    <col min="15861" max="15861" width="14.7109375" customWidth="1"/>
    <col min="15862" max="15862" width="14.140625" customWidth="1"/>
    <col min="15863" max="15863" width="13.7109375" customWidth="1"/>
    <col min="16115" max="16115" width="5.28515625" customWidth="1"/>
    <col min="16116" max="16116" width="39.5703125" customWidth="1"/>
    <col min="16117" max="16117" width="14.7109375" customWidth="1"/>
    <col min="16118" max="16118" width="14.140625" customWidth="1"/>
    <col min="16119" max="16119" width="13.7109375" customWidth="1"/>
  </cols>
  <sheetData>
    <row r="1" spans="1:9" x14ac:dyDescent="0.25">
      <c r="B1" s="79"/>
      <c r="C1" s="78" t="s">
        <v>172</v>
      </c>
      <c r="D1" s="80"/>
      <c r="E1" s="78"/>
      <c r="F1" s="78"/>
    </row>
    <row r="2" spans="1:9" x14ac:dyDescent="0.25">
      <c r="C2" s="78" t="s">
        <v>269</v>
      </c>
      <c r="D2" s="80"/>
      <c r="E2" s="78"/>
      <c r="F2" s="78"/>
    </row>
    <row r="3" spans="1:9" x14ac:dyDescent="0.25">
      <c r="C3" s="78" t="s">
        <v>193</v>
      </c>
      <c r="D3" s="80"/>
      <c r="E3" s="78"/>
      <c r="F3" s="78"/>
    </row>
    <row r="4" spans="1:9" ht="15" customHeight="1" x14ac:dyDescent="0.25">
      <c r="C4" s="81"/>
      <c r="D4" s="80"/>
      <c r="E4" s="80"/>
      <c r="F4" s="80"/>
    </row>
    <row r="5" spans="1:9" ht="16.5" customHeight="1" x14ac:dyDescent="0.25">
      <c r="A5" s="143" t="s">
        <v>214</v>
      </c>
      <c r="B5" s="143"/>
      <c r="C5" s="143"/>
      <c r="D5" s="143"/>
      <c r="E5" s="143"/>
      <c r="F5" s="143"/>
    </row>
    <row r="6" spans="1:9" ht="12.75" customHeight="1" x14ac:dyDescent="0.25">
      <c r="A6" s="119"/>
      <c r="B6" s="119"/>
      <c r="C6" s="119"/>
      <c r="D6" s="119"/>
      <c r="E6" s="119"/>
      <c r="F6" s="119"/>
    </row>
    <row r="7" spans="1:9" ht="14.25" customHeight="1" x14ac:dyDescent="0.25">
      <c r="A7" s="119"/>
      <c r="B7" s="119"/>
      <c r="C7" s="119"/>
      <c r="D7" s="119"/>
      <c r="E7" s="119"/>
      <c r="F7" s="82" t="s">
        <v>162</v>
      </c>
    </row>
    <row r="8" spans="1:9" ht="15" customHeight="1" x14ac:dyDescent="0.25">
      <c r="A8" s="141" t="s">
        <v>0</v>
      </c>
      <c r="B8" s="141" t="s">
        <v>198</v>
      </c>
      <c r="C8" s="144" t="s">
        <v>213</v>
      </c>
      <c r="D8" s="145"/>
      <c r="E8" s="145"/>
      <c r="F8" s="146"/>
    </row>
    <row r="9" spans="1:9" ht="18" customHeight="1" x14ac:dyDescent="0.25">
      <c r="A9" s="141"/>
      <c r="B9" s="141"/>
      <c r="C9" s="141" t="s">
        <v>1</v>
      </c>
      <c r="D9" s="147" t="s">
        <v>2</v>
      </c>
      <c r="E9" s="148"/>
      <c r="F9" s="149"/>
    </row>
    <row r="10" spans="1:9" ht="21.75" customHeight="1" x14ac:dyDescent="0.25">
      <c r="A10" s="141"/>
      <c r="B10" s="141"/>
      <c r="C10" s="141"/>
      <c r="D10" s="150" t="s">
        <v>173</v>
      </c>
      <c r="E10" s="150" t="s">
        <v>174</v>
      </c>
      <c r="F10" s="151" t="s">
        <v>175</v>
      </c>
    </row>
    <row r="11" spans="1:9" ht="41.25" customHeight="1" x14ac:dyDescent="0.25">
      <c r="A11" s="141"/>
      <c r="B11" s="141"/>
      <c r="C11" s="141"/>
      <c r="D11" s="150"/>
      <c r="E11" s="150"/>
      <c r="F11" s="152"/>
      <c r="I11" s="83"/>
    </row>
    <row r="12" spans="1:9" ht="15" customHeight="1" x14ac:dyDescent="0.25">
      <c r="A12" s="84">
        <v>1</v>
      </c>
      <c r="B12" s="12" t="s">
        <v>6</v>
      </c>
      <c r="C12" s="12" t="s">
        <v>7</v>
      </c>
      <c r="D12" s="84">
        <v>4</v>
      </c>
      <c r="E12" s="84">
        <v>5</v>
      </c>
      <c r="F12" s="84">
        <v>6</v>
      </c>
    </row>
    <row r="13" spans="1:9" x14ac:dyDescent="0.25">
      <c r="A13" s="14">
        <v>1</v>
      </c>
      <c r="B13" s="20" t="s">
        <v>10</v>
      </c>
      <c r="C13" s="109">
        <f>+C14</f>
        <v>47.9</v>
      </c>
      <c r="D13" s="109">
        <f t="shared" ref="D13:F13" si="0">+D14</f>
        <v>47.9</v>
      </c>
      <c r="E13" s="109">
        <f t="shared" si="0"/>
        <v>0</v>
      </c>
      <c r="F13" s="109">
        <f t="shared" si="0"/>
        <v>0</v>
      </c>
      <c r="G13" s="85" t="e">
        <f>+C13-#REF!</f>
        <v>#REF!</v>
      </c>
    </row>
    <row r="14" spans="1:9" x14ac:dyDescent="0.25">
      <c r="A14" s="14">
        <v>2</v>
      </c>
      <c r="B14" s="86" t="s">
        <v>58</v>
      </c>
      <c r="C14" s="110">
        <f>+D14+E14+F14</f>
        <v>47.9</v>
      </c>
      <c r="D14" s="111">
        <v>47.9</v>
      </c>
      <c r="E14" s="111"/>
      <c r="F14" s="111"/>
      <c r="G14" s="85" t="e">
        <f>+C14-#REF!</f>
        <v>#REF!</v>
      </c>
    </row>
    <row r="15" spans="1:9" ht="15.75" customHeight="1" x14ac:dyDescent="0.25">
      <c r="A15" s="14">
        <v>3</v>
      </c>
      <c r="B15" s="20" t="s">
        <v>11</v>
      </c>
      <c r="C15" s="109">
        <f>+C16</f>
        <v>6.6</v>
      </c>
      <c r="D15" s="109">
        <f t="shared" ref="D15:E15" si="1">+D16</f>
        <v>6.6</v>
      </c>
      <c r="E15" s="109">
        <f t="shared" si="1"/>
        <v>0</v>
      </c>
      <c r="F15" s="109"/>
      <c r="G15" s="85" t="e">
        <f>+C15-#REF!</f>
        <v>#REF!</v>
      </c>
    </row>
    <row r="16" spans="1:9" ht="28.5" customHeight="1" x14ac:dyDescent="0.25">
      <c r="A16" s="14">
        <v>4</v>
      </c>
      <c r="B16" s="86" t="s">
        <v>89</v>
      </c>
      <c r="C16" s="110">
        <f>+D16</f>
        <v>6.6</v>
      </c>
      <c r="D16" s="110">
        <v>6.6</v>
      </c>
      <c r="E16" s="110">
        <f t="shared" ref="E16" si="2">+E18</f>
        <v>0</v>
      </c>
      <c r="F16" s="110"/>
      <c r="G16" s="85" t="e">
        <f>+C16-#REF!</f>
        <v>#REF!</v>
      </c>
    </row>
    <row r="17" spans="1:17" x14ac:dyDescent="0.25">
      <c r="A17" s="14">
        <v>5</v>
      </c>
      <c r="B17" s="77" t="s">
        <v>2</v>
      </c>
      <c r="C17" s="109"/>
      <c r="D17" s="111"/>
      <c r="E17" s="111"/>
      <c r="F17" s="111"/>
      <c r="G17" s="85" t="e">
        <f>+C17-#REF!</f>
        <v>#REF!</v>
      </c>
    </row>
    <row r="18" spans="1:17" ht="15.75" customHeight="1" x14ac:dyDescent="0.25">
      <c r="A18" s="14">
        <v>6</v>
      </c>
      <c r="B18" s="18" t="s">
        <v>147</v>
      </c>
      <c r="C18" s="110">
        <f t="shared" ref="C18" si="3">+D18+E18</f>
        <v>6.3</v>
      </c>
      <c r="D18" s="111">
        <v>6.3</v>
      </c>
      <c r="E18" s="111"/>
      <c r="F18" s="111"/>
      <c r="G18" s="85" t="e">
        <f>+C18-#REF!</f>
        <v>#REF!</v>
      </c>
    </row>
    <row r="19" spans="1:17" s="87" customFormat="1" x14ac:dyDescent="0.25">
      <c r="A19" s="14">
        <v>7</v>
      </c>
      <c r="B19" s="15" t="s">
        <v>167</v>
      </c>
      <c r="C19" s="109">
        <f>+C22+C20+C21</f>
        <v>718.7</v>
      </c>
      <c r="D19" s="109">
        <f>+D22+D20+D21</f>
        <v>718.7</v>
      </c>
      <c r="E19" s="109">
        <f>+E22+E20+E21</f>
        <v>0</v>
      </c>
      <c r="F19" s="109"/>
      <c r="G19" s="85" t="e">
        <f>+C19-#REF!</f>
        <v>#REF!</v>
      </c>
      <c r="Q19" s="87">
        <f>593638+62530+62498</f>
        <v>718666</v>
      </c>
    </row>
    <row r="20" spans="1:17" s="90" customFormat="1" ht="18.75" customHeight="1" x14ac:dyDescent="0.25">
      <c r="A20" s="14">
        <v>8</v>
      </c>
      <c r="B20" s="88" t="s">
        <v>264</v>
      </c>
      <c r="C20" s="110">
        <f>+D20+E20+F20</f>
        <v>62.5</v>
      </c>
      <c r="D20" s="110">
        <v>62.5</v>
      </c>
      <c r="E20" s="110"/>
      <c r="F20" s="110"/>
      <c r="G20" s="89"/>
    </row>
    <row r="21" spans="1:17" ht="31.5" x14ac:dyDescent="0.25">
      <c r="A21" s="14">
        <v>9</v>
      </c>
      <c r="B21" s="88" t="s">
        <v>176</v>
      </c>
      <c r="C21" s="110">
        <f t="shared" ref="C21" si="4">+D21+E21+F21</f>
        <v>593.70000000000005</v>
      </c>
      <c r="D21" s="110">
        <v>593.70000000000005</v>
      </c>
      <c r="E21" s="110"/>
      <c r="F21" s="110"/>
      <c r="G21" s="85" t="e">
        <f>+C21-#REF!</f>
        <v>#REF!</v>
      </c>
    </row>
    <row r="22" spans="1:17" s="87" customFormat="1" ht="33.75" customHeight="1" x14ac:dyDescent="0.25">
      <c r="A22" s="14">
        <v>10</v>
      </c>
      <c r="B22" s="88" t="s">
        <v>195</v>
      </c>
      <c r="C22" s="110">
        <f>+D22+E22+F22</f>
        <v>62.5</v>
      </c>
      <c r="D22" s="110">
        <v>62.5</v>
      </c>
      <c r="E22" s="110"/>
      <c r="F22" s="110"/>
      <c r="G22" s="85" t="e">
        <f>+C22-#REF!</f>
        <v>#REF!</v>
      </c>
    </row>
    <row r="23" spans="1:17" x14ac:dyDescent="0.25">
      <c r="A23" s="14">
        <v>11</v>
      </c>
      <c r="B23" s="15" t="s">
        <v>13</v>
      </c>
      <c r="C23" s="109">
        <f>+C24+C28</f>
        <v>862.4</v>
      </c>
      <c r="D23" s="109">
        <f t="shared" ref="D23:F23" si="5">+D24+D28</f>
        <v>862.4</v>
      </c>
      <c r="E23" s="109">
        <f t="shared" si="5"/>
        <v>0</v>
      </c>
      <c r="F23" s="109">
        <f t="shared" si="5"/>
        <v>0</v>
      </c>
      <c r="G23" s="85" t="e">
        <f>+C23-#REF!</f>
        <v>#REF!</v>
      </c>
    </row>
    <row r="24" spans="1:17" ht="18.75" customHeight="1" x14ac:dyDescent="0.25">
      <c r="A24" s="14">
        <v>12</v>
      </c>
      <c r="B24" s="88" t="s">
        <v>99</v>
      </c>
      <c r="C24" s="110">
        <f>+D24+E24+F24</f>
        <v>857.5</v>
      </c>
      <c r="D24" s="110">
        <f>795.1+62.4</f>
        <v>857.5</v>
      </c>
      <c r="E24" s="110">
        <f>SUM(E26:E28)</f>
        <v>0</v>
      </c>
      <c r="F24" s="110"/>
      <c r="G24" s="85" t="e">
        <f>+C24-#REF!</f>
        <v>#REF!</v>
      </c>
    </row>
    <row r="25" spans="1:17" x14ac:dyDescent="0.25">
      <c r="A25" s="14">
        <v>13</v>
      </c>
      <c r="B25" s="77" t="s">
        <v>2</v>
      </c>
      <c r="C25" s="110"/>
      <c r="D25" s="110"/>
      <c r="E25" s="110"/>
      <c r="F25" s="110"/>
      <c r="G25" s="85"/>
    </row>
    <row r="26" spans="1:17" ht="47.25" x14ac:dyDescent="0.25">
      <c r="A26" s="14">
        <v>14</v>
      </c>
      <c r="B26" s="16" t="s">
        <v>177</v>
      </c>
      <c r="C26" s="110">
        <f>+D26+E26</f>
        <v>795.1</v>
      </c>
      <c r="D26" s="111">
        <v>795.1</v>
      </c>
      <c r="E26" s="111"/>
      <c r="F26" s="111"/>
      <c r="G26" s="85" t="e">
        <f>+C26-#REF!</f>
        <v>#REF!</v>
      </c>
      <c r="Q26">
        <f>62373.6+795089</f>
        <v>857462.6</v>
      </c>
    </row>
    <row r="27" spans="1:17" x14ac:dyDescent="0.25">
      <c r="A27" s="14">
        <v>15</v>
      </c>
      <c r="B27" s="18" t="s">
        <v>178</v>
      </c>
      <c r="C27" s="110">
        <f>+D27+E27</f>
        <v>62.4</v>
      </c>
      <c r="D27" s="111">
        <v>62.4</v>
      </c>
      <c r="E27" s="111"/>
      <c r="F27" s="111"/>
      <c r="G27" s="85" t="e">
        <f>+C27-#REF!</f>
        <v>#REF!</v>
      </c>
    </row>
    <row r="28" spans="1:17" ht="31.5" x14ac:dyDescent="0.25">
      <c r="A28" s="14">
        <v>16</v>
      </c>
      <c r="B28" s="88" t="s">
        <v>215</v>
      </c>
      <c r="C28" s="110">
        <f t="shared" ref="C28:C35" si="6">+D28+E28</f>
        <v>4.9000000000000004</v>
      </c>
      <c r="D28" s="111">
        <v>4.9000000000000004</v>
      </c>
      <c r="E28" s="111"/>
      <c r="F28" s="111"/>
      <c r="G28" s="85" t="e">
        <f>+C28-#REF!</f>
        <v>#REF!</v>
      </c>
    </row>
    <row r="29" spans="1:17" s="90" customFormat="1" x14ac:dyDescent="0.25">
      <c r="A29" s="14">
        <v>17</v>
      </c>
      <c r="B29" s="20" t="s">
        <v>179</v>
      </c>
      <c r="C29" s="109">
        <f t="shared" si="6"/>
        <v>1406.3</v>
      </c>
      <c r="D29" s="109"/>
      <c r="E29" s="109">
        <v>1406.3</v>
      </c>
      <c r="F29" s="109"/>
      <c r="G29" s="85" t="e">
        <f>+C29-#REF!</f>
        <v>#REF!</v>
      </c>
    </row>
    <row r="30" spans="1:17" ht="47.25" x14ac:dyDescent="0.25">
      <c r="A30" s="14">
        <v>18</v>
      </c>
      <c r="B30" s="15" t="s">
        <v>180</v>
      </c>
      <c r="C30" s="109">
        <f t="shared" si="6"/>
        <v>3149.8</v>
      </c>
      <c r="D30" s="111"/>
      <c r="E30" s="112">
        <v>3149.8</v>
      </c>
      <c r="F30" s="112"/>
      <c r="G30" s="85" t="e">
        <f>+C30-#REF!</f>
        <v>#REF!</v>
      </c>
    </row>
    <row r="31" spans="1:17" ht="31.5" x14ac:dyDescent="0.25">
      <c r="A31" s="14">
        <v>19</v>
      </c>
      <c r="B31" s="15" t="s">
        <v>181</v>
      </c>
      <c r="C31" s="109">
        <f t="shared" si="6"/>
        <v>347.7</v>
      </c>
      <c r="D31" s="112"/>
      <c r="E31" s="112">
        <v>347.7</v>
      </c>
      <c r="F31" s="112"/>
      <c r="G31" s="85" t="e">
        <f>+C31-#REF!</f>
        <v>#REF!</v>
      </c>
    </row>
    <row r="32" spans="1:17" ht="31.5" x14ac:dyDescent="0.25">
      <c r="A32" s="14">
        <v>20</v>
      </c>
      <c r="B32" s="20" t="s">
        <v>182</v>
      </c>
      <c r="C32" s="109">
        <f t="shared" si="6"/>
        <v>39</v>
      </c>
      <c r="D32" s="112"/>
      <c r="E32" s="112">
        <v>39</v>
      </c>
      <c r="F32" s="112"/>
      <c r="G32" s="85" t="e">
        <f>+C32-#REF!</f>
        <v>#REF!</v>
      </c>
    </row>
    <row r="33" spans="1:16" ht="63" x14ac:dyDescent="0.25">
      <c r="A33" s="14">
        <v>21</v>
      </c>
      <c r="B33" s="15" t="s">
        <v>183</v>
      </c>
      <c r="C33" s="109">
        <f t="shared" si="6"/>
        <v>353.3</v>
      </c>
      <c r="D33" s="111"/>
      <c r="E33" s="112">
        <v>353.3</v>
      </c>
      <c r="F33" s="112"/>
      <c r="G33" s="85" t="e">
        <f>+C33-#REF!</f>
        <v>#REF!</v>
      </c>
    </row>
    <row r="34" spans="1:16" x14ac:dyDescent="0.25">
      <c r="A34" s="14">
        <v>22</v>
      </c>
      <c r="B34" s="20" t="s">
        <v>184</v>
      </c>
      <c r="C34" s="109">
        <f t="shared" si="6"/>
        <v>3181.6</v>
      </c>
      <c r="D34" s="112"/>
      <c r="E34" s="112">
        <v>3181.6</v>
      </c>
      <c r="F34" s="112"/>
      <c r="G34" s="85" t="e">
        <f>+C34-#REF!</f>
        <v>#REF!</v>
      </c>
    </row>
    <row r="35" spans="1:16" x14ac:dyDescent="0.25">
      <c r="A35" s="14">
        <v>23</v>
      </c>
      <c r="B35" s="20" t="s">
        <v>148</v>
      </c>
      <c r="C35" s="109">
        <f t="shared" si="6"/>
        <v>198.9</v>
      </c>
      <c r="D35" s="112"/>
      <c r="E35" s="112">
        <v>198.9</v>
      </c>
      <c r="F35" s="112"/>
      <c r="G35" s="85"/>
    </row>
    <row r="36" spans="1:16" ht="15.75" customHeight="1" x14ac:dyDescent="0.25">
      <c r="A36" s="14">
        <v>24</v>
      </c>
      <c r="B36" s="15" t="s">
        <v>185</v>
      </c>
      <c r="C36" s="109">
        <f>+D36+E36+F36</f>
        <v>13408.6</v>
      </c>
      <c r="D36" s="111"/>
      <c r="E36" s="112"/>
      <c r="F36" s="112">
        <v>13408.6</v>
      </c>
      <c r="G36" s="85"/>
    </row>
    <row r="37" spans="1:16" x14ac:dyDescent="0.25">
      <c r="A37" s="14">
        <v>25</v>
      </c>
      <c r="B37" s="20" t="s">
        <v>163</v>
      </c>
      <c r="C37" s="112">
        <f>+C13+C15+C19+C23+C29+C30+C31+C32+C33+C34+C35+C36</f>
        <v>23720.799999999999</v>
      </c>
      <c r="D37" s="112">
        <f t="shared" ref="D37:F37" si="7">+D13+D15+D19+D23+D29+D30+D31+D32+D33+D34+D35+D36</f>
        <v>1635.6</v>
      </c>
      <c r="E37" s="112">
        <f t="shared" si="7"/>
        <v>8676.6</v>
      </c>
      <c r="F37" s="112">
        <f t="shared" si="7"/>
        <v>13408.6</v>
      </c>
      <c r="G37" s="91" t="e">
        <f>+G13+G15+G19+G23+G29+#REF!+G30+G31+G32+G33+G34</f>
        <v>#REF!</v>
      </c>
      <c r="P37" s="108"/>
    </row>
    <row r="38" spans="1:16" ht="13.5" customHeight="1" x14ac:dyDescent="0.25">
      <c r="E38" s="92"/>
      <c r="G38" s="85" t="e">
        <f>+C37-#REF!</f>
        <v>#REF!</v>
      </c>
    </row>
    <row r="39" spans="1:16" x14ac:dyDescent="0.25">
      <c r="B39" s="93"/>
      <c r="C39" s="93"/>
      <c r="G39" s="85" t="e">
        <f>+#REF!+#REF!</f>
        <v>#REF!</v>
      </c>
    </row>
    <row r="40" spans="1:16" ht="9.75" customHeight="1" x14ac:dyDescent="0.25"/>
    <row r="42" spans="1:16" x14ac:dyDescent="0.25">
      <c r="C42" s="107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6</vt:i4>
      </vt:variant>
    </vt:vector>
  </HeadingPairs>
  <TitlesOfParts>
    <vt:vector size="12" baseType="lpstr">
      <vt:lpstr>1 pr. pajamos </vt:lpstr>
      <vt:lpstr>1 pr. asignavimai</vt:lpstr>
      <vt:lpstr>2 pr.</vt:lpstr>
      <vt:lpstr>3 pr.</vt:lpstr>
      <vt:lpstr>4 pr.</vt:lpstr>
      <vt:lpstr>5 pr.</vt:lpstr>
      <vt:lpstr>'3 pr.'!Print_Area</vt:lpstr>
      <vt:lpstr>'1 pr. asignavimai'!Print_Titles</vt:lpstr>
      <vt:lpstr>'1 pr. pajamos '!Print_Titles</vt:lpstr>
      <vt:lpstr>'2 pr.'!Print_Titles</vt:lpstr>
      <vt:lpstr>'3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2017-02-23T09:12:04Z</cp:lastPrinted>
  <dcterms:created xsi:type="dcterms:W3CDTF">2013-11-22T06:09:34Z</dcterms:created>
  <dcterms:modified xsi:type="dcterms:W3CDTF">2017-02-24T09:28:55Z</dcterms:modified>
</cp:coreProperties>
</file>