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0" yWindow="885" windowWidth="15480" windowHeight="10500"/>
  </bookViews>
  <sheets>
    <sheet name="2017 MVP" sheetId="11" r:id="rId1"/>
    <sheet name="Lyginamasis" sheetId="12" state="hidden" r:id="rId2"/>
    <sheet name="Aiškinamoji lentelė " sheetId="7" state="hidden" r:id="rId3"/>
  </sheets>
  <definedNames>
    <definedName name="_xlnm.Print_Area" localSheetId="0">'2017 MVP'!$A$1:$M$95</definedName>
    <definedName name="_xlnm.Print_Area" localSheetId="2">'Aiškinamoji lentelė '!$A$1:$W$107</definedName>
    <definedName name="_xlnm.Print_Area" localSheetId="1">Lyginamasis!$A$1:$O$93</definedName>
    <definedName name="_xlnm.Print_Titles" localSheetId="0">'2017 MVP'!$9:$11</definedName>
    <definedName name="_xlnm.Print_Titles" localSheetId="2">'Aiškinamoji lentelė '!$6:$8</definedName>
    <definedName name="_xlnm.Print_Titles" localSheetId="1">Lyginamasis!$7:$9</definedName>
  </definedNames>
  <calcPr calcId="145621" fullPrecision="0"/>
</workbook>
</file>

<file path=xl/calcChain.xml><?xml version="1.0" encoding="utf-8"?>
<calcChain xmlns="http://schemas.openxmlformats.org/spreadsheetml/2006/main">
  <c r="K91" i="11" l="1"/>
  <c r="L92" i="12"/>
  <c r="L91" i="12"/>
  <c r="M91" i="12" s="1"/>
  <c r="L89" i="12"/>
  <c r="L87" i="12"/>
  <c r="M87" i="12" s="1"/>
  <c r="L86" i="12"/>
  <c r="L85" i="12"/>
  <c r="M75" i="12"/>
  <c r="M76" i="12" s="1"/>
  <c r="M50" i="12"/>
  <c r="M53" i="12"/>
  <c r="M57" i="12" s="1"/>
  <c r="M47" i="12"/>
  <c r="M44" i="12"/>
  <c r="M41" i="12"/>
  <c r="M22" i="12"/>
  <c r="M58" i="12" s="1"/>
  <c r="L74" i="12"/>
  <c r="L70" i="12"/>
  <c r="L66" i="12"/>
  <c r="L88" i="12" s="1"/>
  <c r="M88" i="12" s="1"/>
  <c r="L64" i="12"/>
  <c r="L56" i="12"/>
  <c r="L53" i="12"/>
  <c r="L50" i="12"/>
  <c r="L47" i="12"/>
  <c r="L44" i="12"/>
  <c r="L41" i="12"/>
  <c r="L19" i="12"/>
  <c r="L21" i="12" s="1"/>
  <c r="L18" i="12"/>
  <c r="K92" i="12"/>
  <c r="K91" i="12"/>
  <c r="K89" i="12"/>
  <c r="M89" i="12" s="1"/>
  <c r="K87" i="12"/>
  <c r="K86" i="12"/>
  <c r="K85" i="12"/>
  <c r="K74" i="12"/>
  <c r="K70" i="12"/>
  <c r="K66" i="12"/>
  <c r="K88" i="12" s="1"/>
  <c r="K64" i="12"/>
  <c r="K56" i="12"/>
  <c r="K53" i="12"/>
  <c r="K50" i="12"/>
  <c r="K47" i="12"/>
  <c r="K44" i="12"/>
  <c r="K41" i="12"/>
  <c r="K19" i="12"/>
  <c r="K84" i="12" s="1"/>
  <c r="K18" i="12"/>
  <c r="L57" i="12" l="1"/>
  <c r="L68" i="12"/>
  <c r="L75" i="12" s="1"/>
  <c r="L76" i="12" s="1"/>
  <c r="M86" i="12"/>
  <c r="M77" i="12"/>
  <c r="K21" i="12"/>
  <c r="K22" i="12" s="1"/>
  <c r="K68" i="12"/>
  <c r="K75" i="12" s="1"/>
  <c r="K76" i="12" s="1"/>
  <c r="M92" i="12"/>
  <c r="M90" i="12" s="1"/>
  <c r="L22" i="12"/>
  <c r="L58" i="12" s="1"/>
  <c r="L84" i="12"/>
  <c r="M84" i="12" s="1"/>
  <c r="M83" i="12" s="1"/>
  <c r="M85" i="12"/>
  <c r="L90" i="12"/>
  <c r="K57" i="12"/>
  <c r="K58" i="12" s="1"/>
  <c r="K90" i="12"/>
  <c r="K83" i="12"/>
  <c r="K82" i="12" s="1"/>
  <c r="K77" i="12" l="1"/>
  <c r="L77" i="12"/>
  <c r="L83" i="12"/>
  <c r="L82" i="12" s="1"/>
  <c r="L93" i="12" s="1"/>
  <c r="K93" i="12"/>
  <c r="M82" i="12"/>
  <c r="M93" i="12" s="1"/>
  <c r="K87" i="11" l="1"/>
  <c r="K58" i="11" l="1"/>
  <c r="K21" i="11" l="1"/>
  <c r="K23" i="11" s="1"/>
  <c r="K68" i="11" l="1"/>
  <c r="K90" i="11" s="1"/>
  <c r="K94" i="11" l="1"/>
  <c r="K93" i="11"/>
  <c r="K89" i="11"/>
  <c r="K88" i="11"/>
  <c r="K76" i="11"/>
  <c r="K72" i="11"/>
  <c r="K70" i="11"/>
  <c r="K66" i="11"/>
  <c r="K55" i="11"/>
  <c r="K52" i="11"/>
  <c r="K49" i="11"/>
  <c r="K46" i="11"/>
  <c r="K43" i="11"/>
  <c r="K20" i="11"/>
  <c r="K24" i="11" l="1"/>
  <c r="K92" i="11"/>
  <c r="K77" i="11"/>
  <c r="K78" i="11" s="1"/>
  <c r="K59" i="11"/>
  <c r="K86" i="11"/>
  <c r="K85" i="11" l="1"/>
  <c r="K84" i="11" s="1"/>
  <c r="K95" i="11" s="1"/>
  <c r="K60" i="11"/>
  <c r="K79" i="11" s="1"/>
  <c r="M99" i="7" l="1"/>
  <c r="R99" i="7"/>
  <c r="Q99" i="7"/>
  <c r="M27" i="7" l="1"/>
  <c r="K27" i="7"/>
  <c r="M55" i="7"/>
  <c r="M58" i="7"/>
  <c r="M64" i="7"/>
  <c r="L64" i="7"/>
  <c r="N52" i="7"/>
  <c r="O52" i="7"/>
  <c r="P52" i="7"/>
  <c r="R52" i="7"/>
  <c r="R64" i="7"/>
  <c r="Q64" i="7"/>
  <c r="P64" i="7"/>
  <c r="O64" i="7"/>
  <c r="N64" i="7"/>
  <c r="N61" i="7"/>
  <c r="O61" i="7"/>
  <c r="P61" i="7"/>
  <c r="Q61" i="7"/>
  <c r="R61" i="7"/>
  <c r="M61" i="7"/>
  <c r="R58" i="7"/>
  <c r="Q58" i="7"/>
  <c r="P58" i="7"/>
  <c r="O58" i="7"/>
  <c r="N58" i="7"/>
  <c r="N55" i="7"/>
  <c r="O55" i="7"/>
  <c r="P55" i="7"/>
  <c r="Q55" i="7"/>
  <c r="R55" i="7"/>
  <c r="P65" i="7" l="1"/>
  <c r="O65" i="7"/>
  <c r="R65" i="7"/>
  <c r="N65" i="7"/>
  <c r="R106" i="7" l="1"/>
  <c r="Q106" i="7"/>
  <c r="M106" i="7"/>
  <c r="L106" i="7"/>
  <c r="K106" i="7"/>
  <c r="R105" i="7"/>
  <c r="Q105" i="7"/>
  <c r="M105" i="7"/>
  <c r="L105" i="7"/>
  <c r="K105" i="7"/>
  <c r="M103" i="7"/>
  <c r="L103" i="7"/>
  <c r="K103" i="7"/>
  <c r="R102" i="7"/>
  <c r="Q102" i="7"/>
  <c r="M102" i="7"/>
  <c r="L102" i="7"/>
  <c r="K102" i="7"/>
  <c r="R101" i="7"/>
  <c r="Q101" i="7"/>
  <c r="M101" i="7"/>
  <c r="L101" i="7"/>
  <c r="K101" i="7"/>
  <c r="R100" i="7"/>
  <c r="Q100" i="7"/>
  <c r="M100" i="7"/>
  <c r="L100" i="7"/>
  <c r="K100" i="7"/>
  <c r="R98" i="7"/>
  <c r="R87" i="7"/>
  <c r="Q87" i="7"/>
  <c r="P87" i="7"/>
  <c r="O87" i="7"/>
  <c r="N87" i="7"/>
  <c r="M87" i="7"/>
  <c r="L87" i="7"/>
  <c r="K87" i="7"/>
  <c r="R83" i="7"/>
  <c r="Q83" i="7"/>
  <c r="P83" i="7"/>
  <c r="O83" i="7"/>
  <c r="N83" i="7"/>
  <c r="M83" i="7"/>
  <c r="L83" i="7"/>
  <c r="K83" i="7"/>
  <c r="R81" i="7"/>
  <c r="Q81" i="7"/>
  <c r="P81" i="7"/>
  <c r="O81" i="7"/>
  <c r="N81" i="7"/>
  <c r="M81" i="7"/>
  <c r="L81" i="7"/>
  <c r="K81" i="7"/>
  <c r="R76" i="7"/>
  <c r="Q76" i="7"/>
  <c r="P76" i="7"/>
  <c r="O76" i="7"/>
  <c r="N76" i="7"/>
  <c r="M76" i="7"/>
  <c r="L76" i="7"/>
  <c r="K76" i="7"/>
  <c r="Q52" i="7"/>
  <c r="Q65" i="7" s="1"/>
  <c r="M37" i="7"/>
  <c r="M52" i="7" s="1"/>
  <c r="M65" i="7" s="1"/>
  <c r="L37" i="7"/>
  <c r="L52" i="7" s="1"/>
  <c r="L65" i="7" s="1"/>
  <c r="K37" i="7"/>
  <c r="K52" i="7" s="1"/>
  <c r="K65" i="7" s="1"/>
  <c r="R30" i="7"/>
  <c r="Q30" i="7"/>
  <c r="P30" i="7"/>
  <c r="O30" i="7"/>
  <c r="N30" i="7"/>
  <c r="M30" i="7"/>
  <c r="L30" i="7"/>
  <c r="K30" i="7"/>
  <c r="R27" i="7"/>
  <c r="Q27" i="7"/>
  <c r="P27" i="7"/>
  <c r="O27" i="7"/>
  <c r="N27" i="7"/>
  <c r="L27" i="7"/>
  <c r="R22" i="7"/>
  <c r="Q22" i="7"/>
  <c r="P22" i="7"/>
  <c r="O22" i="7"/>
  <c r="N22" i="7"/>
  <c r="M22" i="7"/>
  <c r="L22" i="7"/>
  <c r="K22" i="7"/>
  <c r="R17" i="7"/>
  <c r="Q17" i="7"/>
  <c r="P17" i="7"/>
  <c r="O17" i="7"/>
  <c r="N17" i="7"/>
  <c r="M17" i="7"/>
  <c r="L17" i="7"/>
  <c r="K17" i="7"/>
  <c r="R104" i="7" l="1"/>
  <c r="L104" i="7"/>
  <c r="L98" i="7"/>
  <c r="L97" i="7" s="1"/>
  <c r="L96" i="7" s="1"/>
  <c r="M98" i="7"/>
  <c r="M97" i="7" s="1"/>
  <c r="M96" i="7" s="1"/>
  <c r="K104" i="7"/>
  <c r="Q104" i="7"/>
  <c r="P31" i="7"/>
  <c r="P66" i="7" s="1"/>
  <c r="K31" i="7"/>
  <c r="K66" i="7" s="1"/>
  <c r="O31" i="7"/>
  <c r="L88" i="7"/>
  <c r="L89" i="7" s="1"/>
  <c r="P88" i="7"/>
  <c r="P89" i="7" s="1"/>
  <c r="M88" i="7"/>
  <c r="M89" i="7" s="1"/>
  <c r="Q88" i="7"/>
  <c r="Q89" i="7" s="1"/>
  <c r="L31" i="7"/>
  <c r="M31" i="7"/>
  <c r="M66" i="7" s="1"/>
  <c r="Q31" i="7"/>
  <c r="N88" i="7"/>
  <c r="N89" i="7" s="1"/>
  <c r="R88" i="7"/>
  <c r="R89" i="7" s="1"/>
  <c r="N31" i="7"/>
  <c r="R31" i="7"/>
  <c r="K88" i="7"/>
  <c r="K89" i="7" s="1"/>
  <c r="O88" i="7"/>
  <c r="O89" i="7" s="1"/>
  <c r="M104" i="7"/>
  <c r="R97" i="7"/>
  <c r="R96" i="7" s="1"/>
  <c r="K98" i="7"/>
  <c r="K97" i="7" s="1"/>
  <c r="K96" i="7" s="1"/>
  <c r="L66" i="7"/>
  <c r="L90" i="7" s="1"/>
  <c r="Q98" i="7"/>
  <c r="Q97" i="7" s="1"/>
  <c r="Q96" i="7" s="1"/>
  <c r="R107" i="7" l="1"/>
  <c r="L107" i="7"/>
  <c r="P90" i="7"/>
  <c r="Q107" i="7"/>
  <c r="K107" i="7"/>
  <c r="K90" i="7"/>
  <c r="M90" i="7"/>
  <c r="N66" i="7"/>
  <c r="N90" i="7" s="1"/>
  <c r="M107" i="7"/>
  <c r="Q66" i="7"/>
  <c r="Q90" i="7" s="1"/>
  <c r="R66" i="7"/>
  <c r="R90" i="7" s="1"/>
  <c r="O66" i="7"/>
  <c r="O90" i="7" s="1"/>
</calcChain>
</file>

<file path=xl/comments1.xml><?xml version="1.0" encoding="utf-8"?>
<comments xmlns="http://schemas.openxmlformats.org/spreadsheetml/2006/main">
  <authors>
    <author>Audra Cepiene</author>
  </authors>
  <commentList>
    <comment ref="F16" authorId="0">
      <text>
        <r>
          <rPr>
            <b/>
            <sz val="9"/>
            <color indexed="81"/>
            <rFont val="Tahoma"/>
            <family val="2"/>
            <charset val="186"/>
          </rPr>
          <t>3.2.2.3</t>
        </r>
        <r>
          <rPr>
            <sz val="9"/>
            <color indexed="81"/>
            <rFont val="Tahoma"/>
            <family val="2"/>
            <charset val="186"/>
          </rPr>
          <t xml:space="preserve">
Skatinti laivais keliaujančių turistų pritraukimą į Klaipėdos miestą</t>
        </r>
      </text>
    </comment>
    <comment ref="E21" authorId="0">
      <text>
        <r>
          <rPr>
            <sz val="9"/>
            <color indexed="81"/>
            <rFont val="Tahoma"/>
            <family val="2"/>
            <charset val="186"/>
          </rPr>
          <t xml:space="preserve">Sprendimo projektas parengtas siekiant laiku vertinimui pateikti siūlomo projekto paraišką pagal </t>
        </r>
        <r>
          <rPr>
            <b/>
            <sz val="9"/>
            <color indexed="81"/>
            <rFont val="Tahoma"/>
            <family val="2"/>
            <charset val="186"/>
          </rPr>
          <t xml:space="preserve">Pietų Baltijos bendradarbiavimo per </t>
        </r>
        <r>
          <rPr>
            <sz val="9"/>
            <color indexed="81"/>
            <rFont val="Tahoma"/>
            <family val="2"/>
            <charset val="186"/>
          </rPr>
          <t>sieną programos kvietimą teikti paraiškas. Paraiškų teikimo terminas – 2015 m. gruodžio 18 d. Paraiškų vertinimo būdas – konkursinis.</t>
        </r>
      </text>
    </comment>
    <comment ref="F21" authorId="0">
      <text>
        <r>
          <rPr>
            <b/>
            <sz val="9"/>
            <color indexed="81"/>
            <rFont val="Tahoma"/>
            <family val="2"/>
            <charset val="186"/>
          </rPr>
          <t xml:space="preserve">3.2.2.3
</t>
        </r>
        <r>
          <rPr>
            <sz val="9"/>
            <color indexed="81"/>
            <rFont val="Tahoma"/>
            <family val="2"/>
            <charset val="186"/>
          </rPr>
          <t>Skatinti laivais keliaujančių turistų pritraukimą į Klaipėdos miestą</t>
        </r>
      </text>
    </comment>
    <comment ref="F26" authorId="0">
      <text>
        <r>
          <rPr>
            <b/>
            <sz val="9"/>
            <color indexed="81"/>
            <rFont val="Tahoma"/>
            <family val="2"/>
            <charset val="186"/>
          </rPr>
          <t>KSP 3.2.3.2. Į</t>
        </r>
        <r>
          <rPr>
            <sz val="9"/>
            <color indexed="81"/>
            <rFont val="Tahoma"/>
            <family val="2"/>
            <charset val="186"/>
          </rPr>
          <t xml:space="preserve">gyvendinti tikslines jūrinio turizmo rinkodaros priemones; </t>
        </r>
        <r>
          <rPr>
            <b/>
            <sz val="9"/>
            <color indexed="81"/>
            <rFont val="Tahoma"/>
            <family val="2"/>
            <charset val="186"/>
          </rPr>
          <t>KSP 3.2.3.3.</t>
        </r>
        <r>
          <rPr>
            <sz val="9"/>
            <color indexed="81"/>
            <rFont val="Tahoma"/>
            <family val="2"/>
            <charset val="186"/>
          </rPr>
          <t>Pristatyti Klaipėdos miesto turizmo galimybes tarptautinėse parodose ir kituose renginiuose bendradarbiaujant su regiono savivaldybėmis</t>
        </r>
      </text>
    </comment>
    <comment ref="F30" authorId="0">
      <text>
        <r>
          <rPr>
            <b/>
            <sz val="9"/>
            <color indexed="81"/>
            <rFont val="Tahoma"/>
            <family val="2"/>
            <charset val="186"/>
          </rPr>
          <t>KSP 3.2.3.1</t>
        </r>
        <r>
          <rPr>
            <sz val="9"/>
            <color indexed="81"/>
            <rFont val="Tahoma"/>
            <family val="2"/>
            <charset val="186"/>
          </rPr>
          <t xml:space="preserve">
Periodiškai rengti, leisti ir platinti Klaipėdą ir jos turizmo produktus (įtraukiant ir svarbiausius Klaipėdos regiono turizmo produktus) pristatančius leidinius, skirtus tikslinėms teritorijoms</t>
        </r>
      </text>
    </comment>
    <comment ref="E44" authorId="0">
      <text>
        <r>
          <rPr>
            <sz val="9"/>
            <color indexed="81"/>
            <rFont val="Tahoma"/>
            <family val="2"/>
            <charset val="186"/>
          </rPr>
          <t xml:space="preserve">Paraiškos pateikimas, vertinimas ir sprendimo dėl projekto finansavimo priėmimas atliekamas pagal Lietuvos Respublikos ūkio ministro 2015 m. gruodžio 11 d. įsakymą Nr. 4-789 </t>
        </r>
        <r>
          <rPr>
            <b/>
            <sz val="9"/>
            <color indexed="81"/>
            <rFont val="Tahoma"/>
            <family val="2"/>
            <charset val="186"/>
          </rPr>
          <t xml:space="preserve">„2014–2020 metų Europos Sąjungos fondų investicijų veiksmų programos 5 prioriteto </t>
        </r>
        <r>
          <rPr>
            <sz val="9"/>
            <color indexed="81"/>
            <rFont val="Tahoma"/>
            <family val="2"/>
            <charset val="186"/>
          </rPr>
          <t xml:space="preserve">„Aplinkosauga, gamtos išteklių darnus naudojimas ir prisitaikymas prie klimato kaitos“ priemonės Nr. 05.4.1-LVPA-K-808 „Prioritetinių turizmo plėtros regionų e-rinkodara“ projektų finansavimo sąlygų aprašas Nr. 1. Paraiškų teikimo terminas – 2016 m. kovo 14 d. Paraiškų vertinimo būdas – konkursinis.
</t>
        </r>
        <r>
          <rPr>
            <b/>
            <sz val="9"/>
            <color indexed="81"/>
            <rFont val="Tahoma"/>
            <family val="2"/>
            <charset val="186"/>
          </rPr>
          <t xml:space="preserve">Planuojami viešinti objektai </t>
        </r>
        <r>
          <rPr>
            <sz val="9"/>
            <color indexed="81"/>
            <rFont val="Tahoma"/>
            <family val="2"/>
            <charset val="186"/>
          </rPr>
          <t xml:space="preserve">Klaipėdos mieste: istoriniai architektūros paminklai: Klaipėdos pilies ir bastionų kompleksas, Klaipėdos piliavietė, Bastionų kompleksas (Jono kalnelis, Gelderno bastionas), Neringos fortas vad. Kopgalio; gamtos ir istorijos paveldo objektai - Žardės, Kuncų piliakalnis su gyvenviete, Purmalių piliakalnis; taip pat - Antrąjį  pasaulinį karą menantys istoriniai reliktai - Sovietų Sąjungos karių palaidojimo vieta, Karo laikų slėptuvės, Gynybinis žiedas ir jį sudarantys bunkeriai. </t>
        </r>
      </text>
    </comment>
    <comment ref="E47" authorId="0">
      <text>
        <r>
          <rPr>
            <sz val="9"/>
            <color indexed="81"/>
            <rFont val="Tahoma"/>
            <family val="2"/>
            <charset val="186"/>
          </rPr>
          <t xml:space="preserve"> rojekto „Pažink Vakarų krantą“ partnerio teisėmis pagal 2014–2020 metų Europos Sąjungos fondų investicijų veiksmų programos 5 prioriteto „Aplinkosauga, gamtos išteklių darnus naudojimas ir prisitaikymas prie klimato kaitos“ priemonės Nr. 05.4.1-LVPA-K-808 „Prioritetinių turizmo plėtros regionų e-rinkodara“ ir pasirašyti jungtinės veiklos sutartį tarp Klaipėdos, Kretingos, Šilutės rajono, Neringos, Palangos, Klaipėdos miestų savivaldybių. 
 Priemonės tikslas – didinti kultūros ir gamtos paveldo objektų, esančių prioritetiniuose turizmo plėtros regionuose, lankomumą ir žinomumą elektroninės rinkodaros priemonėmis. Finansuojamos veiklos – kultūros ir gamtos paveldo objektų e. rinkodara prioritetiniuose turizmo plėtros regionuose
</t>
        </r>
      </text>
    </comment>
    <comment ref="E50" authorId="0">
      <text>
        <r>
          <rPr>
            <sz val="9"/>
            <color indexed="81"/>
            <rFont val="Tahoma"/>
            <family val="2"/>
            <charset val="186"/>
          </rPr>
          <t xml:space="preserve">
 Klaipėdos miesto strateginiame 2017–2019 m. veiklos plane Subalansuoto turizmo skatinimo ir vystymo programoje (02) numatyti naują priemonę </t>
        </r>
        <r>
          <rPr>
            <b/>
            <sz val="9"/>
            <color indexed="81"/>
            <rFont val="Tahoma"/>
            <family val="2"/>
            <charset val="186"/>
          </rPr>
          <t>„Baltijos jūros turizmo centras“</t>
        </r>
        <r>
          <rPr>
            <sz val="9"/>
            <color indexed="81"/>
            <rFont val="Tahoma"/>
            <family val="2"/>
            <charset val="186"/>
          </rPr>
          <t xml:space="preserve"> įgyvendinti ir finansavimą – 15 % asociacijai „Klaipėdos regionas“ tenkančių tinkamų finansuoti projekto išlaidų ir 85 % projekto veikloms vykdyti (2016 m sausio 28 d. sprendimas Nr. T2-11).
Projekto finansavimo intensyvumas – 85 proc. Bendra projekto vertė 117.700,00 Eur. Klaipėdos miesto savivaldybės finansinis indėlis –16.814,29 Eur. 
Klaipėdos regiono savivaldybių (7 savivaldybės: Klaipėdos miesto savivaldybės, Neringos miesto savivaldybės, Palangos miesto savivaldybės, Klaipėdos rajono savivaldybės, Kretingos rajono savivaldybės, Skuodo rajono savivaldybės, Šilutės rajono savivaldybės) finansinis indėlis (15% projekto vertės) projekto įgyvendinimui bus lygus 17.655,00 Eur, iš jų kiekvienai savivaldybei tenka 2523 Eur. 
Savivaldybės finansinis indėlis kiekvienais metais
Savivaldybė/metai 2016 2017 2018 2019 Viso, Eur*
Klaipėdos miesto savivaldybė 1.428,57 7.857,14 5.714,29 1.814,29 16.814,29
* 85 proc. išlaidų sugrįš deklaravus išlaidas
</t>
        </r>
      </text>
    </comment>
    <comment ref="F64" authorId="0">
      <text>
        <r>
          <rPr>
            <b/>
            <sz val="9"/>
            <color indexed="81"/>
            <rFont val="Tahoma"/>
            <family val="2"/>
            <charset val="186"/>
          </rPr>
          <t>3.2.1.1.</t>
        </r>
        <r>
          <rPr>
            <sz val="9"/>
            <color indexed="81"/>
            <rFont val="Tahoma"/>
            <family val="2"/>
            <charset val="186"/>
          </rPr>
          <t xml:space="preserve">
Atkurti Klaipėdos piliavietę bei pritaikyti kultūros ir turizmo poreikiams</t>
        </r>
      </text>
    </comment>
    <comment ref="F68" authorId="0">
      <text>
        <r>
          <rPr>
            <b/>
            <sz val="9"/>
            <color indexed="81"/>
            <rFont val="Tahoma"/>
            <family val="2"/>
            <charset val="186"/>
          </rPr>
          <t>3.2.1.7</t>
        </r>
        <r>
          <rPr>
            <sz val="9"/>
            <color indexed="81"/>
            <rFont val="Tahoma"/>
            <family val="2"/>
            <charset val="186"/>
          </rPr>
          <t xml:space="preserve">
Sutvarkyti senamiesčio ir istorinės miesto dalies reprezentacinių viešųjų erdvių (Teatro, Turgaus, Atgimimo aikščių, Ferdinando ir kitų skverų) infrastruktūrą pritaikant jas turizmo reikmėms bei renginiams </t>
        </r>
      </text>
    </comment>
    <comment ref="J69" authorId="0">
      <text>
        <r>
          <rPr>
            <sz val="9"/>
            <color indexed="81"/>
            <rFont val="Tahoma"/>
            <family val="2"/>
            <charset val="186"/>
          </rPr>
          <t xml:space="preserve">Jono kalnelio KT lėšos yra:
Gautos 16 lėšos į IED b/s 10.262,96 EUR už 2014 m. sutartį su UAB V.Paulius &amp; Associates
</t>
        </r>
      </text>
    </comment>
    <comment ref="F74" authorId="0">
      <text>
        <r>
          <rPr>
            <b/>
            <sz val="9"/>
            <color indexed="81"/>
            <rFont val="Tahoma"/>
            <family val="2"/>
            <charset val="186"/>
          </rPr>
          <t>3.2.1.3.</t>
        </r>
        <r>
          <rPr>
            <sz val="9"/>
            <color indexed="81"/>
            <rFont val="Tahoma"/>
            <family val="2"/>
            <charset val="186"/>
          </rPr>
          <t xml:space="preserve">
Įrengti turizmo infrastruktūrą Smiltynėje, Antrojoje Melnragėje, Giruliuose </t>
        </r>
      </text>
    </comment>
    <comment ref="K85" authorId="0">
      <text>
        <r>
          <rPr>
            <b/>
            <sz val="9"/>
            <color indexed="81"/>
            <rFont val="Tahoma"/>
            <family val="2"/>
            <charset val="186"/>
          </rPr>
          <t xml:space="preserve">1538,1
</t>
        </r>
        <r>
          <rPr>
            <sz val="9"/>
            <color indexed="81"/>
            <rFont val="Tahoma"/>
            <family val="2"/>
            <charset val="186"/>
          </rPr>
          <t xml:space="preserve">
</t>
        </r>
      </text>
    </comment>
  </commentList>
</comments>
</file>

<file path=xl/comments2.xml><?xml version="1.0" encoding="utf-8"?>
<comments xmlns="http://schemas.openxmlformats.org/spreadsheetml/2006/main">
  <authors>
    <author>Audra Cepiene</author>
  </authors>
  <commentList>
    <comment ref="F14" authorId="0">
      <text>
        <r>
          <rPr>
            <b/>
            <sz val="9"/>
            <color indexed="81"/>
            <rFont val="Tahoma"/>
            <family val="2"/>
            <charset val="186"/>
          </rPr>
          <t>3.2.2.3</t>
        </r>
        <r>
          <rPr>
            <sz val="9"/>
            <color indexed="81"/>
            <rFont val="Tahoma"/>
            <family val="2"/>
            <charset val="186"/>
          </rPr>
          <t xml:space="preserve">
Skatinti laivais keliaujančių turistų pritraukimą į Klaipėdos miestą</t>
        </r>
      </text>
    </comment>
    <comment ref="E19" authorId="0">
      <text>
        <r>
          <rPr>
            <sz val="9"/>
            <color indexed="81"/>
            <rFont val="Tahoma"/>
            <family val="2"/>
            <charset val="186"/>
          </rPr>
          <t xml:space="preserve">Sprendimo projektas parengtas siekiant laiku vertinimui pateikti siūlomo projekto paraišką pagal </t>
        </r>
        <r>
          <rPr>
            <b/>
            <sz val="9"/>
            <color indexed="81"/>
            <rFont val="Tahoma"/>
            <family val="2"/>
            <charset val="186"/>
          </rPr>
          <t xml:space="preserve">Pietų Baltijos bendradarbiavimo per </t>
        </r>
        <r>
          <rPr>
            <sz val="9"/>
            <color indexed="81"/>
            <rFont val="Tahoma"/>
            <family val="2"/>
            <charset val="186"/>
          </rPr>
          <t>sieną programos kvietimą teikti paraiškas. Paraiškų teikimo terminas – 2015 m. gruodžio 18 d. Paraiškų vertinimo būdas – konkursinis.</t>
        </r>
      </text>
    </comment>
    <comment ref="F19" authorId="0">
      <text>
        <r>
          <rPr>
            <b/>
            <sz val="9"/>
            <color indexed="81"/>
            <rFont val="Tahoma"/>
            <family val="2"/>
            <charset val="186"/>
          </rPr>
          <t xml:space="preserve">3.2.2.3
</t>
        </r>
        <r>
          <rPr>
            <sz val="9"/>
            <color indexed="81"/>
            <rFont val="Tahoma"/>
            <family val="2"/>
            <charset val="186"/>
          </rPr>
          <t>Skatinti laivais keliaujančių turistų pritraukimą į Klaipėdos miestą</t>
        </r>
      </text>
    </comment>
    <comment ref="F24" authorId="0">
      <text>
        <r>
          <rPr>
            <b/>
            <sz val="9"/>
            <color indexed="81"/>
            <rFont val="Tahoma"/>
            <family val="2"/>
            <charset val="186"/>
          </rPr>
          <t>KSP 3.2.3.2. Į</t>
        </r>
        <r>
          <rPr>
            <sz val="9"/>
            <color indexed="81"/>
            <rFont val="Tahoma"/>
            <family val="2"/>
            <charset val="186"/>
          </rPr>
          <t xml:space="preserve">gyvendinti tikslines jūrinio turizmo rinkodaros priemones; </t>
        </r>
        <r>
          <rPr>
            <b/>
            <sz val="9"/>
            <color indexed="81"/>
            <rFont val="Tahoma"/>
            <family val="2"/>
            <charset val="186"/>
          </rPr>
          <t>KSP 3.2.3.3.</t>
        </r>
        <r>
          <rPr>
            <sz val="9"/>
            <color indexed="81"/>
            <rFont val="Tahoma"/>
            <family val="2"/>
            <charset val="186"/>
          </rPr>
          <t>Pristatyti Klaipėdos miesto turizmo galimybes tarptautinėse parodose ir kituose renginiuose bendradarbiaujant su regiono savivaldybėmis</t>
        </r>
      </text>
    </comment>
    <comment ref="F28" authorId="0">
      <text>
        <r>
          <rPr>
            <b/>
            <sz val="9"/>
            <color indexed="81"/>
            <rFont val="Tahoma"/>
            <family val="2"/>
            <charset val="186"/>
          </rPr>
          <t>KSP 3.2.3.1</t>
        </r>
        <r>
          <rPr>
            <sz val="9"/>
            <color indexed="81"/>
            <rFont val="Tahoma"/>
            <family val="2"/>
            <charset val="186"/>
          </rPr>
          <t xml:space="preserve">
Periodiškai rengti, leisti ir platinti Klaipėdą ir jos turizmo produktus (įtraukiant ir svarbiausius Klaipėdos regiono turizmo produktus) pristatančius leidinius, skirtus tikslinėms teritorijoms</t>
        </r>
      </text>
    </comment>
    <comment ref="E42" authorId="0">
      <text>
        <r>
          <rPr>
            <sz val="9"/>
            <color indexed="81"/>
            <rFont val="Tahoma"/>
            <family val="2"/>
            <charset val="186"/>
          </rPr>
          <t xml:space="preserve">Paraiškos pateikimas, vertinimas ir sprendimo dėl projekto finansavimo priėmimas atliekamas pagal Lietuvos Respublikos ūkio ministro 2015 m. gruodžio 11 d. įsakymą Nr. 4-789 </t>
        </r>
        <r>
          <rPr>
            <b/>
            <sz val="9"/>
            <color indexed="81"/>
            <rFont val="Tahoma"/>
            <family val="2"/>
            <charset val="186"/>
          </rPr>
          <t xml:space="preserve">„2014–2020 metų Europos Sąjungos fondų investicijų veiksmų programos 5 prioriteto </t>
        </r>
        <r>
          <rPr>
            <sz val="9"/>
            <color indexed="81"/>
            <rFont val="Tahoma"/>
            <family val="2"/>
            <charset val="186"/>
          </rPr>
          <t xml:space="preserve">„Aplinkosauga, gamtos išteklių darnus naudojimas ir prisitaikymas prie klimato kaitos“ priemonės Nr. 05.4.1-LVPA-K-808 „Prioritetinių turizmo plėtros regionų e-rinkodara“ projektų finansavimo sąlygų aprašas Nr. 1. Paraiškų teikimo terminas – 2016 m. kovo 14 d. Paraiškų vertinimo būdas – konkursinis.
</t>
        </r>
        <r>
          <rPr>
            <b/>
            <sz val="9"/>
            <color indexed="81"/>
            <rFont val="Tahoma"/>
            <family val="2"/>
            <charset val="186"/>
          </rPr>
          <t xml:space="preserve">Planuojami viešinti objektai </t>
        </r>
        <r>
          <rPr>
            <sz val="9"/>
            <color indexed="81"/>
            <rFont val="Tahoma"/>
            <family val="2"/>
            <charset val="186"/>
          </rPr>
          <t xml:space="preserve">Klaipėdos mieste: istoriniai architektūros paminklai: Klaipėdos pilies ir bastionų kompleksas, Klaipėdos piliavietė, Bastionų kompleksas (Jono kalnelis, Gelderno bastionas), Neringos fortas vad. Kopgalio; gamtos ir istorijos paveldo objektai - Žardės, Kuncų piliakalnis su gyvenviete, Purmalių piliakalnis; taip pat - Antrąjį  pasaulinį karą menantys istoriniai reliktai - Sovietų Sąjungos karių palaidojimo vieta, Karo laikų slėptuvės, Gynybinis žiedas ir jį sudarantys bunkeriai. </t>
        </r>
      </text>
    </comment>
    <comment ref="E45" authorId="0">
      <text>
        <r>
          <rPr>
            <sz val="9"/>
            <color indexed="81"/>
            <rFont val="Tahoma"/>
            <family val="2"/>
            <charset val="186"/>
          </rPr>
          <t xml:space="preserve"> rojekto „Pažink Vakarų krantą“ partnerio teisėmis pagal 2014–2020 metų Europos Sąjungos fondų investicijų veiksmų programos 5 prioriteto „Aplinkosauga, gamtos išteklių darnus naudojimas ir prisitaikymas prie klimato kaitos“ priemonės Nr. 05.4.1-LVPA-K-808 „Prioritetinių turizmo plėtros regionų e-rinkodara“ ir pasirašyti jungtinės veiklos sutartį tarp Klaipėdos, Kretingos, Šilutės rajono, Neringos, Palangos, Klaipėdos miestų savivaldybių. 
 Priemonės tikslas – didinti kultūros ir gamtos paveldo objektų, esančių prioritetiniuose turizmo plėtros regionuose, lankomumą ir žinomumą elektroninės rinkodaros priemonėmis. Finansuojamos veiklos – kultūros ir gamtos paveldo objektų e. rinkodara prioritetiniuose turizmo plėtros regionuose
</t>
        </r>
      </text>
    </comment>
    <comment ref="E48" authorId="0">
      <text>
        <r>
          <rPr>
            <sz val="9"/>
            <color indexed="81"/>
            <rFont val="Tahoma"/>
            <family val="2"/>
            <charset val="186"/>
          </rPr>
          <t xml:space="preserve">
 Klaipėdos miesto strateginiame 2017–2019 m. veiklos plane Subalansuoto turizmo skatinimo ir vystymo programoje (02) numatyti naują priemonę </t>
        </r>
        <r>
          <rPr>
            <b/>
            <sz val="9"/>
            <color indexed="81"/>
            <rFont val="Tahoma"/>
            <family val="2"/>
            <charset val="186"/>
          </rPr>
          <t>„Baltijos jūros turizmo centras“</t>
        </r>
        <r>
          <rPr>
            <sz val="9"/>
            <color indexed="81"/>
            <rFont val="Tahoma"/>
            <family val="2"/>
            <charset val="186"/>
          </rPr>
          <t xml:space="preserve"> įgyvendinti ir finansavimą – 15 % asociacijai „Klaipėdos regionas“ tenkančių tinkamų finansuoti projekto išlaidų ir 85 % projekto veikloms vykdyti (2016 m sausio 28 d. sprendimas Nr. T2-11).
Projekto finansavimo intensyvumas – 85 proc. Bendra projekto vertė 117.700,00 Eur. Klaipėdos miesto savivaldybės finansinis indėlis –16.814,29 Eur. 
Klaipėdos regiono savivaldybių (7 savivaldybės: Klaipėdos miesto savivaldybės, Neringos miesto savivaldybės, Palangos miesto savivaldybės, Klaipėdos rajono savivaldybės, Kretingos rajono savivaldybės, Skuodo rajono savivaldybės, Šilutės rajono savivaldybės) finansinis indėlis (15% projekto vertės) projekto įgyvendinimui bus lygus 17.655,00 Eur, iš jų kiekvienai savivaldybei tenka 2523 Eur. 
Savivaldybės finansinis indėlis kiekvienais metais
Savivaldybė/metai 2016 2017 2018 2019 Viso, Eur*
Klaipėdos miesto savivaldybė 1.428,57 7.857,14 5.714,29 1.814,29 16.814,29
* 85 proc. išlaidų sugrįš deklaravus išlaidas
</t>
        </r>
      </text>
    </comment>
    <comment ref="F62" authorId="0">
      <text>
        <r>
          <rPr>
            <b/>
            <sz val="9"/>
            <color indexed="81"/>
            <rFont val="Tahoma"/>
            <family val="2"/>
            <charset val="186"/>
          </rPr>
          <t>3.2.1.1.</t>
        </r>
        <r>
          <rPr>
            <sz val="9"/>
            <color indexed="81"/>
            <rFont val="Tahoma"/>
            <family val="2"/>
            <charset val="186"/>
          </rPr>
          <t xml:space="preserve">
Atkurti Klaipėdos piliavietę bei pritaikyti kultūros ir turizmo poreikiams</t>
        </r>
      </text>
    </comment>
    <comment ref="F66" authorId="0">
      <text>
        <r>
          <rPr>
            <b/>
            <sz val="9"/>
            <color indexed="81"/>
            <rFont val="Tahoma"/>
            <family val="2"/>
            <charset val="186"/>
          </rPr>
          <t>3.2.1.7</t>
        </r>
        <r>
          <rPr>
            <sz val="9"/>
            <color indexed="81"/>
            <rFont val="Tahoma"/>
            <family val="2"/>
            <charset val="186"/>
          </rPr>
          <t xml:space="preserve">
Sutvarkyti senamiesčio ir istorinės miesto dalies reprezentacinių viešųjų erdvių (Teatro, Turgaus, Atgimimo aikščių, Ferdinando ir kitų skverų) infrastruktūrą pritaikant jas turizmo reikmėms bei renginiams </t>
        </r>
      </text>
    </comment>
    <comment ref="J67" authorId="0">
      <text>
        <r>
          <rPr>
            <sz val="9"/>
            <color indexed="81"/>
            <rFont val="Tahoma"/>
            <family val="2"/>
            <charset val="186"/>
          </rPr>
          <t xml:space="preserve">Jono kalnelio KT lėšos yra:
Gautos 16 lėšos į IED b/s 10.262,96 EUR už 2014 m. sutartį su UAB V.Paulius &amp; Associates
</t>
        </r>
      </text>
    </comment>
    <comment ref="F72" authorId="0">
      <text>
        <r>
          <rPr>
            <b/>
            <sz val="9"/>
            <color indexed="81"/>
            <rFont val="Tahoma"/>
            <family val="2"/>
            <charset val="186"/>
          </rPr>
          <t>3.2.1.3.</t>
        </r>
        <r>
          <rPr>
            <sz val="9"/>
            <color indexed="81"/>
            <rFont val="Tahoma"/>
            <family val="2"/>
            <charset val="186"/>
          </rPr>
          <t xml:space="preserve">
Įrengti turizmo infrastruktūrą Smiltynėje, Antrojoje Melnragėje, Giruliuose </t>
        </r>
      </text>
    </comment>
    <comment ref="K83" authorId="0">
      <text>
        <r>
          <rPr>
            <b/>
            <sz val="9"/>
            <color indexed="81"/>
            <rFont val="Tahoma"/>
            <family val="2"/>
            <charset val="186"/>
          </rPr>
          <t xml:space="preserve">1538,1
</t>
        </r>
        <r>
          <rPr>
            <sz val="9"/>
            <color indexed="81"/>
            <rFont val="Tahoma"/>
            <family val="2"/>
            <charset val="186"/>
          </rPr>
          <t xml:space="preserve">
</t>
        </r>
      </text>
    </comment>
    <comment ref="L83" authorId="0">
      <text>
        <r>
          <rPr>
            <b/>
            <sz val="9"/>
            <color indexed="81"/>
            <rFont val="Tahoma"/>
            <family val="2"/>
            <charset val="186"/>
          </rPr>
          <t xml:space="preserve">1538,1
</t>
        </r>
        <r>
          <rPr>
            <sz val="9"/>
            <color indexed="81"/>
            <rFont val="Tahoma"/>
            <family val="2"/>
            <charset val="186"/>
          </rPr>
          <t xml:space="preserve">
</t>
        </r>
      </text>
    </comment>
    <comment ref="M83" authorId="0">
      <text>
        <r>
          <rPr>
            <b/>
            <sz val="9"/>
            <color indexed="81"/>
            <rFont val="Tahoma"/>
            <family val="2"/>
            <charset val="186"/>
          </rPr>
          <t xml:space="preserve">1538,1
</t>
        </r>
        <r>
          <rPr>
            <sz val="9"/>
            <color indexed="81"/>
            <rFont val="Tahoma"/>
            <family val="2"/>
            <charset val="186"/>
          </rPr>
          <t xml:space="preserve">
</t>
        </r>
      </text>
    </comment>
  </commentList>
</comments>
</file>

<file path=xl/comments3.xml><?xml version="1.0" encoding="utf-8"?>
<comments xmlns="http://schemas.openxmlformats.org/spreadsheetml/2006/main">
  <authors>
    <author>Audra Cepiene</author>
    <author>Viktorija Jakubauskyte-Andriuliene</author>
  </authors>
  <commentList>
    <comment ref="F13" authorId="0">
      <text>
        <r>
          <rPr>
            <b/>
            <sz val="9"/>
            <color indexed="81"/>
            <rFont val="Tahoma"/>
            <family val="2"/>
            <charset val="186"/>
          </rPr>
          <t>3.2.2.3</t>
        </r>
        <r>
          <rPr>
            <sz val="9"/>
            <color indexed="81"/>
            <rFont val="Tahoma"/>
            <family val="2"/>
            <charset val="186"/>
          </rPr>
          <t xml:space="preserve">
Skatinti laivais keliaujančių turistų pritraukimą į Klaipėdos miestą</t>
        </r>
      </text>
    </comment>
    <comment ref="F18" authorId="0">
      <text>
        <r>
          <rPr>
            <sz val="9"/>
            <color indexed="81"/>
            <rFont val="Tahoma"/>
            <family val="2"/>
            <charset val="186"/>
          </rPr>
          <t>KSP 3.2.2.1 
Stiprinti tarptautinių jūrinių renginių (Jūros šventė, laivų paradas ir kt.), regatų (Baltic Sprint Cup, Tall Ship Race, Baltic Sail, Volvo Ocean Race ir kt.) tradicijas</t>
        </r>
      </text>
    </comment>
    <comment ref="F23" authorId="0">
      <text>
        <r>
          <rPr>
            <b/>
            <sz val="9"/>
            <color indexed="81"/>
            <rFont val="Tahoma"/>
            <family val="2"/>
            <charset val="186"/>
          </rPr>
          <t xml:space="preserve">KSP 3.2.2.1 </t>
        </r>
        <r>
          <rPr>
            <sz val="9"/>
            <color indexed="81"/>
            <rFont val="Tahoma"/>
            <family val="2"/>
            <charset val="186"/>
          </rPr>
          <t xml:space="preserve">
Stiprinti tarptautinių jūrinių renginių (Jūros šventė, laivų paradas ir kt.), regatų (Baltic Sprint Cup, Tall Ship Race, Baltic Sail, Volvo Ocean Race ir kt.) tradicijas</t>
        </r>
      </text>
    </comment>
    <comment ref="M23" authorId="0">
      <text>
        <r>
          <rPr>
            <sz val="9"/>
            <color indexed="81"/>
            <rFont val="Tahoma"/>
            <family val="2"/>
            <charset val="186"/>
          </rPr>
          <t xml:space="preserve">sumažinta po direktoriaus pastabų 2016-10-25
</t>
        </r>
      </text>
    </comment>
    <comment ref="M26" authorId="1">
      <text>
        <r>
          <rPr>
            <b/>
            <sz val="9"/>
            <color indexed="81"/>
            <rFont val="Tahoma"/>
            <family val="2"/>
            <charset val="186"/>
          </rPr>
          <t>Viktorija Jakubauskyte-Andriuliene:</t>
        </r>
        <r>
          <rPr>
            <sz val="9"/>
            <color indexed="81"/>
            <rFont val="Tahoma"/>
            <family val="2"/>
            <charset val="186"/>
          </rPr>
          <t xml:space="preserve">
Savivaldybes darbuotoju komandiruotes</t>
        </r>
      </text>
    </comment>
    <comment ref="E28" authorId="0">
      <text>
        <r>
          <rPr>
            <sz val="9"/>
            <color indexed="81"/>
            <rFont val="Tahoma"/>
            <family val="2"/>
            <charset val="186"/>
          </rPr>
          <t xml:space="preserve">Sprendimo projektas parengtas siekiant laiku vertinimui pateikti siūlomo projekto paraišką pagal </t>
        </r>
        <r>
          <rPr>
            <b/>
            <sz val="9"/>
            <color indexed="81"/>
            <rFont val="Tahoma"/>
            <family val="2"/>
            <charset val="186"/>
          </rPr>
          <t xml:space="preserve">Pietų Baltijos bendradarbiavimo per </t>
        </r>
        <r>
          <rPr>
            <sz val="9"/>
            <color indexed="81"/>
            <rFont val="Tahoma"/>
            <family val="2"/>
            <charset val="186"/>
          </rPr>
          <t>sieną programos kvietimą teikti paraiškas. Paraiškų teikimo terminas – 2015 m. gruodžio 18 d. Paraiškų vertinimo būdas – konkursinis.</t>
        </r>
      </text>
    </comment>
    <comment ref="F28" authorId="0">
      <text>
        <r>
          <rPr>
            <b/>
            <sz val="9"/>
            <color indexed="81"/>
            <rFont val="Tahoma"/>
            <family val="2"/>
            <charset val="186"/>
          </rPr>
          <t xml:space="preserve">3.2.2.3
</t>
        </r>
        <r>
          <rPr>
            <sz val="9"/>
            <color indexed="81"/>
            <rFont val="Tahoma"/>
            <family val="2"/>
            <charset val="186"/>
          </rPr>
          <t>Skatinti laivais keliaujančių turistų pritraukimą į Klaipėdos miestą</t>
        </r>
      </text>
    </comment>
    <comment ref="F33" authorId="0">
      <text>
        <r>
          <rPr>
            <b/>
            <sz val="9"/>
            <color indexed="81"/>
            <rFont val="Tahoma"/>
            <family val="2"/>
            <charset val="186"/>
          </rPr>
          <t>KSP 3.2.3.2. Į</t>
        </r>
        <r>
          <rPr>
            <sz val="9"/>
            <color indexed="81"/>
            <rFont val="Tahoma"/>
            <family val="2"/>
            <charset val="186"/>
          </rPr>
          <t xml:space="preserve">gyvendinti tikslines jūrinio turizmo rinkodaros priemones; </t>
        </r>
        <r>
          <rPr>
            <b/>
            <sz val="9"/>
            <color indexed="81"/>
            <rFont val="Tahoma"/>
            <family val="2"/>
            <charset val="186"/>
          </rPr>
          <t>KSP 3.2.3.3.</t>
        </r>
        <r>
          <rPr>
            <sz val="9"/>
            <color indexed="81"/>
            <rFont val="Tahoma"/>
            <family val="2"/>
            <charset val="186"/>
          </rPr>
          <t>Pristatyti Klaipėdos miesto turizmo galimybes tarptautinėse parodose ir kituose renginiuose bendradarbiaujant su regiono savivaldybėmis</t>
        </r>
      </text>
    </comment>
    <comment ref="M34" authorId="0">
      <text>
        <r>
          <rPr>
            <sz val="9"/>
            <color indexed="81"/>
            <rFont val="Tahoma"/>
            <family val="2"/>
            <charset val="186"/>
          </rPr>
          <t>sumažinta po direktoriaus pastabų 2016-10-25</t>
        </r>
      </text>
    </comment>
    <comment ref="F37" authorId="0">
      <text>
        <r>
          <rPr>
            <b/>
            <sz val="9"/>
            <color indexed="81"/>
            <rFont val="Tahoma"/>
            <family val="2"/>
            <charset val="186"/>
          </rPr>
          <t>KSP 3.2.3.1</t>
        </r>
        <r>
          <rPr>
            <sz val="9"/>
            <color indexed="81"/>
            <rFont val="Tahoma"/>
            <family val="2"/>
            <charset val="186"/>
          </rPr>
          <t xml:space="preserve">
Periodiškai rengti, leisti ir platinti Klaipėdą ir jos turizmo produktus (įtraukiant ir svarbiausius Klaipėdos regiono turizmo produktus) pristatančius leidinius, skirtus tikslinėms teritorijoms</t>
        </r>
      </text>
    </comment>
    <comment ref="M37" authorId="0">
      <text>
        <r>
          <rPr>
            <sz val="9"/>
            <color indexed="81"/>
            <rFont val="Tahoma"/>
            <family val="2"/>
            <charset val="186"/>
          </rPr>
          <t>sumažinta po direktoriaus pastabų 2016-10-25</t>
        </r>
      </text>
    </comment>
    <comment ref="M41" authorId="0">
      <text>
        <r>
          <rPr>
            <sz val="9"/>
            <color indexed="81"/>
            <rFont val="Tahoma"/>
            <family val="2"/>
            <charset val="186"/>
          </rPr>
          <t>UŽDAROJI AKCINĖ BENDROVĖ "TECHNOLOGINIAI SPRENDIMAI" galutinė suma 6,5 tūkst. eur</t>
        </r>
      </text>
    </comment>
    <comment ref="E53" authorId="0">
      <text>
        <r>
          <rPr>
            <sz val="9"/>
            <color indexed="81"/>
            <rFont val="Tahoma"/>
            <family val="2"/>
            <charset val="186"/>
          </rPr>
          <t xml:space="preserve">Paraiškos pateikimas, vertinimas ir sprendimo dėl projekto finansavimo priėmimas atliekamas pagal Lietuvos Respublikos ūkio ministro 2015 m. gruodžio 11 d. įsakymą Nr. 4-789 </t>
        </r>
        <r>
          <rPr>
            <b/>
            <sz val="9"/>
            <color indexed="81"/>
            <rFont val="Tahoma"/>
            <family val="2"/>
            <charset val="186"/>
          </rPr>
          <t xml:space="preserve">„2014–2020 metų Europos Sąjungos fondų investicijų veiksmų programos 5 prioriteto </t>
        </r>
        <r>
          <rPr>
            <sz val="9"/>
            <color indexed="81"/>
            <rFont val="Tahoma"/>
            <family val="2"/>
            <charset val="186"/>
          </rPr>
          <t xml:space="preserve">„Aplinkosauga, gamtos išteklių darnus naudojimas ir prisitaikymas prie klimato kaitos“ priemonės Nr. 05.4.1-LVPA-K-808 „Prioritetinių turizmo plėtros regionų e-rinkodara“ projektų finansavimo sąlygų aprašas Nr. 1. Paraiškų teikimo terminas – 2016 m. kovo 14 d. Paraiškų vertinimo būdas – konkursinis.
</t>
        </r>
        <r>
          <rPr>
            <b/>
            <sz val="9"/>
            <color indexed="81"/>
            <rFont val="Tahoma"/>
            <family val="2"/>
            <charset val="186"/>
          </rPr>
          <t xml:space="preserve">Planuojami viešinti objektai </t>
        </r>
        <r>
          <rPr>
            <sz val="9"/>
            <color indexed="81"/>
            <rFont val="Tahoma"/>
            <family val="2"/>
            <charset val="186"/>
          </rPr>
          <t xml:space="preserve">Klaipėdos mieste: istoriniai architektūros paminklai: Klaipėdos pilies ir bastionų kompleksas, Klaipėdos piliavietė, Bastionų kompleksas (Jono kalnelis, Gelderno bastionas), Neringos fortas vad. Kopgalio; gamtos ir istorijos paveldo objektai - Žardės, Kuncų piliakalnis su gyvenviete, Purmalių piliakalnis; taip pat - Antrąjį  pasaulinį karą menantys istoriniai reliktai - Sovietų Sąjungos karių palaidojimo vieta, Karo laikų slėptuvės, Gynybinis žiedas ir jį sudarantys bunkeriai. </t>
        </r>
      </text>
    </comment>
    <comment ref="E56" authorId="0">
      <text>
        <r>
          <rPr>
            <sz val="9"/>
            <color indexed="81"/>
            <rFont val="Tahoma"/>
            <family val="2"/>
            <charset val="186"/>
          </rPr>
          <t xml:space="preserve"> rojekto „Pažink Vakarų krantą“ partnerio teisėmis pagal 2014–2020 metų Europos Sąjungos fondų investicijų veiksmų programos 5 prioriteto „Aplinkosauga, gamtos išteklių darnus naudojimas ir prisitaikymas prie klimato kaitos“ priemonės Nr. 05.4.1-LVPA-K-808 „Prioritetinių turizmo plėtros regionų e-rinkodara“ ir pasirašyti jungtinės veiklos sutartį tarp Klaipėdos, Kretingos, Šilutės rajono, Neringos, Palangos, Klaipėdos miestų savivaldybių. 
 Priemonės tikslas – didinti kultūros ir gamtos paveldo objektų, esančių prioritetiniuose turizmo plėtros regionuose, lankomumą ir žinomumą elektroninės rinkodaros priemonėmis. Finansuojamos veiklos – kultūros ir gamtos paveldo objektų e. rinkodara prioritetiniuose turizmo plėtros regionuose
</t>
        </r>
      </text>
    </comment>
    <comment ref="E59" authorId="0">
      <text>
        <r>
          <rPr>
            <sz val="9"/>
            <color indexed="81"/>
            <rFont val="Tahoma"/>
            <family val="2"/>
            <charset val="186"/>
          </rPr>
          <t xml:space="preserve">
 Klaipėdos miesto strateginiame 2017–2019 m. veiklos plane Subalansuoto turizmo skatinimo ir vystymo programoje (02) numatyti naują priemonę </t>
        </r>
        <r>
          <rPr>
            <b/>
            <sz val="9"/>
            <color indexed="81"/>
            <rFont val="Tahoma"/>
            <family val="2"/>
            <charset val="186"/>
          </rPr>
          <t>„Baltijos jūros turizmo centras“</t>
        </r>
        <r>
          <rPr>
            <sz val="9"/>
            <color indexed="81"/>
            <rFont val="Tahoma"/>
            <family val="2"/>
            <charset val="186"/>
          </rPr>
          <t xml:space="preserve"> įgyvendinti ir finansavimą – 15 % asociacijai „Klaipėdos regionas“ tenkančių tinkamų finansuoti projekto išlaidų ir 85 % projekto veikloms vykdyti (2016 m sausio 28 d. sprendimas Nr. T2-11).
Projekto finansavimo intensyvumas – 85 proc. Bendra projekto vertė 117.700,00 Eur. Klaipėdos miesto savivaldybės finansinis indėlis –16.814,29 Eur. 
Klaipėdos regiono savivaldybių (7 savivaldybės: Klaipėdos miesto savivaldybės, Neringos miesto savivaldybės, Palangos miesto savivaldybės, Klaipėdos rajono savivaldybės, Kretingos rajono savivaldybės, Skuodo rajono savivaldybės, Šilutės rajono savivaldybės) finansinis indėlis (15% projekto vertės) projekto įgyvendinimui bus lygus 17.655,00 Eur, iš jų kiekvienai savivaldybei tenka 2523 Eur. 
Savivaldybės finansinis indėlis kiekvienais metais
Savivaldybė/metai 2016 2017 2018 2019 Viso, Eur*
Klaipėdos miesto savivaldybė 1.428,57 7.857,14 5.714,29 1.814,29 16.814,29
* 85 proc. išlaidų sugrįš deklaravus išlaidas
</t>
        </r>
      </text>
    </comment>
    <comment ref="F70" authorId="0">
      <text>
        <r>
          <rPr>
            <b/>
            <sz val="9"/>
            <color indexed="81"/>
            <rFont val="Tahoma"/>
            <family val="2"/>
            <charset val="186"/>
          </rPr>
          <t>3.2.1.1.</t>
        </r>
        <r>
          <rPr>
            <sz val="9"/>
            <color indexed="81"/>
            <rFont val="Tahoma"/>
            <family val="2"/>
            <charset val="186"/>
          </rPr>
          <t xml:space="preserve">
Atkurti Klaipėdos piliavietę bei pritaikyti kultūros ir turizmo poreikiams</t>
        </r>
      </text>
    </comment>
    <comment ref="T72" authorId="0">
      <text>
        <r>
          <rPr>
            <sz val="10"/>
            <color indexed="81"/>
            <rFont val="Tahoma"/>
            <family val="2"/>
            <charset val="186"/>
          </rPr>
          <t>- Planuojama įrengti dideles informacines nuorodas (5 vnt.) su muziejaus pavadinimu ant šių fasadų – Klaipėdos pilies muziejaus fasado, ekspozicijos princo Frydricho poternoje, princo Karlo bastiono poternoje, naujos ekspozicijos Rytinės kurtinos dažų (kuro) sandėlyje, Rytinės kurtinos daugiafunkcinės salės fasado; 
- planuojama įrengti informacinius ženklus, nuorodas (7 vnt.) Rytinės kurtinos salėje bei muziejaus patalpose ant durų (nuorodos į muziejaus ekspozicijas, išėjimus, sanitarinius mazgus, sales ir t.t); 
-  planuojama įrengti informacines nuorodas į muziejų nuo Pilies gatvės ir nuo Kruizinių laivų terminalo (2 ar 3 vnt.)</t>
        </r>
      </text>
    </comment>
    <comment ref="F78" authorId="0">
      <text>
        <r>
          <rPr>
            <b/>
            <sz val="9"/>
            <color indexed="81"/>
            <rFont val="Tahoma"/>
            <family val="2"/>
            <charset val="186"/>
          </rPr>
          <t>3.2.1.7</t>
        </r>
        <r>
          <rPr>
            <sz val="9"/>
            <color indexed="81"/>
            <rFont val="Tahoma"/>
            <family val="2"/>
            <charset val="186"/>
          </rPr>
          <t xml:space="preserve">
Sutvarkyti senamiesčio ir istorinės miesto dalies reprezentacinių viešųjų erdvių (Teatro, Turgaus, Atgimimo aikščių, Ferdinando ir kitų skverų) infrastruktūrą pritaikant jas turizmo reikmėms bei renginiams </t>
        </r>
      </text>
    </comment>
    <comment ref="J80" authorId="0">
      <text>
        <r>
          <rPr>
            <sz val="9"/>
            <color indexed="81"/>
            <rFont val="Tahoma"/>
            <family val="2"/>
            <charset val="186"/>
          </rPr>
          <t xml:space="preserve">Jono kalnelio KT lėšos yra:
Gautos 16 lėšos į IED b/s 10.262,96 EUR už 2014 m. sutartį su UAB V.Paulius &amp; Associates
</t>
        </r>
      </text>
    </comment>
    <comment ref="F85" authorId="0">
      <text>
        <r>
          <rPr>
            <b/>
            <sz val="9"/>
            <color indexed="81"/>
            <rFont val="Tahoma"/>
            <family val="2"/>
            <charset val="186"/>
          </rPr>
          <t>3.2.1.3.</t>
        </r>
        <r>
          <rPr>
            <sz val="9"/>
            <color indexed="81"/>
            <rFont val="Tahoma"/>
            <family val="2"/>
            <charset val="186"/>
          </rPr>
          <t xml:space="preserve">
Įrengti turizmo infrastruktūrą Smiltynėje, Antrojoje Melnragėje, Giruliuose </t>
        </r>
      </text>
    </comment>
    <comment ref="K97" authorId="0">
      <text>
        <r>
          <rPr>
            <b/>
            <sz val="9"/>
            <color indexed="81"/>
            <rFont val="Tahoma"/>
            <family val="2"/>
            <charset val="186"/>
          </rPr>
          <t>2171,7</t>
        </r>
      </text>
    </comment>
    <comment ref="L97" authorId="0">
      <text>
        <r>
          <rPr>
            <b/>
            <sz val="9"/>
            <color indexed="81"/>
            <rFont val="Tahoma"/>
            <family val="2"/>
            <charset val="186"/>
          </rPr>
          <t>2318,2</t>
        </r>
      </text>
    </comment>
  </commentList>
</comments>
</file>

<file path=xl/sharedStrings.xml><?xml version="1.0" encoding="utf-8"?>
<sst xmlns="http://schemas.openxmlformats.org/spreadsheetml/2006/main" count="790" uniqueCount="197">
  <si>
    <t>Uždavinio kodas</t>
  </si>
  <si>
    <t>Priemonės kodas</t>
  </si>
  <si>
    <t>Priemonės požymis</t>
  </si>
  <si>
    <t>Asignavimų valdytojo kodas</t>
  </si>
  <si>
    <t>Finansavimo šaltinis</t>
  </si>
  <si>
    <t>01</t>
  </si>
  <si>
    <t>Iš viso:</t>
  </si>
  <si>
    <t>02</t>
  </si>
  <si>
    <t>Iš viso uždaviniui:</t>
  </si>
  <si>
    <t>Iš viso tikslui:</t>
  </si>
  <si>
    <t>Finansavimo šaltiniai</t>
  </si>
  <si>
    <t>Produkto kriterijaus</t>
  </si>
  <si>
    <t>Pavadinimas</t>
  </si>
  <si>
    <t>Finansavimo šaltinių suvestinė</t>
  </si>
  <si>
    <t>SAVIVALDYBĖS  LĖŠOS, IŠ VISO:</t>
  </si>
  <si>
    <t>KITI ŠALTINIAI, IŠ VISO:</t>
  </si>
  <si>
    <t>IŠ VISO:</t>
  </si>
  <si>
    <t xml:space="preserve">Iš viso  veiklos planui: </t>
  </si>
  <si>
    <t>Veiklos plano tikslo kodas</t>
  </si>
  <si>
    <r>
      <t xml:space="preserve">Savivaldybės biudžeto lėšos </t>
    </r>
    <r>
      <rPr>
        <b/>
        <sz val="10"/>
        <rFont val="Times New Roman"/>
        <family val="1"/>
        <charset val="186"/>
      </rPr>
      <t>SB</t>
    </r>
  </si>
  <si>
    <r>
      <t xml:space="preserve">Paskolos lėšos </t>
    </r>
    <r>
      <rPr>
        <b/>
        <sz val="10"/>
        <rFont val="Times New Roman"/>
        <family val="1"/>
        <charset val="186"/>
      </rPr>
      <t>SB(P)</t>
    </r>
  </si>
  <si>
    <r>
      <t xml:space="preserve">Europos Sąjungos paramos lėšos </t>
    </r>
    <r>
      <rPr>
        <b/>
        <sz val="10"/>
        <rFont val="Times New Roman"/>
        <family val="1"/>
        <charset val="186"/>
      </rPr>
      <t>ES</t>
    </r>
  </si>
  <si>
    <t>SB</t>
  </si>
  <si>
    <t>Papriemonės kodas</t>
  </si>
  <si>
    <t>03</t>
  </si>
  <si>
    <t>04</t>
  </si>
  <si>
    <t>SUBALANSUOTO TURIZMO SKATINIMO IR VYSTYMO PROGRAMOS (NR. 02)</t>
  </si>
  <si>
    <t>02 Subalansuoto turizmo skatinimo ir vystymo programa</t>
  </si>
  <si>
    <t>Skatinti atvykstamąjį ir vietinį turizmą, stiprinant miesto turistinį patrauklumą bei didinant Klaipėdos miesto konkurencingumą tiek tarptautinėse, tiek vidinėse turizmo rinkose</t>
  </si>
  <si>
    <t>Plėtoti vandens turizmą</t>
  </si>
  <si>
    <t>Plėtoti turizmo informacinę sistemą</t>
  </si>
  <si>
    <t>Plėtoti viešąją aktyvaus poilsio ir turizmo infrastruktūrą</t>
  </si>
  <si>
    <t>Plėtoti turizmo infrastruktūrą</t>
  </si>
  <si>
    <t>SB(P)</t>
  </si>
  <si>
    <t>ES</t>
  </si>
  <si>
    <t>5</t>
  </si>
  <si>
    <t>I</t>
  </si>
  <si>
    <t>Kruizų ir regatų organizavimas, vandens turizmo rinkodaros vykdymas</t>
  </si>
  <si>
    <t>Klaipėdos miesto turizmo galimybių pristatymas tarptautinėje erdvėje (tarptautinėse turizmo parodose ir verslo misijose)</t>
  </si>
  <si>
    <t>Nemokamos informacijos teikimas turistams bei turistines paslaugas teikiantiems subjektams</t>
  </si>
  <si>
    <t>Strateginis tikslas 01. Didinti miesto konkurencingumą, kryptingai vystant infrastruktūrą ir sudarant palankias sąlygas verslui</t>
  </si>
  <si>
    <t>2016-ieji metai</t>
  </si>
  <si>
    <t>P3.2.1.1.</t>
  </si>
  <si>
    <t>P3.2.2.1, P3.2.2.3</t>
  </si>
  <si>
    <t>P3.2.3.2, P3.2.3.3</t>
  </si>
  <si>
    <t>P3.2.2.1</t>
  </si>
  <si>
    <t xml:space="preserve">Įvykusių jūrinių renginių skaičius, vnt. </t>
  </si>
  <si>
    <t xml:space="preserve">Didžiųjų burlaivių regatos „The Tall Ships Races“ programos įgyvendinimas </t>
  </si>
  <si>
    <t>Išleista nemokamų informacinių leidinių, žemėlapių, tūkst. egz.</t>
  </si>
  <si>
    <t>Atlikta pristatymų dėl miesto turizmo galimybių  užsienio žurnalistams, vnt.</t>
  </si>
  <si>
    <t>IED Tarptautinių ryšių, verslo plėtros ir turizmo sk.</t>
  </si>
  <si>
    <t>IED Projektų sk.</t>
  </si>
  <si>
    <t>Atplaukusių burlaivių ir jachtų į uostą skaičius, vnt.</t>
  </si>
  <si>
    <t>Išleistų specializuotų leidinių kruizinių laivų turistams, tūkst. egz.</t>
  </si>
  <si>
    <r>
      <t>Klaipėdos valstybinio jūrų uosto lėšos</t>
    </r>
    <r>
      <rPr>
        <b/>
        <sz val="10"/>
        <rFont val="Times New Roman"/>
        <family val="1"/>
        <charset val="186"/>
      </rPr>
      <t xml:space="preserve"> KVJUD</t>
    </r>
  </si>
  <si>
    <t>SB(VB)</t>
  </si>
  <si>
    <r>
      <t xml:space="preserve">Valstybės biudžeto tikslinės dotacijos lėšos </t>
    </r>
    <r>
      <rPr>
        <b/>
        <sz val="10"/>
        <rFont val="Times New Roman"/>
        <family val="1"/>
        <charset val="186"/>
      </rPr>
      <t>SB(VB)</t>
    </r>
  </si>
  <si>
    <t>P3.2.1.7</t>
  </si>
  <si>
    <t>P3.2.3.1</t>
  </si>
  <si>
    <t>Planas</t>
  </si>
  <si>
    <t xml:space="preserve">Regatos „Baltic Sail“ įgyvendinimas </t>
  </si>
  <si>
    <r>
      <t>Savivaldybės privatizavimo fondo lėšos</t>
    </r>
    <r>
      <rPr>
        <b/>
        <sz val="10"/>
        <rFont val="Times New Roman"/>
        <family val="1"/>
        <charset val="186"/>
      </rPr>
      <t xml:space="preserve"> PF</t>
    </r>
  </si>
  <si>
    <t>Savivaldybės biudžetas, iš jo:</t>
  </si>
  <si>
    <t>Klaipėdos pilies ir bastionų komplekso restauravimas ir atgaivinimas</t>
  </si>
  <si>
    <t>Sumokėtas generalinės konferencijos dalyvio mokestis</t>
  </si>
  <si>
    <t>IED Statybos ir infrastrukt. plėtros skyrius</t>
  </si>
  <si>
    <t>3</t>
  </si>
  <si>
    <t>Dalyvauta specializuotose kruizinės laivybos parodose, kartai</t>
  </si>
  <si>
    <t>Įvykdyta renginio pristatymų, vnt.</t>
  </si>
  <si>
    <t>Klaipėdos miesto turizmo informacinės sistemos plėtojimas</t>
  </si>
  <si>
    <t>tūkst. Eur</t>
  </si>
  <si>
    <t xml:space="preserve">Restauruota šiaurinė kurtina, atlikti bastionų tvarkybos darbai, įrengti inžineriniai tinklai. Užbaigtumas, proc. </t>
  </si>
  <si>
    <t>Aptarnauta turistų (suteikta informacija), tūkst. vnt.</t>
  </si>
  <si>
    <t xml:space="preserve">Klaipėdos miesto poilsio parko sutvarkymas ir pritaikymas turizmo bei kitoms viešosioms reikmėms (II etapas) </t>
  </si>
  <si>
    <t>Apskaitos kodas</t>
  </si>
  <si>
    <t>02.010102</t>
  </si>
  <si>
    <t>02.010101</t>
  </si>
  <si>
    <t>02.010104</t>
  </si>
  <si>
    <t>02.010201</t>
  </si>
  <si>
    <t>02.01030100</t>
  </si>
  <si>
    <t xml:space="preserve"> 02.020106</t>
  </si>
  <si>
    <t xml:space="preserve"> TIKSLŲ, UŽDAVINIŲ, PRIEMONIŲ, PRIEMONIŲ IŠLAIDŲ IR PRODUKTO KRITERIJŲ SUVESTINĖ</t>
  </si>
  <si>
    <t>Atliktas techninis projektas, vnt.</t>
  </si>
  <si>
    <t xml:space="preserve">Atvykusių kruizinių laivų skaičius, vnt. </t>
  </si>
  <si>
    <t>02.010105</t>
  </si>
  <si>
    <t>02.020107</t>
  </si>
  <si>
    <t>02.02010100</t>
  </si>
  <si>
    <t>Vykdytojas (skyrius / asmuo)</t>
  </si>
  <si>
    <t>2016 m. asignavimų plano pakeitimas</t>
  </si>
  <si>
    <t>Lėšų poreikis biudžetiniams 
2017-iesiems metams</t>
  </si>
  <si>
    <t>2018-ųjų metų lėšų projektas</t>
  </si>
  <si>
    <t>2019-ųjų metų lėšų projektas</t>
  </si>
  <si>
    <t>Iš viso</t>
  </si>
  <si>
    <t>Išlaidoms</t>
  </si>
  <si>
    <t>Turtui įsigyti ir finansiniams įsipareigojimams vykdyti</t>
  </si>
  <si>
    <t>Iš jų darbo užmokesčiui</t>
  </si>
  <si>
    <t>2017-ieji metai</t>
  </si>
  <si>
    <t>2018-ieji metai</t>
  </si>
  <si>
    <t>2019-ieji metai</t>
  </si>
  <si>
    <t>Aiškinamojo rašto priedas Nr.3</t>
  </si>
  <si>
    <r>
      <t xml:space="preserve">2016-2019 M. KLAIPĖDOS MIESTO SAVIVALDYBĖS </t>
    </r>
    <r>
      <rPr>
        <b/>
        <sz val="11"/>
        <rFont val="Times New Roman"/>
        <family val="1"/>
        <charset val="186"/>
      </rPr>
      <t xml:space="preserve">            </t>
    </r>
  </si>
  <si>
    <t>2016-ųjų metų asignavi-mų planas</t>
  </si>
  <si>
    <t>2018-ųjų metų asignavi-mų planas</t>
  </si>
  <si>
    <t>2019-ųjų metų asignavi-mų planas</t>
  </si>
  <si>
    <t>Klaipėdos piliavietės komplekso teritorijos bei Pilies muziejaus vientisos informacijos ir ženklų sistemos sukūrimas ir inventoriaus įrengimas</t>
  </si>
  <si>
    <t>05</t>
  </si>
  <si>
    <t>2017-ųjų metų asignavimų planas</t>
  </si>
  <si>
    <t>Atplaukusių laivų skaičius, vnt.</t>
  </si>
  <si>
    <t>Parengtas techninis projektas, vnt.</t>
  </si>
  <si>
    <t xml:space="preserve">Sukurta informacijos ir ženklų sistema, vnt. </t>
  </si>
  <si>
    <t>Kt</t>
  </si>
  <si>
    <t>Įgyvendinta viešinimo priemonių, vnt.</t>
  </si>
  <si>
    <t>Atlikta įrengimo darbų. Užbaigtumas, proc.</t>
  </si>
  <si>
    <t>Atlikta II etapo sutvarkymo darbų. Užbaigtumas, proc.</t>
  </si>
  <si>
    <r>
      <t xml:space="preserve">Kiti finansavimo šaltiniai </t>
    </r>
    <r>
      <rPr>
        <b/>
        <sz val="10"/>
        <rFont val="Times New Roman"/>
        <family val="1"/>
        <charset val="186"/>
      </rPr>
      <t>Kt</t>
    </r>
  </si>
  <si>
    <t>Bastionų komplekso (Jono kalnelio) ir jo prieigų sutvarkymas, sukuriant išskirtinį kultūros ir turizmo traukos centrą bei skatinant smulkųjį ir vidutinį verslą (bendra projekto vertė – 1 448 000 Eur, iš jų: ES lėšos – 1 158 480 Eur, LRVB lėšos – 102 218,82 Eur, SB lėšos – 187 301,18 Eur)</t>
  </si>
  <si>
    <t>Įsigyta ir įrengta informacijos ženklų, vnt.</t>
  </si>
  <si>
    <t>Įsigytas ir įrengtas turniketas, vnt.</t>
  </si>
  <si>
    <t xml:space="preserve">Įsigyta  baldų  komplektų rytinės kurtinos daugiafunkcei salei, vnt. </t>
  </si>
  <si>
    <t>Atliktas investicijų projektas, vnt.</t>
  </si>
  <si>
    <t>Projekto "Baltijos jūros turizmo centras" įgyvendinimas</t>
  </si>
  <si>
    <t xml:space="preserve">Projekto „Gynybinio ir gamtos paveldo keliai“ įgyvendinimas </t>
  </si>
  <si>
    <t xml:space="preserve">Projekto „Pažink Vakarų krantą“  įgyvendinimas </t>
  </si>
  <si>
    <t>Aptarnauta interaktyvių stendų,  vnt.</t>
  </si>
  <si>
    <t>Suorganizuota gidų mokyklėlių skirtingoms amžiaus grupėms, kartai</t>
  </si>
  <si>
    <t>Turizmo dienai paminėti surengta nemokamų ekskursijų po miestą, vnt.</t>
  </si>
  <si>
    <t>Įdiegta rinkodaros priemonių (internetinės svetainės sukūrimas, rinkodara socialiniuose tinkluose, mobili rinkodara, videoreklama internete, el. leidiniai, 3D turai, audiogidai, nuotraukos ir pan.), vnt.</t>
  </si>
  <si>
    <t>Pritraukta tarptautinių konferencijų, vnt.</t>
  </si>
  <si>
    <t>Išleista specializuotų konferencinio turizmo  leidinių verslo subjektams, tūkst. egz.</t>
  </si>
  <si>
    <t>Išleista Klaipėdos miesto informacinių leidinių, skirtų parodoms, tūkst. egz.</t>
  </si>
  <si>
    <t>Turizmo rinkodaros strategijos parengimas</t>
  </si>
  <si>
    <t>Parengta turizmo rinkodaros strategija, vnt.</t>
  </si>
  <si>
    <t>Informacinio sistemos turinio palaikymas e. kioskose  ir e. svetainėje www.klaipedainfo, kartai/mėn.</t>
  </si>
  <si>
    <t>Organizuota naujų turistinių maršrutų pristatymų visuomenei, vnt.</t>
  </si>
  <si>
    <t>P3.2.1.3.</t>
  </si>
  <si>
    <t>Smiltynės turizmo ir rekreacijos schemos parengimas</t>
  </si>
  <si>
    <t>Parengta schema, vnt.</t>
  </si>
  <si>
    <t>Įvykdyta rinkodaros priemonių (reklaminių leidinių laivams pritraukti, spaudos konferencijų, straipsnių, STI vizitų organizavimų, buriavimo praktikantų atrankų, suvenyrų gamybos), proc.</t>
  </si>
  <si>
    <r>
      <t xml:space="preserve">Įvykdyta Didžiųjų burlaivių regatos (DBR) sutarčių, </t>
    </r>
    <r>
      <rPr>
        <sz val="10"/>
        <rFont val="Times New Roman"/>
        <family val="1"/>
        <charset val="186"/>
      </rPr>
      <t>vnt.</t>
    </r>
  </si>
  <si>
    <t>Dalyvauta tarptautinėse turizmo parodose, vnt.</t>
  </si>
  <si>
    <t>Įvykdyta rinkodaros priemonių (reklaminių leidinių laivams pritraukti, spaudos konferencijų, straipsnių, reklamų (spauda, internetas, TV, radijas), buriavimo praktikantų atranka, suvenyrų gamyba, „Baltic Sail“ asociacijos komiteto posėdžio organizavimų), proc.</t>
  </si>
  <si>
    <t>Dalyvauta tarptautiniuose renginiuose, vnt.</t>
  </si>
  <si>
    <t>Dalyvauta  konferencinio turizmo renginiuose, kartai</t>
  </si>
  <si>
    <t>Organizuota miesto konferencinio turizmo galimybių pristatymų šalies ir užsienio žurnalistams, kitiems subjektams, vnt.</t>
  </si>
  <si>
    <t xml:space="preserve">Sukurta turistinių maršrutų, įveiklinančių Danės upę ir įprasminančių žydų kultūros paveldą Klaipėdoje, vnt.  </t>
  </si>
  <si>
    <t>Sukurta socialinė paskyra „Didžiuojuosi, kad esu klaipėdietis” ir organizuota renginių populiarinant projektą, vnt.</t>
  </si>
  <si>
    <t>Įsigyta suvenyrų reprezentuojančių Klaipėdos miestą</t>
  </si>
  <si>
    <t>Konferencinio turizmo plėtojimas bei turizmo rinkodaros vykdymas</t>
  </si>
  <si>
    <t>Bastionų komplekso (Jono kalnelio) ir jo prieigų sutvarkymas, sukuriant išskirtinį kultūros ir turizmo traukos centrą bei skatinant smulkųjį ir vidutinį verslą</t>
  </si>
  <si>
    <t>Sukurta informacinė sistema (5 informaciniai stendai prie įvažiavimo į miestą, 20 informacinių kolonų, 1 informacinės rodyklės komplektas). Užbaigtumas, proc.</t>
  </si>
  <si>
    <t>Projekto „Klaipėdos regiono turizmo informacinės infrastruktūros sistemos sukūrimas ir įdiegimas" įgyvendinimas</t>
  </si>
  <si>
    <t>2016 m. patvirtintas asignavimų planas*</t>
  </si>
  <si>
    <t>Paskutinis 2016 m. asignavimų plano pakeitimas**</t>
  </si>
  <si>
    <t xml:space="preserve">* pagal Klaipėdos miesto savivaldybės tarybos sprendimus: 2015 m. gruodžio 22 d. Nr. T2-333 ir 2016 m. vasario 12 d. Nr. T2-28
</t>
  </si>
  <si>
    <t xml:space="preserve">Projekto „Pietų Baltijos krantas – ilgalaikių laivybos krypčių tarp šalių kūrimas bendradarbiavimo tinklų pagrindu“ (MARRIAGE)  įgyvendinimas </t>
  </si>
  <si>
    <t>Patrauklių turistinių maršrutų kūrimas ir plėtojimas</t>
  </si>
  <si>
    <t>Priemonių, skatinančių klaipėdiečius būti miesto ambasadoriais, įgyvendinimas</t>
  </si>
  <si>
    <t xml:space="preserve"> IED Tarptautinių ryšių, verslo plėtros ir turizmo sk.</t>
  </si>
  <si>
    <t>Sukurta ir palaikoma ilgalaikė komunikavimo struktūrą tarptautinio turizmo plėtrai tarp Baltijos jūros šalių, proc.</t>
  </si>
  <si>
    <t xml:space="preserve">Įgyvendinta e-rinkodaros priemonių (vaizdo filmukas apie lankytinus objektus, sukurta  elektroninių naujienlaiškių, įdiegta virtualios tikrovės technologinių sprendimų (pvz., žaidimai, QR kodo diegimas lankytinuose objektuose ir kt.) bei informacinių išmaniųjų stendų lankytinuose objektuose), vnt. </t>
  </si>
  <si>
    <t>Viešinamų objektų (Klaipėdos pilies ir bastionų kompleksas, Klaipėdos piliavietė, Bastionų kompleksas (Jono kalnelis, Gelderno bastionas), Neringos fortas vadinamas Kopgaliu, Žardės, Kuncų piliakalnis su gyvenviete, Purmalių piliakalnis, Sovietų Sąjungos karių palaidojimo vieta, Karo laikų slėptuvės, gynybinis žiedas ir jį sudarantys bunkeriai), vnt.</t>
  </si>
  <si>
    <t>Sukurtas internetinis puslapis pritaikytas išmaniesiems įrenginiams, vnt.</t>
  </si>
  <si>
    <t xml:space="preserve">IED Projektų skyrius </t>
  </si>
  <si>
    <t>** pagal Klaipėdos miesto savivaldybės tarybos 2016 m. lapkričio 24 d. sprendimą Nr. T2-267</t>
  </si>
  <si>
    <t>SB(ES)</t>
  </si>
  <si>
    <r>
      <t xml:space="preserve">Savivaldybės biudžeto lėšos Europos Sąjungos finansinės paramos programų laikinam lėšų stygiui dengti  </t>
    </r>
    <r>
      <rPr>
        <b/>
        <sz val="10"/>
        <rFont val="Times New Roman"/>
        <family val="1"/>
        <charset val="186"/>
      </rPr>
      <t>SB(ES)</t>
    </r>
  </si>
  <si>
    <t>Skirtumas</t>
  </si>
  <si>
    <t>2017-ųjų metų asignavimų planas*</t>
  </si>
  <si>
    <t>Atvykusių jūrinių turistų, vnt.</t>
  </si>
  <si>
    <t>100</t>
  </si>
  <si>
    <t>50</t>
  </si>
  <si>
    <t xml:space="preserve">Įvykusių jūrinių renginių, vnt. </t>
  </si>
  <si>
    <r>
      <t>2017 M. KLAIPĖDOS MIESTO SAVIVALDYBĖS ADMINISTRACIJOS</t>
    </r>
    <r>
      <rPr>
        <b/>
        <sz val="11"/>
        <rFont val="Times New Roman"/>
        <family val="1"/>
        <charset val="186"/>
      </rPr>
      <t xml:space="preserve">          </t>
    </r>
  </si>
  <si>
    <t>SB(L)</t>
  </si>
  <si>
    <r>
      <t xml:space="preserve">Programų lėšų likučių laikinai laisvos lėšos </t>
    </r>
    <r>
      <rPr>
        <b/>
        <sz val="10"/>
        <rFont val="Times New Roman"/>
        <family val="1"/>
        <charset val="186"/>
      </rPr>
      <t>SB(L)</t>
    </r>
  </si>
  <si>
    <t>Projekto „Turizmo informacinės infrastruktūros sukūrimas ir pritaikymas neįgaliųjų poreikiams pietvakarinėje Klaipėdos regiono dalyje“ įgyvendinimas</t>
  </si>
  <si>
    <t>06</t>
  </si>
  <si>
    <t>SB(ESA)</t>
  </si>
  <si>
    <r>
      <t xml:space="preserve">Savivaldybės biudžeto apyvartos lėšos Europos Sąjungos finansinės paramos programų laikinam lėšų stygiui dengti  </t>
    </r>
    <r>
      <rPr>
        <b/>
        <sz val="10"/>
        <rFont val="Times New Roman"/>
        <family val="1"/>
        <charset val="186"/>
      </rPr>
      <t>SB(ESA)</t>
    </r>
  </si>
  <si>
    <r>
      <t xml:space="preserve">Europos Sąjungos paramos lėšos, kurios įtrauktos į Savivaldybės biudžetą </t>
    </r>
    <r>
      <rPr>
        <b/>
        <sz val="10"/>
        <rFont val="Times New Roman"/>
        <family val="1"/>
        <charset val="186"/>
      </rPr>
      <t>SB( ES)</t>
    </r>
  </si>
  <si>
    <t xml:space="preserve">Lyginamasis variantas </t>
  </si>
  <si>
    <t>Siūlomas keisti 2017-ųjų metų asignavimų planas**</t>
  </si>
  <si>
    <t xml:space="preserve">* pagal Klaipėdos miesto savivaldybės tarybos sprendimus: 2016  m. kovo       d.  Nr. T2-XXX  ir 2017 m. vasario XX d. Nr. T2-
</t>
  </si>
  <si>
    <t xml:space="preserve">* Pagal Klaipėdos miesto savivaldybės tarybos sprendimus: 2016 m. gruodžio 22 d. Nr. T2-290  ir 2017 m. vasario 23 d. Nr. T2-25
</t>
  </si>
  <si>
    <r>
      <t xml:space="preserve">Europos Sąjungos paramos lėšos, kurios įtrauktos į savivaldybės biudžetą </t>
    </r>
    <r>
      <rPr>
        <b/>
        <sz val="10"/>
        <rFont val="Times New Roman"/>
        <family val="1"/>
        <charset val="186"/>
      </rPr>
      <t>SB( ES)</t>
    </r>
  </si>
  <si>
    <t>____________________________</t>
  </si>
  <si>
    <t>Išleista specializuotų leidinių kruizinių laivų turistams, tūkst. egz.</t>
  </si>
  <si>
    <t>Sukurta socialinė paskyra „Didžiuojuosi, kad esu klaipėdietis“ ir organizuota renginių populiarinant projektą, vnt.</t>
  </si>
  <si>
    <t>Įdiegta rinkodaros priemonių (interneto svetainės sukūrimas, rinkodara socialiniuose tinkluose, mobili rinkodara, videoreklama internete, el. leidiniai, 3D turai, audiogidai, nuotraukos ir pan.), vnt.</t>
  </si>
  <si>
    <t>Viešinamų objektų (Klaipėdos pilies ir bastionų kompleksas, Klaipėdos piliavietė, Bastionų kompleksas (Jono kalnelis, Gelderno bastionas), Neringos fortas, vadinamas Kopgaliu, Žardės, Kuncų piliakalnis su gyvenviete, Purmalių piliakalnis, Sovietų Sąjungos karių palaidojimo vieta, Karo laikų slėptuvės, gynybinis žiedas ir jį sudarantys bunkeriai), vnt.</t>
  </si>
  <si>
    <t xml:space="preserve">Įgyvendinta e. rinkodaros priemonių (vaizdo filmukas apie lankytinus objektus, sukurta  elektroninių naujienlaiškių, įdiegta virtualios tikrovės technologinių sprendimų (pvz., žaidimai, QR kodo diegimas lankytinuose objektuose ir kt.) bei informacinių išmaniųjų stendų lankytinuose objektuose), vnt. </t>
  </si>
  <si>
    <t>Sukurtas interneto tinklalapis, pritaikytas išmaniesiems įrenginiams, vnt.</t>
  </si>
  <si>
    <t>Sukurta ir palaikoma ilgalaikė komunikavimo struktūra tarptautinio turizmo plėtrai tarp Baltijos jūros šalių, proc.</t>
  </si>
  <si>
    <t>Projekto „Baltijos jūros turizmo centras“ įgyvendinimas</t>
  </si>
  <si>
    <t>Projekto „Klaipėdos regiono turizmo informacinės infrastruktūros sistemos sukūrimas ir įdiegimas“ įgyvendinimas</t>
  </si>
  <si>
    <t>2017-ųjų metų asignavi-mų planas</t>
  </si>
  <si>
    <t>PATVIRTINTA
Klaipėdos miesto savivaldybės administracijos direktoriaus      2017 m. kovo 14 d. įsakymu Nr. AD1-642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</si>
</sst>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6">
    <font>
      <sz val="10"/>
      <name val="Arial"/>
      <charset val="186"/>
    </font>
    <font>
      <sz val="8"/>
      <name val="Arial"/>
      <family val="2"/>
      <charset val="186"/>
    </font>
    <font>
      <sz val="8"/>
      <name val="Times New Roman"/>
      <family val="1"/>
      <charset val="186"/>
    </font>
    <font>
      <sz val="10"/>
      <name val="Times New Roman"/>
      <family val="1"/>
      <charset val="186"/>
    </font>
    <font>
      <b/>
      <sz val="10"/>
      <name val="Times New Roman"/>
      <family val="1"/>
      <charset val="186"/>
    </font>
    <font>
      <sz val="10"/>
      <name val="TimesLT"/>
      <charset val="186"/>
    </font>
    <font>
      <sz val="10"/>
      <name val="Arial"/>
      <family val="2"/>
      <charset val="186"/>
    </font>
    <font>
      <b/>
      <sz val="10"/>
      <name val="Times New Roman"/>
      <family val="1"/>
      <charset val="204"/>
    </font>
    <font>
      <sz val="9"/>
      <name val="Times New Roman"/>
      <family val="1"/>
      <charset val="186"/>
    </font>
    <font>
      <sz val="8"/>
      <name val="Times New Roman"/>
      <family val="1"/>
    </font>
    <font>
      <sz val="10"/>
      <name val="Times New Roman"/>
      <family val="1"/>
    </font>
    <font>
      <sz val="9"/>
      <color indexed="81"/>
      <name val="Tahoma"/>
      <family val="2"/>
      <charset val="186"/>
    </font>
    <font>
      <b/>
      <sz val="9"/>
      <color indexed="81"/>
      <name val="Tahoma"/>
      <family val="2"/>
      <charset val="186"/>
    </font>
    <font>
      <sz val="10"/>
      <name val="Arial"/>
      <family val="2"/>
      <charset val="186"/>
    </font>
    <font>
      <sz val="9"/>
      <name val="Times New Roman"/>
      <family val="1"/>
    </font>
    <font>
      <sz val="9"/>
      <name val="Arial"/>
      <family val="2"/>
      <charset val="186"/>
    </font>
    <font>
      <sz val="11"/>
      <name val="Times New Roman"/>
      <family val="1"/>
      <charset val="186"/>
    </font>
    <font>
      <b/>
      <sz val="11"/>
      <name val="Times New Roman"/>
      <family val="1"/>
      <charset val="186"/>
    </font>
    <font>
      <b/>
      <sz val="9"/>
      <name val="Times New Roman"/>
      <family val="1"/>
      <charset val="186"/>
    </font>
    <font>
      <sz val="11"/>
      <name val="Calibri"/>
      <family val="2"/>
      <charset val="186"/>
      <scheme val="minor"/>
    </font>
    <font>
      <sz val="10"/>
      <color indexed="81"/>
      <name val="Tahoma"/>
      <family val="2"/>
      <charset val="186"/>
    </font>
    <font>
      <sz val="10"/>
      <color theme="1"/>
      <name val="Times New Roman"/>
      <family val="1"/>
      <charset val="186"/>
    </font>
    <font>
      <i/>
      <sz val="10"/>
      <name val="Times New Roman"/>
      <family val="1"/>
      <charset val="186"/>
    </font>
    <font>
      <b/>
      <i/>
      <sz val="10"/>
      <name val="Times New Roman"/>
      <family val="1"/>
      <charset val="186"/>
    </font>
    <font>
      <sz val="10"/>
      <color theme="1"/>
      <name val="Arial"/>
      <family val="2"/>
      <charset val="186"/>
    </font>
    <font>
      <b/>
      <i/>
      <sz val="10"/>
      <name val="Arial"/>
      <family val="2"/>
      <charset val="186"/>
    </font>
  </fonts>
  <fills count="11">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rgb="FFFFCCFF"/>
        <bgColor indexed="64"/>
      </patternFill>
    </fill>
    <fill>
      <patternFill patternType="solid">
        <fgColor theme="0" tint="-0.14999847407452621"/>
        <bgColor indexed="64"/>
      </patternFill>
    </fill>
    <fill>
      <patternFill patternType="solid">
        <fgColor theme="0"/>
        <bgColor indexed="64"/>
      </patternFill>
    </fill>
    <fill>
      <patternFill patternType="solid">
        <fgColor theme="3" tint="0.79998168889431442"/>
        <bgColor indexed="64"/>
      </patternFill>
    </fill>
    <fill>
      <patternFill patternType="solid">
        <fgColor theme="2" tint="-9.9978637043366805E-2"/>
        <bgColor indexed="64"/>
      </patternFill>
    </fill>
  </fills>
  <borders count="1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medium">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style="medium">
        <color indexed="64"/>
      </top>
      <bottom/>
      <diagonal/>
    </border>
    <border>
      <left/>
      <right/>
      <top style="thin">
        <color indexed="64"/>
      </top>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medium">
        <color indexed="64"/>
      </right>
      <top/>
      <bottom style="hair">
        <color indexed="64"/>
      </bottom>
      <diagonal/>
    </border>
    <border>
      <left style="medium">
        <color indexed="64"/>
      </left>
      <right/>
      <top style="medium">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hair">
        <color indexed="64"/>
      </top>
      <bottom/>
      <diagonal/>
    </border>
    <border>
      <left style="medium">
        <color indexed="64"/>
      </left>
      <right style="medium">
        <color indexed="64"/>
      </right>
      <top style="hair">
        <color indexed="64"/>
      </top>
      <bottom style="hair">
        <color indexed="64"/>
      </bottom>
      <diagonal/>
    </border>
    <border>
      <left style="medium">
        <color indexed="64"/>
      </left>
      <right/>
      <top/>
      <bottom style="hair">
        <color indexed="64"/>
      </bottom>
      <diagonal/>
    </border>
    <border>
      <left style="medium">
        <color indexed="64"/>
      </left>
      <right/>
      <top style="thin">
        <color indexed="64"/>
      </top>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diagonal/>
    </border>
    <border>
      <left/>
      <right style="medium">
        <color indexed="64"/>
      </right>
      <top/>
      <bottom/>
      <diagonal/>
    </border>
    <border>
      <left style="thin">
        <color indexed="64"/>
      </left>
      <right style="medium">
        <color indexed="64"/>
      </right>
      <top style="thin">
        <color indexed="64"/>
      </top>
      <bottom/>
      <diagonal/>
    </border>
    <border>
      <left/>
      <right/>
      <top style="hair">
        <color indexed="64"/>
      </top>
      <bottom style="hair">
        <color indexed="64"/>
      </bottom>
      <diagonal/>
    </border>
    <border>
      <left/>
      <right/>
      <top/>
      <bottom style="hair">
        <color indexed="64"/>
      </bottom>
      <diagonal/>
    </border>
    <border>
      <left/>
      <right/>
      <top style="hair">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hair">
        <color indexed="64"/>
      </bottom>
      <diagonal/>
    </border>
    <border>
      <left/>
      <right style="medium">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hair">
        <color indexed="64"/>
      </top>
      <bottom style="thin">
        <color indexed="64"/>
      </bottom>
      <diagonal/>
    </border>
    <border>
      <left style="medium">
        <color indexed="64"/>
      </left>
      <right/>
      <top style="hair">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hair">
        <color indexed="64"/>
      </top>
      <bottom/>
      <diagonal/>
    </border>
    <border>
      <left style="medium">
        <color indexed="64"/>
      </left>
      <right style="thin">
        <color indexed="64"/>
      </right>
      <top/>
      <bottom style="thin">
        <color indexed="64"/>
      </bottom>
      <diagonal/>
    </border>
    <border>
      <left style="medium">
        <color indexed="64"/>
      </left>
      <right style="medium">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right/>
      <top style="thin">
        <color indexed="64"/>
      </top>
      <bottom style="medium">
        <color indexed="64"/>
      </bottom>
      <diagonal/>
    </border>
    <border>
      <left style="medium">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hair">
        <color indexed="64"/>
      </top>
      <bottom/>
      <diagonal/>
    </border>
    <border>
      <left style="medium">
        <color indexed="64"/>
      </left>
      <right/>
      <top style="medium">
        <color indexed="64"/>
      </top>
      <bottom style="hair">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hair">
        <color indexed="64"/>
      </bottom>
      <diagonal/>
    </border>
  </borders>
  <cellStyleXfs count="3">
    <xf numFmtId="0" fontId="0" fillId="0" borderId="0"/>
    <xf numFmtId="0" fontId="5" fillId="0" borderId="0"/>
    <xf numFmtId="0" fontId="13" fillId="0" borderId="0">
      <alignment vertical="center"/>
    </xf>
  </cellStyleXfs>
  <cellXfs count="916">
    <xf numFmtId="0" fontId="0" fillId="0" borderId="0" xfId="0"/>
    <xf numFmtId="0" fontId="3" fillId="0" borderId="0" xfId="0" applyFont="1" applyFill="1" applyBorder="1" applyAlignment="1">
      <alignment horizontal="center" vertical="top"/>
    </xf>
    <xf numFmtId="0" fontId="3" fillId="0" borderId="0" xfId="0" applyFont="1" applyBorder="1" applyAlignment="1">
      <alignment vertical="top"/>
    </xf>
    <xf numFmtId="0" fontId="3" fillId="0" borderId="0" xfId="0" applyFont="1" applyAlignment="1">
      <alignment vertical="top"/>
    </xf>
    <xf numFmtId="0" fontId="3" fillId="0" borderId="0" xfId="0" applyNumberFormat="1" applyFont="1" applyAlignment="1">
      <alignment vertical="top"/>
    </xf>
    <xf numFmtId="0" fontId="3" fillId="0" borderId="0" xfId="0" applyFont="1" applyAlignment="1">
      <alignment horizontal="center" vertical="top"/>
    </xf>
    <xf numFmtId="49" fontId="4" fillId="2" borderId="2" xfId="0" applyNumberFormat="1" applyFont="1" applyFill="1" applyBorder="1" applyAlignment="1">
      <alignment horizontal="center" vertical="top"/>
    </xf>
    <xf numFmtId="0" fontId="3" fillId="0" borderId="0" xfId="0" applyFont="1" applyFill="1" applyAlignment="1">
      <alignment vertical="top"/>
    </xf>
    <xf numFmtId="0" fontId="3" fillId="3" borderId="0" xfId="0" applyFont="1" applyFill="1" applyAlignment="1">
      <alignment vertical="top"/>
    </xf>
    <xf numFmtId="0" fontId="3" fillId="0" borderId="16" xfId="0" applyFont="1" applyFill="1" applyBorder="1" applyAlignment="1">
      <alignment horizontal="center" vertical="top" wrapText="1"/>
    </xf>
    <xf numFmtId="0" fontId="6" fillId="0" borderId="0" xfId="0" applyFont="1"/>
    <xf numFmtId="49" fontId="4" fillId="4" borderId="30" xfId="0" applyNumberFormat="1" applyFont="1" applyFill="1" applyBorder="1" applyAlignment="1">
      <alignment horizontal="center" vertical="top"/>
    </xf>
    <xf numFmtId="49" fontId="4" fillId="2" borderId="1" xfId="0" applyNumberFormat="1" applyFont="1" applyFill="1" applyBorder="1" applyAlignment="1">
      <alignment horizontal="center" vertical="top"/>
    </xf>
    <xf numFmtId="164" fontId="3" fillId="0" borderId="0" xfId="0" applyNumberFormat="1" applyFont="1" applyAlignment="1">
      <alignment vertical="top"/>
    </xf>
    <xf numFmtId="0" fontId="4" fillId="7" borderId="33" xfId="0" applyFont="1" applyFill="1" applyBorder="1" applyAlignment="1">
      <alignment horizontal="center" vertical="top"/>
    </xf>
    <xf numFmtId="0" fontId="3" fillId="8" borderId="0" xfId="0" applyFont="1" applyFill="1" applyAlignment="1">
      <alignment vertical="top"/>
    </xf>
    <xf numFmtId="49" fontId="4" fillId="9" borderId="11" xfId="0" applyNumberFormat="1" applyFont="1" applyFill="1" applyBorder="1" applyAlignment="1">
      <alignment horizontal="center" vertical="top" wrapText="1"/>
    </xf>
    <xf numFmtId="49" fontId="4" fillId="9" borderId="11" xfId="0" applyNumberFormat="1" applyFont="1" applyFill="1" applyBorder="1" applyAlignment="1">
      <alignment horizontal="center" vertical="top"/>
    </xf>
    <xf numFmtId="49" fontId="4" fillId="9" borderId="30" xfId="0" applyNumberFormat="1" applyFont="1" applyFill="1" applyBorder="1" applyAlignment="1">
      <alignment horizontal="center" vertical="top"/>
    </xf>
    <xf numFmtId="49" fontId="4" fillId="9" borderId="24" xfId="0" applyNumberFormat="1" applyFont="1" applyFill="1" applyBorder="1" applyAlignment="1">
      <alignment horizontal="center" vertical="top"/>
    </xf>
    <xf numFmtId="49" fontId="4" fillId="9" borderId="30" xfId="0" applyNumberFormat="1" applyFont="1" applyFill="1" applyBorder="1" applyAlignment="1">
      <alignment horizontal="center" vertical="top" wrapText="1"/>
    </xf>
    <xf numFmtId="0" fontId="10" fillId="0" borderId="54" xfId="0" applyFont="1" applyBorder="1" applyAlignment="1">
      <alignment vertical="top" wrapText="1"/>
    </xf>
    <xf numFmtId="49" fontId="4" fillId="9" borderId="43" xfId="0" applyNumberFormat="1" applyFont="1" applyFill="1" applyBorder="1" applyAlignment="1">
      <alignment horizontal="center" vertical="top"/>
    </xf>
    <xf numFmtId="49" fontId="4" fillId="0" borderId="21" xfId="0" applyNumberFormat="1" applyFont="1" applyBorder="1" applyAlignment="1">
      <alignment horizontal="center" vertical="top"/>
    </xf>
    <xf numFmtId="49" fontId="4" fillId="9" borderId="42" xfId="0" applyNumberFormat="1" applyFont="1" applyFill="1" applyBorder="1" applyAlignment="1">
      <alignment horizontal="center" vertical="top"/>
    </xf>
    <xf numFmtId="49" fontId="4" fillId="0" borderId="0" xfId="0" applyNumberFormat="1" applyFont="1" applyBorder="1" applyAlignment="1">
      <alignment horizontal="center" vertical="top"/>
    </xf>
    <xf numFmtId="0" fontId="10" fillId="3" borderId="54" xfId="0" applyFont="1" applyFill="1" applyBorder="1" applyAlignment="1">
      <alignment vertical="top" wrapText="1"/>
    </xf>
    <xf numFmtId="0" fontId="3" fillId="0" borderId="56" xfId="0" applyFont="1" applyBorder="1" applyAlignment="1">
      <alignment horizontal="center" vertical="top"/>
    </xf>
    <xf numFmtId="0" fontId="3" fillId="7" borderId="27" xfId="0" applyFont="1" applyFill="1" applyBorder="1" applyAlignment="1">
      <alignment horizontal="left" vertical="top" wrapText="1"/>
    </xf>
    <xf numFmtId="0" fontId="3" fillId="7" borderId="28" xfId="0" applyFont="1" applyFill="1" applyBorder="1" applyAlignment="1">
      <alignment horizontal="left" vertical="top" wrapText="1"/>
    </xf>
    <xf numFmtId="0" fontId="3" fillId="8" borderId="0" xfId="0" applyFont="1" applyFill="1" applyBorder="1" applyAlignment="1">
      <alignment vertical="top"/>
    </xf>
    <xf numFmtId="49" fontId="3" fillId="8" borderId="57" xfId="0" applyNumberFormat="1" applyFont="1" applyFill="1" applyBorder="1" applyAlignment="1">
      <alignment horizontal="left" vertical="top" wrapText="1"/>
    </xf>
    <xf numFmtId="0" fontId="3" fillId="8" borderId="3" xfId="0" applyFont="1" applyFill="1" applyBorder="1" applyAlignment="1">
      <alignment horizontal="center" vertical="top"/>
    </xf>
    <xf numFmtId="0" fontId="3" fillId="8" borderId="34" xfId="0" applyFont="1" applyFill="1" applyBorder="1" applyAlignment="1">
      <alignment horizontal="center" vertical="top"/>
    </xf>
    <xf numFmtId="0" fontId="3" fillId="8" borderId="16" xfId="0" applyFont="1" applyFill="1" applyBorder="1" applyAlignment="1">
      <alignment horizontal="center" vertical="top"/>
    </xf>
    <xf numFmtId="0" fontId="3" fillId="8" borderId="34" xfId="0" applyFont="1" applyFill="1" applyBorder="1" applyAlignment="1">
      <alignment horizontal="center" vertical="top" wrapText="1"/>
    </xf>
    <xf numFmtId="0" fontId="10" fillId="3" borderId="7" xfId="0" applyFont="1" applyFill="1" applyBorder="1" applyAlignment="1">
      <alignment vertical="top" wrapText="1"/>
    </xf>
    <xf numFmtId="0" fontId="3" fillId="8" borderId="61" xfId="0" applyFont="1" applyFill="1" applyBorder="1" applyAlignment="1">
      <alignment horizontal="center" vertical="top" wrapText="1"/>
    </xf>
    <xf numFmtId="49" fontId="4" fillId="10" borderId="31" xfId="0" applyNumberFormat="1" applyFont="1" applyFill="1" applyBorder="1" applyAlignment="1">
      <alignment horizontal="center" vertical="top" wrapText="1"/>
    </xf>
    <xf numFmtId="0" fontId="3" fillId="8" borderId="63" xfId="0" applyFont="1" applyFill="1" applyBorder="1" applyAlignment="1">
      <alignment horizontal="center" vertical="top" wrapText="1"/>
    </xf>
    <xf numFmtId="49" fontId="4" fillId="8" borderId="12" xfId="0" applyNumberFormat="1" applyFont="1" applyFill="1" applyBorder="1" applyAlignment="1">
      <alignment horizontal="center" vertical="top" wrapText="1"/>
    </xf>
    <xf numFmtId="49" fontId="4" fillId="10" borderId="0" xfId="0" applyNumberFormat="1" applyFont="1" applyFill="1" applyBorder="1" applyAlignment="1">
      <alignment horizontal="center" vertical="top"/>
    </xf>
    <xf numFmtId="49" fontId="4" fillId="10" borderId="40" xfId="0" applyNumberFormat="1" applyFont="1" applyFill="1" applyBorder="1" applyAlignment="1">
      <alignment horizontal="center" vertical="top" wrapText="1"/>
    </xf>
    <xf numFmtId="49" fontId="4" fillId="10" borderId="21" xfId="0" applyNumberFormat="1" applyFont="1" applyFill="1" applyBorder="1" applyAlignment="1">
      <alignment horizontal="center" vertical="top" wrapText="1"/>
    </xf>
    <xf numFmtId="0" fontId="3" fillId="10" borderId="21" xfId="0" applyFont="1" applyFill="1" applyBorder="1" applyAlignment="1">
      <alignment horizontal="center" vertical="center" textRotation="90" wrapText="1"/>
    </xf>
    <xf numFmtId="49" fontId="3" fillId="10" borderId="21" xfId="0" applyNumberFormat="1" applyFont="1" applyFill="1" applyBorder="1" applyAlignment="1">
      <alignment horizontal="center" vertical="top"/>
    </xf>
    <xf numFmtId="49" fontId="3" fillId="10" borderId="44" xfId="0" applyNumberFormat="1" applyFont="1" applyFill="1" applyBorder="1" applyAlignment="1">
      <alignment horizontal="center" vertical="top" wrapText="1"/>
    </xf>
    <xf numFmtId="0" fontId="4" fillId="10" borderId="43" xfId="0" applyFont="1" applyFill="1" applyBorder="1" applyAlignment="1">
      <alignment horizontal="center" vertical="top"/>
    </xf>
    <xf numFmtId="49" fontId="4" fillId="8" borderId="22" xfId="0" applyNumberFormat="1" applyFont="1" applyFill="1" applyBorder="1" applyAlignment="1">
      <alignment horizontal="center" vertical="top" wrapText="1"/>
    </xf>
    <xf numFmtId="49" fontId="4" fillId="0" borderId="10" xfId="0" applyNumberFormat="1" applyFont="1" applyBorder="1" applyAlignment="1">
      <alignment horizontal="center" vertical="top"/>
    </xf>
    <xf numFmtId="0" fontId="4" fillId="3" borderId="10" xfId="0" applyFont="1" applyFill="1" applyBorder="1" applyAlignment="1">
      <alignment horizontal="left" vertical="top" wrapText="1"/>
    </xf>
    <xf numFmtId="0" fontId="10" fillId="8" borderId="23" xfId="0" applyFont="1" applyFill="1" applyBorder="1" applyAlignment="1">
      <alignment horizontal="left" vertical="top" wrapText="1"/>
    </xf>
    <xf numFmtId="0" fontId="10" fillId="3" borderId="6" xfId="0" applyFont="1" applyFill="1" applyBorder="1" applyAlignment="1">
      <alignment vertical="top" wrapText="1"/>
    </xf>
    <xf numFmtId="0" fontId="3" fillId="8" borderId="6" xfId="0" applyFont="1" applyFill="1" applyBorder="1" applyAlignment="1">
      <alignment horizontal="left" vertical="top" wrapText="1"/>
    </xf>
    <xf numFmtId="0" fontId="3" fillId="8" borderId="7" xfId="0" applyFont="1" applyFill="1" applyBorder="1" applyAlignment="1">
      <alignment vertical="top" wrapText="1"/>
    </xf>
    <xf numFmtId="0" fontId="3" fillId="8" borderId="42" xfId="0" applyFont="1" applyFill="1" applyBorder="1" applyAlignment="1">
      <alignment horizontal="center" vertical="top"/>
    </xf>
    <xf numFmtId="0" fontId="3" fillId="0" borderId="46" xfId="0" applyFont="1" applyFill="1" applyBorder="1" applyAlignment="1">
      <alignment horizontal="center" vertical="top" wrapText="1"/>
    </xf>
    <xf numFmtId="0" fontId="10" fillId="8" borderId="7" xfId="0" applyFont="1" applyFill="1" applyBorder="1" applyAlignment="1">
      <alignment horizontal="left" vertical="top" wrapText="1"/>
    </xf>
    <xf numFmtId="0" fontId="3" fillId="8" borderId="46" xfId="0" applyFont="1" applyFill="1" applyBorder="1" applyAlignment="1">
      <alignment horizontal="center" vertical="top"/>
    </xf>
    <xf numFmtId="0" fontId="6" fillId="10" borderId="21" xfId="0" applyFont="1" applyFill="1" applyBorder="1" applyAlignment="1">
      <alignment horizontal="left" vertical="top" wrapText="1"/>
    </xf>
    <xf numFmtId="0" fontId="3" fillId="0" borderId="49" xfId="0" applyFont="1" applyFill="1" applyBorder="1" applyAlignment="1">
      <alignment horizontal="center" vertical="center" textRotation="90" wrapText="1"/>
    </xf>
    <xf numFmtId="49" fontId="4" fillId="2" borderId="45" xfId="0" applyNumberFormat="1" applyFont="1" applyFill="1" applyBorder="1" applyAlignment="1">
      <alignment horizontal="center" vertical="top"/>
    </xf>
    <xf numFmtId="0" fontId="6" fillId="10" borderId="44" xfId="0" applyFont="1" applyFill="1" applyBorder="1" applyAlignment="1">
      <alignment horizontal="center" vertical="top"/>
    </xf>
    <xf numFmtId="0" fontId="3" fillId="0" borderId="36" xfId="0" applyFont="1" applyFill="1" applyBorder="1" applyAlignment="1">
      <alignment horizontal="center" vertical="top"/>
    </xf>
    <xf numFmtId="0" fontId="3" fillId="8" borderId="63" xfId="0" applyFont="1" applyFill="1" applyBorder="1" applyAlignment="1">
      <alignment horizontal="center" vertical="top"/>
    </xf>
    <xf numFmtId="0" fontId="3" fillId="8" borderId="62" xfId="0" applyFont="1" applyFill="1" applyBorder="1" applyAlignment="1">
      <alignment horizontal="center" vertical="top"/>
    </xf>
    <xf numFmtId="0" fontId="3" fillId="8" borderId="12" xfId="0" applyFont="1" applyFill="1" applyBorder="1" applyAlignment="1">
      <alignment horizontal="center" vertical="center" textRotation="90" wrapText="1"/>
    </xf>
    <xf numFmtId="0" fontId="3" fillId="8" borderId="22" xfId="0" applyFont="1" applyFill="1" applyBorder="1" applyAlignment="1">
      <alignment horizontal="center" vertical="center" textRotation="90" wrapText="1"/>
    </xf>
    <xf numFmtId="0" fontId="4" fillId="0" borderId="5" xfId="0" applyFont="1" applyBorder="1" applyAlignment="1">
      <alignment horizontal="center" vertical="center" wrapText="1"/>
    </xf>
    <xf numFmtId="164" fontId="4" fillId="4" borderId="5" xfId="0" applyNumberFormat="1" applyFont="1" applyFill="1" applyBorder="1" applyAlignment="1">
      <alignment horizontal="center" vertical="top" wrapText="1"/>
    </xf>
    <xf numFmtId="164" fontId="4" fillId="7" borderId="15" xfId="0" applyNumberFormat="1" applyFont="1" applyFill="1" applyBorder="1" applyAlignment="1">
      <alignment horizontal="center" vertical="top" wrapText="1"/>
    </xf>
    <xf numFmtId="164" fontId="3" fillId="0" borderId="15" xfId="0" applyNumberFormat="1" applyFont="1" applyBorder="1" applyAlignment="1">
      <alignment horizontal="center" vertical="top" wrapText="1"/>
    </xf>
    <xf numFmtId="164" fontId="3" fillId="7" borderId="15" xfId="0" applyNumberFormat="1" applyFont="1" applyFill="1" applyBorder="1" applyAlignment="1">
      <alignment horizontal="center" vertical="top" wrapText="1"/>
    </xf>
    <xf numFmtId="164" fontId="4" fillId="4" borderId="15" xfId="0" applyNumberFormat="1" applyFont="1" applyFill="1" applyBorder="1" applyAlignment="1">
      <alignment horizontal="center" vertical="top" wrapText="1"/>
    </xf>
    <xf numFmtId="164" fontId="4" fillId="5" borderId="32" xfId="0" applyNumberFormat="1" applyFont="1" applyFill="1" applyBorder="1" applyAlignment="1">
      <alignment horizontal="center" vertical="top" wrapText="1"/>
    </xf>
    <xf numFmtId="49" fontId="4" fillId="10" borderId="19" xfId="0" applyNumberFormat="1" applyFont="1" applyFill="1" applyBorder="1" applyAlignment="1">
      <alignment horizontal="center" vertical="top"/>
    </xf>
    <xf numFmtId="164" fontId="3" fillId="8" borderId="0" xfId="0" applyNumberFormat="1" applyFont="1" applyFill="1" applyBorder="1" applyAlignment="1">
      <alignment horizontal="center" vertical="top"/>
    </xf>
    <xf numFmtId="164" fontId="3" fillId="8" borderId="50" xfId="0" applyNumberFormat="1" applyFont="1" applyFill="1" applyBorder="1" applyAlignment="1">
      <alignment horizontal="center" vertical="top"/>
    </xf>
    <xf numFmtId="164" fontId="3" fillId="8" borderId="47" xfId="0" applyNumberFormat="1" applyFont="1" applyFill="1" applyBorder="1" applyAlignment="1">
      <alignment horizontal="center" vertical="top"/>
    </xf>
    <xf numFmtId="164" fontId="8" fillId="0" borderId="5" xfId="0" applyNumberFormat="1" applyFont="1" applyBorder="1" applyAlignment="1">
      <alignment horizontal="center" vertical="top"/>
    </xf>
    <xf numFmtId="164" fontId="8" fillId="8" borderId="4" xfId="0" applyNumberFormat="1" applyFont="1" applyFill="1" applyBorder="1" applyAlignment="1">
      <alignment horizontal="center" vertical="top"/>
    </xf>
    <xf numFmtId="164" fontId="3" fillId="8" borderId="3" xfId="0" applyNumberFormat="1" applyFont="1" applyFill="1" applyBorder="1" applyAlignment="1">
      <alignment horizontal="center" vertical="top"/>
    </xf>
    <xf numFmtId="164" fontId="3" fillId="8" borderId="16" xfId="0" applyNumberFormat="1" applyFont="1" applyFill="1" applyBorder="1" applyAlignment="1">
      <alignment horizontal="center" vertical="top"/>
    </xf>
    <xf numFmtId="164" fontId="3" fillId="8" borderId="56" xfId="0" applyNumberFormat="1" applyFont="1" applyFill="1" applyBorder="1" applyAlignment="1">
      <alignment horizontal="center" vertical="top"/>
    </xf>
    <xf numFmtId="164" fontId="3" fillId="8" borderId="4" xfId="0" applyNumberFormat="1" applyFont="1" applyFill="1" applyBorder="1" applyAlignment="1">
      <alignment horizontal="center" vertical="top"/>
    </xf>
    <xf numFmtId="164" fontId="3" fillId="0" borderId="16" xfId="0" applyNumberFormat="1" applyFont="1" applyBorder="1" applyAlignment="1">
      <alignment horizontal="center" vertical="top"/>
    </xf>
    <xf numFmtId="164" fontId="4" fillId="10" borderId="33" xfId="0" applyNumberFormat="1" applyFont="1" applyFill="1" applyBorder="1" applyAlignment="1">
      <alignment horizontal="center" vertical="top"/>
    </xf>
    <xf numFmtId="164" fontId="4" fillId="2" borderId="17" xfId="0" applyNumberFormat="1" applyFont="1" applyFill="1" applyBorder="1" applyAlignment="1">
      <alignment horizontal="center" vertical="top"/>
    </xf>
    <xf numFmtId="164" fontId="4" fillId="9" borderId="17" xfId="0" applyNumberFormat="1" applyFont="1" applyFill="1" applyBorder="1" applyAlignment="1">
      <alignment horizontal="center" vertical="top"/>
    </xf>
    <xf numFmtId="164" fontId="3" fillId="8" borderId="46" xfId="0" applyNumberFormat="1" applyFont="1" applyFill="1" applyBorder="1" applyAlignment="1">
      <alignment horizontal="center" vertical="top"/>
    </xf>
    <xf numFmtId="164" fontId="3" fillId="8" borderId="36" xfId="0" applyNumberFormat="1" applyFont="1" applyFill="1" applyBorder="1" applyAlignment="1">
      <alignment horizontal="center" vertical="top"/>
    </xf>
    <xf numFmtId="0" fontId="3" fillId="3" borderId="13" xfId="2" applyFont="1" applyFill="1" applyBorder="1" applyAlignment="1">
      <alignment horizontal="center" vertical="top"/>
    </xf>
    <xf numFmtId="0" fontId="3" fillId="3" borderId="67" xfId="2" applyFont="1" applyFill="1" applyBorder="1" applyAlignment="1">
      <alignment horizontal="center" vertical="top"/>
    </xf>
    <xf numFmtId="0" fontId="3" fillId="0" borderId="67" xfId="1" applyFont="1" applyFill="1" applyBorder="1" applyAlignment="1">
      <alignment horizontal="center" vertical="top"/>
    </xf>
    <xf numFmtId="0" fontId="3" fillId="3" borderId="18" xfId="0" applyFont="1" applyFill="1" applyBorder="1" applyAlignment="1">
      <alignment horizontal="center" vertical="top"/>
    </xf>
    <xf numFmtId="0" fontId="9" fillId="8" borderId="70" xfId="0" applyFont="1" applyFill="1" applyBorder="1" applyAlignment="1">
      <alignment horizontal="center" vertical="top" wrapText="1"/>
    </xf>
    <xf numFmtId="49" fontId="7" fillId="6" borderId="37" xfId="0" applyNumberFormat="1" applyFont="1" applyFill="1" applyBorder="1" applyAlignment="1">
      <alignment horizontal="left" vertical="top" wrapText="1"/>
    </xf>
    <xf numFmtId="0" fontId="7" fillId="4" borderId="28" xfId="0" applyFont="1" applyFill="1" applyBorder="1" applyAlignment="1">
      <alignment horizontal="left" vertical="top" wrapText="1"/>
    </xf>
    <xf numFmtId="0" fontId="4" fillId="9" borderId="28" xfId="0" applyFont="1" applyFill="1" applyBorder="1" applyAlignment="1">
      <alignment horizontal="left" vertical="top" wrapText="1"/>
    </xf>
    <xf numFmtId="0" fontId="4" fillId="2" borderId="28" xfId="0" applyFont="1" applyFill="1" applyBorder="1" applyAlignment="1">
      <alignment horizontal="left" vertical="top" wrapText="1"/>
    </xf>
    <xf numFmtId="0" fontId="4" fillId="2" borderId="26" xfId="0" applyFont="1" applyFill="1" applyBorder="1" applyAlignment="1">
      <alignment horizontal="left" vertical="top" wrapText="1"/>
    </xf>
    <xf numFmtId="0" fontId="3" fillId="3" borderId="8" xfId="0" applyFont="1" applyFill="1" applyBorder="1" applyAlignment="1">
      <alignment vertical="top" wrapText="1"/>
    </xf>
    <xf numFmtId="0" fontId="8" fillId="0" borderId="0" xfId="0" applyNumberFormat="1" applyFont="1" applyFill="1" applyBorder="1" applyAlignment="1">
      <alignment horizontal="left" vertical="top" wrapText="1"/>
    </xf>
    <xf numFmtId="0" fontId="3" fillId="9" borderId="26" xfId="0" applyFont="1" applyFill="1" applyBorder="1" applyAlignment="1">
      <alignment horizontal="center" vertical="top"/>
    </xf>
    <xf numFmtId="0" fontId="3" fillId="4" borderId="26" xfId="0" applyFont="1" applyFill="1" applyBorder="1" applyAlignment="1">
      <alignment horizontal="center" vertical="top"/>
    </xf>
    <xf numFmtId="49" fontId="4" fillId="2" borderId="26" xfId="0" applyNumberFormat="1" applyFont="1" applyFill="1" applyBorder="1" applyAlignment="1">
      <alignment horizontal="left" vertical="top"/>
    </xf>
    <xf numFmtId="0" fontId="3" fillId="2" borderId="26" xfId="0" applyFont="1" applyFill="1" applyBorder="1" applyAlignment="1">
      <alignment horizontal="center" vertical="top" wrapText="1"/>
    </xf>
    <xf numFmtId="0" fontId="4" fillId="9" borderId="26" xfId="0" applyFont="1" applyFill="1" applyBorder="1" applyAlignment="1">
      <alignment horizontal="left" vertical="top"/>
    </xf>
    <xf numFmtId="164" fontId="3" fillId="8" borderId="62" xfId="0" applyNumberFormat="1" applyFont="1" applyFill="1" applyBorder="1" applyAlignment="1">
      <alignment horizontal="center" vertical="top"/>
    </xf>
    <xf numFmtId="164" fontId="3" fillId="8" borderId="63" xfId="0" applyNumberFormat="1" applyFont="1" applyFill="1" applyBorder="1" applyAlignment="1">
      <alignment horizontal="center" vertical="top"/>
    </xf>
    <xf numFmtId="164" fontId="3" fillId="8" borderId="52" xfId="0" applyNumberFormat="1" applyFont="1" applyFill="1" applyBorder="1" applyAlignment="1">
      <alignment horizontal="right" vertical="top"/>
    </xf>
    <xf numFmtId="164" fontId="3" fillId="8" borderId="42" xfId="0" applyNumberFormat="1" applyFont="1" applyFill="1" applyBorder="1" applyAlignment="1">
      <alignment horizontal="center" vertical="top"/>
    </xf>
    <xf numFmtId="3" fontId="3" fillId="8" borderId="0" xfId="0" applyNumberFormat="1" applyFont="1" applyFill="1" applyBorder="1" applyAlignment="1">
      <alignment horizontal="center" vertical="top" wrapText="1"/>
    </xf>
    <xf numFmtId="0" fontId="18" fillId="0" borderId="36" xfId="0" applyFont="1" applyBorder="1" applyAlignment="1">
      <alignment horizontal="center" vertical="center" wrapText="1"/>
    </xf>
    <xf numFmtId="0" fontId="3" fillId="0" borderId="78" xfId="0" applyFont="1" applyBorder="1" applyAlignment="1">
      <alignment horizontal="center" vertical="center" textRotation="90" wrapText="1"/>
    </xf>
    <xf numFmtId="0" fontId="3" fillId="0" borderId="78" xfId="0" applyFont="1" applyFill="1" applyBorder="1" applyAlignment="1">
      <alignment horizontal="center" vertical="center" textRotation="90" wrapText="1"/>
    </xf>
    <xf numFmtId="0" fontId="3" fillId="0" borderId="78" xfId="0" applyFont="1" applyBorder="1" applyAlignment="1">
      <alignment horizontal="center" vertical="center" textRotation="90"/>
    </xf>
    <xf numFmtId="0" fontId="3" fillId="0" borderId="79" xfId="0" applyFont="1" applyBorder="1" applyAlignment="1">
      <alignment horizontal="center" vertical="center" textRotation="90"/>
    </xf>
    <xf numFmtId="0" fontId="3" fillId="0" borderId="66" xfId="0" applyFont="1" applyBorder="1" applyAlignment="1">
      <alignment horizontal="center" vertical="center" textRotation="90"/>
    </xf>
    <xf numFmtId="0" fontId="19" fillId="0" borderId="0" xfId="0" applyFont="1"/>
    <xf numFmtId="164" fontId="4" fillId="7" borderId="32" xfId="0" applyNumberFormat="1" applyFont="1" applyFill="1" applyBorder="1" applyAlignment="1">
      <alignment horizontal="center" vertical="top"/>
    </xf>
    <xf numFmtId="164" fontId="3" fillId="8" borderId="34" xfId="0" applyNumberFormat="1" applyFont="1" applyFill="1" applyBorder="1" applyAlignment="1">
      <alignment horizontal="center" vertical="top" wrapText="1"/>
    </xf>
    <xf numFmtId="164" fontId="3" fillId="8" borderId="61" xfId="0" applyNumberFormat="1" applyFont="1" applyFill="1" applyBorder="1" applyAlignment="1">
      <alignment horizontal="center" vertical="top"/>
    </xf>
    <xf numFmtId="164" fontId="3" fillId="8" borderId="34" xfId="0" applyNumberFormat="1" applyFont="1" applyFill="1" applyBorder="1" applyAlignment="1">
      <alignment horizontal="center" vertical="top"/>
    </xf>
    <xf numFmtId="164" fontId="4" fillId="7" borderId="33" xfId="0" applyNumberFormat="1" applyFont="1" applyFill="1" applyBorder="1" applyAlignment="1">
      <alignment horizontal="center" vertical="top"/>
    </xf>
    <xf numFmtId="164" fontId="8" fillId="3" borderId="56" xfId="0" applyNumberFormat="1" applyFont="1" applyFill="1" applyBorder="1" applyAlignment="1">
      <alignment horizontal="center" vertical="top" wrapText="1"/>
    </xf>
    <xf numFmtId="0" fontId="3" fillId="8" borderId="56" xfId="0" applyFont="1" applyFill="1" applyBorder="1" applyAlignment="1">
      <alignment horizontal="center" vertical="top" wrapText="1"/>
    </xf>
    <xf numFmtId="164" fontId="3" fillId="8" borderId="74" xfId="0" applyNumberFormat="1" applyFont="1" applyFill="1" applyBorder="1" applyAlignment="1">
      <alignment horizontal="center" vertical="top"/>
    </xf>
    <xf numFmtId="164" fontId="3" fillId="8" borderId="81" xfId="0" applyNumberFormat="1" applyFont="1" applyFill="1" applyBorder="1" applyAlignment="1">
      <alignment horizontal="center" vertical="top"/>
    </xf>
    <xf numFmtId="164" fontId="3" fillId="8" borderId="12" xfId="0" applyNumberFormat="1" applyFont="1" applyFill="1" applyBorder="1" applyAlignment="1">
      <alignment horizontal="center" vertical="top"/>
    </xf>
    <xf numFmtId="164" fontId="3" fillId="8" borderId="12" xfId="0" applyNumberFormat="1" applyFont="1" applyFill="1" applyBorder="1" applyAlignment="1">
      <alignment horizontal="center" vertical="top" wrapText="1"/>
    </xf>
    <xf numFmtId="164" fontId="3" fillId="8" borderId="82" xfId="0" applyNumberFormat="1" applyFont="1" applyFill="1" applyBorder="1" applyAlignment="1">
      <alignment horizontal="center" vertical="top"/>
    </xf>
    <xf numFmtId="0" fontId="4" fillId="7" borderId="3" xfId="0" applyFont="1" applyFill="1" applyBorder="1" applyAlignment="1">
      <alignment horizontal="center" vertical="top"/>
    </xf>
    <xf numFmtId="0" fontId="3" fillId="8" borderId="16" xfId="0" applyFont="1" applyFill="1" applyBorder="1" applyAlignment="1">
      <alignment horizontal="center" vertical="top" wrapText="1"/>
    </xf>
    <xf numFmtId="164" fontId="3" fillId="8" borderId="22" xfId="0" applyNumberFormat="1" applyFont="1" applyFill="1" applyBorder="1" applyAlignment="1">
      <alignment horizontal="center" vertical="top"/>
    </xf>
    <xf numFmtId="164" fontId="3" fillId="8" borderId="48" xfId="0" applyNumberFormat="1" applyFont="1" applyFill="1" applyBorder="1" applyAlignment="1">
      <alignment horizontal="center" vertical="top"/>
    </xf>
    <xf numFmtId="164" fontId="3" fillId="8" borderId="31" xfId="0" applyNumberFormat="1" applyFont="1" applyFill="1" applyBorder="1" applyAlignment="1">
      <alignment horizontal="center" vertical="top"/>
    </xf>
    <xf numFmtId="164" fontId="3" fillId="8" borderId="64" xfId="0" applyNumberFormat="1" applyFont="1" applyFill="1" applyBorder="1" applyAlignment="1">
      <alignment horizontal="center" vertical="top"/>
    </xf>
    <xf numFmtId="164" fontId="3" fillId="8" borderId="31" xfId="0" applyNumberFormat="1" applyFont="1" applyFill="1" applyBorder="1" applyAlignment="1">
      <alignment horizontal="center" vertical="top" wrapText="1"/>
    </xf>
    <xf numFmtId="164" fontId="3" fillId="8" borderId="83" xfId="0" applyNumberFormat="1" applyFont="1" applyFill="1" applyBorder="1" applyAlignment="1">
      <alignment horizontal="center" vertical="top"/>
    </xf>
    <xf numFmtId="0" fontId="9" fillId="8" borderId="85" xfId="0" applyFont="1" applyFill="1" applyBorder="1" applyAlignment="1">
      <alignment horizontal="center" vertical="top" wrapText="1"/>
    </xf>
    <xf numFmtId="49" fontId="3" fillId="8" borderId="44" xfId="0" applyNumberFormat="1" applyFont="1" applyFill="1" applyBorder="1" applyAlignment="1">
      <alignment horizontal="center" vertical="top"/>
    </xf>
    <xf numFmtId="0" fontId="3" fillId="3" borderId="87" xfId="2" applyFont="1" applyFill="1" applyBorder="1" applyAlignment="1">
      <alignment horizontal="center" vertical="top"/>
    </xf>
    <xf numFmtId="0" fontId="3" fillId="0" borderId="87" xfId="1" applyFont="1" applyFill="1" applyBorder="1" applyAlignment="1">
      <alignment horizontal="center" vertical="top"/>
    </xf>
    <xf numFmtId="0" fontId="3" fillId="3" borderId="8" xfId="0" applyFont="1" applyFill="1" applyBorder="1" applyAlignment="1">
      <alignment horizontal="center" vertical="top"/>
    </xf>
    <xf numFmtId="0" fontId="9" fillId="8" borderId="88" xfId="0" applyFont="1" applyFill="1" applyBorder="1" applyAlignment="1">
      <alignment horizontal="center" vertical="top" wrapText="1"/>
    </xf>
    <xf numFmtId="49" fontId="3" fillId="8" borderId="8" xfId="0" applyNumberFormat="1" applyFont="1" applyFill="1" applyBorder="1" applyAlignment="1">
      <alignment horizontal="center" vertical="top"/>
    </xf>
    <xf numFmtId="164" fontId="3" fillId="8" borderId="71" xfId="0" applyNumberFormat="1" applyFont="1" applyFill="1" applyBorder="1" applyAlignment="1">
      <alignment horizontal="center" vertical="top"/>
    </xf>
    <xf numFmtId="164" fontId="3" fillId="8" borderId="53" xfId="0" applyNumberFormat="1" applyFont="1" applyFill="1" applyBorder="1" applyAlignment="1">
      <alignment horizontal="center" vertical="top"/>
    </xf>
    <xf numFmtId="164" fontId="3" fillId="8" borderId="89" xfId="0" applyNumberFormat="1" applyFont="1" applyFill="1" applyBorder="1" applyAlignment="1">
      <alignment horizontal="center" vertical="top"/>
    </xf>
    <xf numFmtId="164" fontId="3" fillId="8" borderId="90" xfId="0" applyNumberFormat="1" applyFont="1" applyFill="1" applyBorder="1" applyAlignment="1">
      <alignment horizontal="center" vertical="top"/>
    </xf>
    <xf numFmtId="3" fontId="3" fillId="8" borderId="86" xfId="0" applyNumberFormat="1" applyFont="1" applyFill="1" applyBorder="1" applyAlignment="1">
      <alignment horizontal="center" vertical="top"/>
    </xf>
    <xf numFmtId="3" fontId="3" fillId="8" borderId="91" xfId="0" applyNumberFormat="1" applyFont="1" applyFill="1" applyBorder="1" applyAlignment="1">
      <alignment horizontal="center" vertical="top"/>
    </xf>
    <xf numFmtId="1" fontId="3" fillId="8" borderId="84" xfId="0" applyNumberFormat="1" applyFont="1" applyFill="1" applyBorder="1" applyAlignment="1">
      <alignment horizontal="center" vertical="top"/>
    </xf>
    <xf numFmtId="1" fontId="3" fillId="3" borderId="84" xfId="2" applyNumberFormat="1" applyFont="1" applyFill="1" applyBorder="1" applyAlignment="1">
      <alignment horizontal="center" vertical="top"/>
    </xf>
    <xf numFmtId="3" fontId="3" fillId="0" borderId="64" xfId="0" applyNumberFormat="1" applyFont="1" applyFill="1" applyBorder="1" applyAlignment="1">
      <alignment horizontal="center" vertical="top" wrapText="1"/>
    </xf>
    <xf numFmtId="0" fontId="6" fillId="10" borderId="21" xfId="0" applyFont="1" applyFill="1" applyBorder="1" applyAlignment="1">
      <alignment horizontal="center" vertical="top"/>
    </xf>
    <xf numFmtId="3" fontId="3" fillId="8" borderId="37" xfId="0" applyNumberFormat="1" applyFont="1" applyFill="1" applyBorder="1" applyAlignment="1">
      <alignment horizontal="center" vertical="top"/>
    </xf>
    <xf numFmtId="3" fontId="3" fillId="8" borderId="89" xfId="0" applyNumberFormat="1" applyFont="1" applyFill="1" applyBorder="1" applyAlignment="1">
      <alignment horizontal="center" vertical="top"/>
    </xf>
    <xf numFmtId="1" fontId="3" fillId="8" borderId="68" xfId="0" applyNumberFormat="1" applyFont="1" applyFill="1" applyBorder="1" applyAlignment="1">
      <alignment horizontal="center" vertical="top"/>
    </xf>
    <xf numFmtId="1" fontId="3" fillId="3" borderId="68" xfId="2" applyNumberFormat="1" applyFont="1" applyFill="1" applyBorder="1" applyAlignment="1">
      <alignment horizontal="center" vertical="top"/>
    </xf>
    <xf numFmtId="3" fontId="3" fillId="0" borderId="48" xfId="0" applyNumberFormat="1" applyFont="1" applyFill="1" applyBorder="1" applyAlignment="1">
      <alignment horizontal="center" vertical="top" wrapText="1"/>
    </xf>
    <xf numFmtId="3" fontId="3" fillId="8" borderId="10" xfId="0" applyNumberFormat="1" applyFont="1" applyFill="1" applyBorder="1" applyAlignment="1">
      <alignment horizontal="center" vertical="top"/>
    </xf>
    <xf numFmtId="3" fontId="3" fillId="8" borderId="90" xfId="0" applyNumberFormat="1" applyFont="1" applyFill="1" applyBorder="1" applyAlignment="1">
      <alignment horizontal="center" vertical="top"/>
    </xf>
    <xf numFmtId="1" fontId="3" fillId="8" borderId="87" xfId="0" applyNumberFormat="1" applyFont="1" applyFill="1" applyBorder="1" applyAlignment="1">
      <alignment horizontal="center" vertical="top"/>
    </xf>
    <xf numFmtId="1" fontId="3" fillId="3" borderId="87" xfId="2" applyNumberFormat="1" applyFont="1" applyFill="1" applyBorder="1" applyAlignment="1">
      <alignment horizontal="center" vertical="top"/>
    </xf>
    <xf numFmtId="3" fontId="3" fillId="0" borderId="22" xfId="0" applyNumberFormat="1" applyFont="1" applyFill="1" applyBorder="1" applyAlignment="1">
      <alignment horizontal="center" vertical="top" wrapText="1"/>
    </xf>
    <xf numFmtId="0" fontId="6" fillId="10" borderId="8" xfId="0" applyFont="1" applyFill="1" applyBorder="1" applyAlignment="1">
      <alignment horizontal="center" vertical="top"/>
    </xf>
    <xf numFmtId="164" fontId="8" fillId="0" borderId="49" xfId="0" applyNumberFormat="1" applyFont="1" applyBorder="1" applyAlignment="1">
      <alignment horizontal="center" vertical="top"/>
    </xf>
    <xf numFmtId="164" fontId="8" fillId="0" borderId="57" xfId="0" applyNumberFormat="1" applyFont="1" applyBorder="1" applyAlignment="1">
      <alignment horizontal="center" vertical="top"/>
    </xf>
    <xf numFmtId="164" fontId="8" fillId="0" borderId="19" xfId="0" applyNumberFormat="1" applyFont="1" applyBorder="1" applyAlignment="1">
      <alignment horizontal="center" vertical="top"/>
    </xf>
    <xf numFmtId="164" fontId="8" fillId="0" borderId="76" xfId="0" applyNumberFormat="1" applyFont="1" applyBorder="1" applyAlignment="1">
      <alignment horizontal="center" vertical="top"/>
    </xf>
    <xf numFmtId="164" fontId="8" fillId="0" borderId="34" xfId="0" applyNumberFormat="1" applyFont="1" applyBorder="1" applyAlignment="1">
      <alignment horizontal="center" vertical="top"/>
    </xf>
    <xf numFmtId="0" fontId="3" fillId="0" borderId="57" xfId="0" applyFont="1" applyFill="1" applyBorder="1" applyAlignment="1">
      <alignment horizontal="center" vertical="top"/>
    </xf>
    <xf numFmtId="0" fontId="4" fillId="7" borderId="43" xfId="0" applyFont="1" applyFill="1" applyBorder="1" applyAlignment="1">
      <alignment horizontal="center" vertical="top"/>
    </xf>
    <xf numFmtId="0" fontId="4" fillId="7" borderId="59" xfId="0" applyFont="1" applyFill="1" applyBorder="1" applyAlignment="1">
      <alignment horizontal="center" vertical="top"/>
    </xf>
    <xf numFmtId="164" fontId="3" fillId="8" borderId="34" xfId="0" applyNumberFormat="1" applyFont="1" applyFill="1" applyBorder="1" applyAlignment="1">
      <alignment horizontal="right" vertical="top"/>
    </xf>
    <xf numFmtId="164" fontId="3" fillId="8" borderId="5" xfId="0" applyNumberFormat="1" applyFont="1" applyFill="1" applyBorder="1" applyAlignment="1">
      <alignment horizontal="center" vertical="top"/>
    </xf>
    <xf numFmtId="164" fontId="4" fillId="2" borderId="33" xfId="0" applyNumberFormat="1" applyFont="1" applyFill="1" applyBorder="1" applyAlignment="1">
      <alignment horizontal="center" vertical="top"/>
    </xf>
    <xf numFmtId="164" fontId="4" fillId="4" borderId="17" xfId="0" applyNumberFormat="1" applyFont="1" applyFill="1" applyBorder="1" applyAlignment="1">
      <alignment horizontal="center" vertical="top"/>
    </xf>
    <xf numFmtId="164" fontId="3" fillId="8" borderId="49" xfId="0" applyNumberFormat="1" applyFont="1" applyFill="1" applyBorder="1" applyAlignment="1">
      <alignment horizontal="right" vertical="top"/>
    </xf>
    <xf numFmtId="3" fontId="3" fillId="8" borderId="76" xfId="0" applyNumberFormat="1" applyFont="1" applyFill="1" applyBorder="1" applyAlignment="1">
      <alignment horizontal="center" vertical="top"/>
    </xf>
    <xf numFmtId="3" fontId="3" fillId="8" borderId="71" xfId="0" applyNumberFormat="1" applyFont="1" applyFill="1" applyBorder="1" applyAlignment="1">
      <alignment horizontal="center" vertical="top"/>
    </xf>
    <xf numFmtId="3" fontId="3" fillId="8" borderId="44" xfId="0" applyNumberFormat="1" applyFont="1" applyFill="1" applyBorder="1" applyAlignment="1">
      <alignment horizontal="center" vertical="top"/>
    </xf>
    <xf numFmtId="3" fontId="3" fillId="8" borderId="76" xfId="0" applyNumberFormat="1" applyFont="1" applyFill="1" applyBorder="1" applyAlignment="1">
      <alignment horizontal="center" vertical="top" wrapText="1"/>
    </xf>
    <xf numFmtId="0" fontId="9" fillId="8" borderId="44" xfId="0" applyFont="1" applyFill="1" applyBorder="1" applyAlignment="1">
      <alignment horizontal="center" vertical="top" wrapText="1"/>
    </xf>
    <xf numFmtId="3" fontId="3" fillId="8" borderId="35" xfId="0" applyNumberFormat="1" applyFont="1" applyFill="1" applyBorder="1" applyAlignment="1">
      <alignment horizontal="center" vertical="top"/>
    </xf>
    <xf numFmtId="3" fontId="3" fillId="8" borderId="31" xfId="0" applyNumberFormat="1" applyFont="1" applyFill="1" applyBorder="1" applyAlignment="1">
      <alignment horizontal="center" vertical="top"/>
    </xf>
    <xf numFmtId="3" fontId="3" fillId="8" borderId="40" xfId="0" applyNumberFormat="1" applyFont="1" applyFill="1" applyBorder="1" applyAlignment="1">
      <alignment horizontal="center" vertical="top"/>
    </xf>
    <xf numFmtId="3" fontId="3" fillId="8" borderId="35" xfId="0" applyNumberFormat="1" applyFont="1" applyFill="1" applyBorder="1" applyAlignment="1">
      <alignment horizontal="center" vertical="top" wrapText="1"/>
    </xf>
    <xf numFmtId="0" fontId="9" fillId="8" borderId="40" xfId="0" applyFont="1" applyFill="1" applyBorder="1" applyAlignment="1">
      <alignment horizontal="center" vertical="top" wrapText="1"/>
    </xf>
    <xf numFmtId="3" fontId="3" fillId="8" borderId="19" xfId="0" applyNumberFormat="1" applyFont="1" applyFill="1" applyBorder="1" applyAlignment="1">
      <alignment horizontal="center" vertical="top"/>
    </xf>
    <xf numFmtId="3" fontId="3" fillId="8" borderId="12" xfId="0" applyNumberFormat="1" applyFont="1" applyFill="1" applyBorder="1" applyAlignment="1">
      <alignment horizontal="center" vertical="top"/>
    </xf>
    <xf numFmtId="3" fontId="3" fillId="8" borderId="8" xfId="0" applyNumberFormat="1" applyFont="1" applyFill="1" applyBorder="1" applyAlignment="1">
      <alignment horizontal="center" vertical="top"/>
    </xf>
    <xf numFmtId="3" fontId="3" fillId="8" borderId="19" xfId="0" applyNumberFormat="1" applyFont="1" applyFill="1" applyBorder="1" applyAlignment="1">
      <alignment horizontal="center" vertical="top" wrapText="1"/>
    </xf>
    <xf numFmtId="0" fontId="9" fillId="8" borderId="8" xfId="0" applyFont="1" applyFill="1" applyBorder="1" applyAlignment="1">
      <alignment horizontal="center" vertical="top" wrapText="1"/>
    </xf>
    <xf numFmtId="164" fontId="3" fillId="8" borderId="39" xfId="0" applyNumberFormat="1" applyFont="1" applyFill="1" applyBorder="1" applyAlignment="1">
      <alignment horizontal="center" vertical="top"/>
    </xf>
    <xf numFmtId="164" fontId="3" fillId="8" borderId="10" xfId="0" applyNumberFormat="1" applyFont="1" applyFill="1" applyBorder="1" applyAlignment="1">
      <alignment horizontal="center" vertical="top"/>
    </xf>
    <xf numFmtId="164" fontId="3" fillId="8" borderId="37" xfId="0" applyNumberFormat="1" applyFont="1" applyFill="1" applyBorder="1" applyAlignment="1">
      <alignment horizontal="center" vertical="top"/>
    </xf>
    <xf numFmtId="0" fontId="3" fillId="0" borderId="93" xfId="0" applyFont="1" applyFill="1" applyBorder="1" applyAlignment="1">
      <alignment horizontal="center" vertical="top"/>
    </xf>
    <xf numFmtId="164" fontId="3" fillId="8" borderId="61" xfId="0" applyNumberFormat="1" applyFont="1" applyFill="1" applyBorder="1" applyAlignment="1">
      <alignment horizontal="center"/>
    </xf>
    <xf numFmtId="164" fontId="3" fillId="8" borderId="73" xfId="0" applyNumberFormat="1" applyFont="1" applyFill="1" applyBorder="1" applyAlignment="1">
      <alignment horizontal="center"/>
    </xf>
    <xf numFmtId="164" fontId="3" fillId="8" borderId="87" xfId="0" applyNumberFormat="1" applyFont="1" applyFill="1" applyBorder="1" applyAlignment="1">
      <alignment horizontal="center"/>
    </xf>
    <xf numFmtId="164" fontId="3" fillId="8" borderId="73" xfId="0" applyNumberFormat="1" applyFont="1" applyFill="1" applyBorder="1" applyAlignment="1">
      <alignment horizontal="center" vertical="top"/>
    </xf>
    <xf numFmtId="0" fontId="4" fillId="0" borderId="47" xfId="0" applyFont="1" applyFill="1" applyBorder="1" applyAlignment="1">
      <alignment horizontal="center" vertical="top"/>
    </xf>
    <xf numFmtId="164" fontId="10" fillId="8" borderId="3" xfId="0" applyNumberFormat="1" applyFont="1" applyFill="1" applyBorder="1" applyAlignment="1">
      <alignment horizontal="center" vertical="top"/>
    </xf>
    <xf numFmtId="164" fontId="10" fillId="8" borderId="0" xfId="0" applyNumberFormat="1" applyFont="1" applyFill="1" applyBorder="1" applyAlignment="1">
      <alignment horizontal="center" vertical="top"/>
    </xf>
    <xf numFmtId="3" fontId="3" fillId="0" borderId="8" xfId="0" applyNumberFormat="1" applyFont="1" applyFill="1" applyBorder="1" applyAlignment="1">
      <alignment horizontal="center" vertical="top"/>
    </xf>
    <xf numFmtId="3" fontId="3" fillId="0" borderId="44" xfId="0" applyNumberFormat="1" applyFont="1" applyFill="1" applyBorder="1" applyAlignment="1">
      <alignment horizontal="center" vertical="top"/>
    </xf>
    <xf numFmtId="0" fontId="3" fillId="8" borderId="42" xfId="0" applyFont="1" applyFill="1" applyBorder="1" applyAlignment="1">
      <alignment horizontal="center" vertical="top" wrapText="1"/>
    </xf>
    <xf numFmtId="0" fontId="9" fillId="0" borderId="75" xfId="0" applyFont="1" applyFill="1" applyBorder="1" applyAlignment="1">
      <alignment horizontal="center" vertical="top" wrapText="1"/>
    </xf>
    <xf numFmtId="0" fontId="3" fillId="3" borderId="12" xfId="2" applyFont="1" applyFill="1" applyBorder="1" applyAlignment="1">
      <alignment horizontal="center" vertical="top"/>
    </xf>
    <xf numFmtId="0" fontId="3" fillId="0" borderId="87" xfId="1" applyFont="1" applyBorder="1" applyAlignment="1">
      <alignment horizontal="center" vertical="top"/>
    </xf>
    <xf numFmtId="0" fontId="2" fillId="3" borderId="31" xfId="2" applyFont="1" applyFill="1" applyBorder="1" applyAlignment="1">
      <alignment horizontal="center" vertical="top"/>
    </xf>
    <xf numFmtId="0" fontId="2" fillId="3" borderId="84" xfId="2" applyFont="1" applyFill="1" applyBorder="1" applyAlignment="1">
      <alignment horizontal="center" vertical="top"/>
    </xf>
    <xf numFmtId="0" fontId="3" fillId="0" borderId="84" xfId="1" applyFont="1" applyBorder="1" applyAlignment="1">
      <alignment horizontal="center" vertical="top"/>
    </xf>
    <xf numFmtId="0" fontId="2" fillId="3" borderId="40" xfId="0" applyFont="1" applyFill="1" applyBorder="1" applyAlignment="1">
      <alignment horizontal="center" vertical="top"/>
    </xf>
    <xf numFmtId="164" fontId="4" fillId="4" borderId="5" xfId="0" applyNumberFormat="1" applyFont="1" applyFill="1" applyBorder="1" applyAlignment="1">
      <alignment horizontal="center" vertical="top"/>
    </xf>
    <xf numFmtId="164" fontId="3" fillId="7" borderId="16" xfId="0" applyNumberFormat="1" applyFont="1" applyFill="1" applyBorder="1" applyAlignment="1">
      <alignment horizontal="center" vertical="top"/>
    </xf>
    <xf numFmtId="164" fontId="4" fillId="4" borderId="16" xfId="0" applyNumberFormat="1" applyFont="1" applyFill="1" applyBorder="1" applyAlignment="1">
      <alignment horizontal="center" vertical="top"/>
    </xf>
    <xf numFmtId="164" fontId="4" fillId="5" borderId="33" xfId="0" applyNumberFormat="1" applyFont="1" applyFill="1" applyBorder="1" applyAlignment="1">
      <alignment horizontal="center" vertical="top"/>
    </xf>
    <xf numFmtId="164" fontId="8" fillId="3" borderId="82" xfId="0" applyNumberFormat="1" applyFont="1" applyFill="1" applyBorder="1" applyAlignment="1">
      <alignment horizontal="center" vertical="top" wrapText="1"/>
    </xf>
    <xf numFmtId="164" fontId="8" fillId="3" borderId="83" xfId="0" applyNumberFormat="1" applyFont="1" applyFill="1" applyBorder="1" applyAlignment="1">
      <alignment horizontal="center" vertical="top" wrapText="1"/>
    </xf>
    <xf numFmtId="0" fontId="3" fillId="0" borderId="88" xfId="0" applyFont="1" applyFill="1" applyBorder="1" applyAlignment="1">
      <alignment horizontal="center" vertical="top"/>
    </xf>
    <xf numFmtId="164" fontId="10" fillId="8" borderId="87" xfId="0" applyNumberFormat="1" applyFont="1" applyFill="1" applyBorder="1" applyAlignment="1">
      <alignment horizontal="center" vertical="top"/>
    </xf>
    <xf numFmtId="164" fontId="3" fillId="8" borderId="57" xfId="0" applyNumberFormat="1" applyFont="1" applyFill="1" applyBorder="1" applyAlignment="1">
      <alignment horizontal="right" vertical="top"/>
    </xf>
    <xf numFmtId="164" fontId="3" fillId="8" borderId="19" xfId="0" applyNumberFormat="1" applyFont="1" applyFill="1" applyBorder="1" applyAlignment="1">
      <alignment horizontal="right" vertical="top"/>
    </xf>
    <xf numFmtId="164" fontId="4" fillId="7" borderId="59" xfId="0" applyNumberFormat="1" applyFont="1" applyFill="1" applyBorder="1" applyAlignment="1">
      <alignment horizontal="center" vertical="top"/>
    </xf>
    <xf numFmtId="164" fontId="4" fillId="7" borderId="43" xfId="0" applyNumberFormat="1" applyFont="1" applyFill="1" applyBorder="1" applyAlignment="1">
      <alignment horizontal="center" vertical="top"/>
    </xf>
    <xf numFmtId="164" fontId="4" fillId="7" borderId="18" xfId="0" applyNumberFormat="1" applyFont="1" applyFill="1" applyBorder="1" applyAlignment="1">
      <alignment horizontal="center" vertical="top"/>
    </xf>
    <xf numFmtId="164" fontId="3" fillId="8" borderId="57" xfId="0" applyNumberFormat="1" applyFont="1" applyFill="1" applyBorder="1" applyAlignment="1">
      <alignment horizontal="center" vertical="top" wrapText="1"/>
    </xf>
    <xf numFmtId="164" fontId="3" fillId="8" borderId="62" xfId="0" applyNumberFormat="1" applyFont="1" applyFill="1" applyBorder="1" applyAlignment="1">
      <alignment horizontal="center" vertical="top" wrapText="1"/>
    </xf>
    <xf numFmtId="3" fontId="3" fillId="8" borderId="12" xfId="0" applyNumberFormat="1" applyFont="1" applyFill="1" applyBorder="1" applyAlignment="1">
      <alignment horizontal="center" vertical="top" wrapText="1"/>
    </xf>
    <xf numFmtId="3" fontId="3" fillId="8" borderId="13" xfId="0" applyNumberFormat="1" applyFont="1" applyFill="1" applyBorder="1" applyAlignment="1">
      <alignment horizontal="center" vertical="top" wrapText="1"/>
    </xf>
    <xf numFmtId="0" fontId="10" fillId="0" borderId="71" xfId="0" applyFont="1" applyFill="1" applyBorder="1" applyAlignment="1">
      <alignment horizontal="center" vertical="top"/>
    </xf>
    <xf numFmtId="0" fontId="3" fillId="8" borderId="93" xfId="0" applyFont="1" applyFill="1" applyBorder="1" applyAlignment="1">
      <alignment horizontal="center" vertical="top" wrapText="1"/>
    </xf>
    <xf numFmtId="164" fontId="10" fillId="8" borderId="93" xfId="0" applyNumberFormat="1" applyFont="1" applyFill="1" applyBorder="1" applyAlignment="1">
      <alignment horizontal="center"/>
    </xf>
    <xf numFmtId="0" fontId="3" fillId="8" borderId="46" xfId="0" applyFont="1" applyFill="1" applyBorder="1" applyAlignment="1">
      <alignment horizontal="center" vertical="top" wrapText="1"/>
    </xf>
    <xf numFmtId="164" fontId="3" fillId="8" borderId="93" xfId="0" applyNumberFormat="1" applyFont="1" applyFill="1" applyBorder="1" applyAlignment="1">
      <alignment horizontal="center" vertical="top"/>
    </xf>
    <xf numFmtId="164" fontId="8" fillId="8" borderId="42" xfId="0" applyNumberFormat="1" applyFont="1" applyFill="1" applyBorder="1" applyAlignment="1">
      <alignment horizontal="center" vertical="top"/>
    </xf>
    <xf numFmtId="164" fontId="8" fillId="8" borderId="3" xfId="0" applyNumberFormat="1" applyFont="1" applyFill="1" applyBorder="1" applyAlignment="1">
      <alignment horizontal="center" vertical="top"/>
    </xf>
    <xf numFmtId="164" fontId="10" fillId="8" borderId="57" xfId="0" applyNumberFormat="1" applyFont="1" applyFill="1" applyBorder="1" applyAlignment="1">
      <alignment horizontal="center" vertical="top"/>
    </xf>
    <xf numFmtId="164" fontId="10" fillId="8" borderId="19" xfId="0" applyNumberFormat="1" applyFont="1" applyFill="1" applyBorder="1" applyAlignment="1">
      <alignment horizontal="center" vertical="top"/>
    </xf>
    <xf numFmtId="164" fontId="10" fillId="8" borderId="34" xfId="0" applyNumberFormat="1" applyFont="1" applyFill="1" applyBorder="1" applyAlignment="1">
      <alignment horizontal="center" vertical="top"/>
    </xf>
    <xf numFmtId="0" fontId="3" fillId="0" borderId="61" xfId="0" applyFont="1" applyFill="1" applyBorder="1" applyAlignment="1">
      <alignment horizontal="center" vertical="top"/>
    </xf>
    <xf numFmtId="0" fontId="3" fillId="0" borderId="87" xfId="0" applyFont="1" applyFill="1" applyBorder="1" applyAlignment="1">
      <alignment horizontal="center" vertical="top"/>
    </xf>
    <xf numFmtId="164" fontId="3" fillId="8" borderId="58" xfId="0" applyNumberFormat="1" applyFont="1" applyFill="1" applyBorder="1" applyAlignment="1">
      <alignment horizontal="center" vertical="top"/>
    </xf>
    <xf numFmtId="164" fontId="4" fillId="7" borderId="8" xfId="0" applyNumberFormat="1" applyFont="1" applyFill="1" applyBorder="1" applyAlignment="1">
      <alignment horizontal="center" vertical="top"/>
    </xf>
    <xf numFmtId="164" fontId="3" fillId="8" borderId="91" xfId="0" applyNumberFormat="1" applyFont="1" applyFill="1" applyBorder="1" applyAlignment="1">
      <alignment horizontal="center" vertical="top"/>
    </xf>
    <xf numFmtId="3" fontId="3" fillId="8" borderId="12" xfId="0" applyNumberFormat="1" applyFont="1" applyFill="1" applyBorder="1" applyAlignment="1">
      <alignment horizontal="center" vertical="center"/>
    </xf>
    <xf numFmtId="0" fontId="6" fillId="0" borderId="7" xfId="0" applyFont="1" applyBorder="1" applyAlignment="1">
      <alignment horizontal="left" vertical="top" wrapText="1"/>
    </xf>
    <xf numFmtId="0" fontId="3" fillId="8" borderId="12" xfId="0" applyFont="1" applyFill="1" applyBorder="1" applyAlignment="1">
      <alignment horizontal="center" vertical="top"/>
    </xf>
    <xf numFmtId="0" fontId="3" fillId="0" borderId="62" xfId="0" applyFont="1" applyFill="1" applyBorder="1" applyAlignment="1">
      <alignment vertical="top" wrapText="1"/>
    </xf>
    <xf numFmtId="164" fontId="8" fillId="8" borderId="63" xfId="0" applyNumberFormat="1" applyFont="1" applyFill="1" applyBorder="1" applyAlignment="1">
      <alignment horizontal="center" vertical="top"/>
    </xf>
    <xf numFmtId="164" fontId="4" fillId="2" borderId="24" xfId="0" applyNumberFormat="1" applyFont="1" applyFill="1" applyBorder="1" applyAlignment="1">
      <alignment horizontal="center" vertical="top"/>
    </xf>
    <xf numFmtId="164" fontId="4" fillId="9" borderId="24" xfId="0" applyNumberFormat="1" applyFont="1" applyFill="1" applyBorder="1" applyAlignment="1">
      <alignment horizontal="center" vertical="top"/>
    </xf>
    <xf numFmtId="164" fontId="8" fillId="8" borderId="46" xfId="0" applyNumberFormat="1" applyFont="1" applyFill="1" applyBorder="1" applyAlignment="1">
      <alignment horizontal="center" vertical="top"/>
    </xf>
    <xf numFmtId="164" fontId="8" fillId="8" borderId="47" xfId="0" applyNumberFormat="1" applyFont="1" applyFill="1" applyBorder="1" applyAlignment="1">
      <alignment horizontal="center" vertical="top"/>
    </xf>
    <xf numFmtId="164" fontId="8" fillId="8" borderId="16" xfId="0" applyNumberFormat="1" applyFont="1" applyFill="1" applyBorder="1" applyAlignment="1">
      <alignment horizontal="center" vertical="top"/>
    </xf>
    <xf numFmtId="0" fontId="2" fillId="8" borderId="31" xfId="0" applyFont="1" applyFill="1" applyBorder="1" applyAlignment="1">
      <alignment horizontal="center" vertical="top" wrapText="1"/>
    </xf>
    <xf numFmtId="0" fontId="2" fillId="8" borderId="19" xfId="0" applyFont="1" applyFill="1" applyBorder="1" applyAlignment="1">
      <alignment horizontal="center" vertical="top" wrapText="1"/>
    </xf>
    <xf numFmtId="0" fontId="3" fillId="8" borderId="54" xfId="0" applyFont="1" applyFill="1" applyBorder="1" applyAlignment="1">
      <alignment vertical="top" wrapText="1"/>
    </xf>
    <xf numFmtId="0" fontId="2" fillId="8" borderId="73" xfId="0" applyFont="1" applyFill="1" applyBorder="1" applyAlignment="1">
      <alignment horizontal="center" vertical="top" wrapText="1"/>
    </xf>
    <xf numFmtId="0" fontId="2" fillId="8" borderId="87" xfId="0" applyFont="1" applyFill="1" applyBorder="1" applyAlignment="1">
      <alignment horizontal="center" vertical="top" wrapText="1"/>
    </xf>
    <xf numFmtId="0" fontId="3" fillId="8" borderId="55" xfId="0" applyFont="1" applyFill="1" applyBorder="1" applyAlignment="1">
      <alignment vertical="top" wrapText="1"/>
    </xf>
    <xf numFmtId="0" fontId="2" fillId="8" borderId="83" xfId="0" applyFont="1" applyFill="1" applyBorder="1" applyAlignment="1">
      <alignment horizontal="center" vertical="top" wrapText="1"/>
    </xf>
    <xf numFmtId="0" fontId="2" fillId="8" borderId="82" xfId="0" applyFont="1" applyFill="1" applyBorder="1" applyAlignment="1">
      <alignment horizontal="center" vertical="top" wrapText="1"/>
    </xf>
    <xf numFmtId="0" fontId="10" fillId="0" borderId="69" xfId="0" applyFont="1" applyFill="1" applyBorder="1" applyAlignment="1">
      <alignment horizontal="center" vertical="top"/>
    </xf>
    <xf numFmtId="49" fontId="3" fillId="8" borderId="16" xfId="0" applyNumberFormat="1" applyFont="1" applyFill="1" applyBorder="1" applyAlignment="1">
      <alignment horizontal="center" vertical="top" wrapText="1"/>
    </xf>
    <xf numFmtId="164" fontId="3" fillId="8" borderId="80" xfId="0" applyNumberFormat="1" applyFont="1" applyFill="1" applyBorder="1" applyAlignment="1">
      <alignment horizontal="center" vertical="top"/>
    </xf>
    <xf numFmtId="0" fontId="2" fillId="8" borderId="74" xfId="0" applyFont="1" applyFill="1" applyBorder="1" applyAlignment="1">
      <alignment horizontal="center" vertical="top" wrapText="1"/>
    </xf>
    <xf numFmtId="0" fontId="2" fillId="8" borderId="69" xfId="0" applyFont="1" applyFill="1" applyBorder="1" applyAlignment="1">
      <alignment horizontal="center" vertical="top" wrapText="1"/>
    </xf>
    <xf numFmtId="49" fontId="8" fillId="8" borderId="91" xfId="0" applyNumberFormat="1" applyFont="1" applyFill="1" applyBorder="1" applyAlignment="1">
      <alignment horizontal="center" vertical="center" textRotation="90" wrapText="1"/>
    </xf>
    <xf numFmtId="49" fontId="8" fillId="8" borderId="64" xfId="0" applyNumberFormat="1" applyFont="1" applyFill="1" applyBorder="1" applyAlignment="1">
      <alignment horizontal="center" vertical="center" textRotation="90" wrapText="1"/>
    </xf>
    <xf numFmtId="49" fontId="3" fillId="8" borderId="58" xfId="0" applyNumberFormat="1" applyFont="1" applyFill="1" applyBorder="1" applyAlignment="1">
      <alignment horizontal="center" vertical="top"/>
    </xf>
    <xf numFmtId="0" fontId="3" fillId="8" borderId="92" xfId="0" applyFont="1" applyFill="1" applyBorder="1" applyAlignment="1">
      <alignment horizontal="center" vertical="top"/>
    </xf>
    <xf numFmtId="0" fontId="3" fillId="8" borderId="87" xfId="0" applyFont="1" applyFill="1" applyBorder="1" applyAlignment="1">
      <alignment horizontal="center" vertical="top"/>
    </xf>
    <xf numFmtId="0" fontId="3" fillId="8" borderId="68" xfId="0" applyFont="1" applyFill="1" applyBorder="1" applyAlignment="1">
      <alignment horizontal="center" vertical="top"/>
    </xf>
    <xf numFmtId="49" fontId="3" fillId="8" borderId="13" xfId="0" applyNumberFormat="1" applyFont="1" applyFill="1" applyBorder="1" applyAlignment="1">
      <alignment horizontal="center" vertical="top"/>
    </xf>
    <xf numFmtId="49" fontId="8" fillId="8" borderId="31" xfId="0" applyNumberFormat="1" applyFont="1" applyFill="1" applyBorder="1" applyAlignment="1">
      <alignment horizontal="center" vertical="center" textRotation="90" wrapText="1"/>
    </xf>
    <xf numFmtId="0" fontId="3" fillId="0" borderId="82" xfId="0" applyFont="1" applyFill="1" applyBorder="1" applyAlignment="1">
      <alignment horizontal="center" vertical="top"/>
    </xf>
    <xf numFmtId="0" fontId="3" fillId="0" borderId="83" xfId="0" applyFont="1" applyFill="1" applyBorder="1" applyAlignment="1">
      <alignment horizontal="center" vertical="top"/>
    </xf>
    <xf numFmtId="0" fontId="3" fillId="8" borderId="54" xfId="0" applyFont="1" applyFill="1" applyBorder="1" applyAlignment="1">
      <alignment horizontal="left" vertical="top" wrapText="1"/>
    </xf>
    <xf numFmtId="0" fontId="3" fillId="8" borderId="67" xfId="0" applyFont="1" applyFill="1" applyBorder="1" applyAlignment="1">
      <alignment horizontal="center" vertical="top"/>
    </xf>
    <xf numFmtId="164" fontId="8" fillId="8" borderId="0" xfId="0" applyNumberFormat="1" applyFont="1" applyFill="1" applyBorder="1" applyAlignment="1">
      <alignment horizontal="center" vertical="top"/>
    </xf>
    <xf numFmtId="164" fontId="4" fillId="9" borderId="25" xfId="0" applyNumberFormat="1" applyFont="1" applyFill="1" applyBorder="1" applyAlignment="1">
      <alignment horizontal="center" vertical="top"/>
    </xf>
    <xf numFmtId="164" fontId="3" fillId="8" borderId="9" xfId="0" applyNumberFormat="1" applyFont="1" applyFill="1" applyBorder="1" applyAlignment="1">
      <alignment horizontal="left" vertical="top" wrapText="1"/>
    </xf>
    <xf numFmtId="164" fontId="3" fillId="8" borderId="41" xfId="0" applyNumberFormat="1" applyFont="1" applyFill="1" applyBorder="1" applyAlignment="1">
      <alignment horizontal="left" vertical="top" wrapText="1"/>
    </xf>
    <xf numFmtId="0" fontId="3" fillId="0" borderId="96" xfId="0" applyFont="1" applyFill="1" applyBorder="1" applyAlignment="1">
      <alignment horizontal="left" vertical="top" wrapText="1"/>
    </xf>
    <xf numFmtId="0" fontId="14" fillId="10" borderId="43" xfId="0" applyFont="1" applyFill="1" applyBorder="1" applyAlignment="1">
      <alignment vertical="top" wrapText="1"/>
    </xf>
    <xf numFmtId="0" fontId="3" fillId="0" borderId="42" xfId="0" applyFont="1" applyFill="1" applyBorder="1" applyAlignment="1">
      <alignment horizontal="left" vertical="top" wrapText="1"/>
    </xf>
    <xf numFmtId="164" fontId="8" fillId="3" borderId="80" xfId="0" applyNumberFormat="1" applyFont="1" applyFill="1" applyBorder="1" applyAlignment="1">
      <alignment horizontal="center" vertical="top" wrapText="1"/>
    </xf>
    <xf numFmtId="164" fontId="8" fillId="3" borderId="81" xfId="0" applyNumberFormat="1" applyFont="1" applyFill="1" applyBorder="1" applyAlignment="1">
      <alignment horizontal="center" vertical="top" wrapText="1"/>
    </xf>
    <xf numFmtId="164" fontId="3" fillId="8" borderId="50" xfId="0" applyNumberFormat="1" applyFont="1" applyFill="1" applyBorder="1" applyAlignment="1">
      <alignment horizontal="center" vertical="top" wrapText="1"/>
    </xf>
    <xf numFmtId="164" fontId="3" fillId="8" borderId="56" xfId="0" applyNumberFormat="1" applyFont="1" applyFill="1" applyBorder="1" applyAlignment="1">
      <alignment horizontal="center" vertical="top" wrapText="1"/>
    </xf>
    <xf numFmtId="49" fontId="3" fillId="8" borderId="40" xfId="0" applyNumberFormat="1" applyFont="1" applyFill="1" applyBorder="1" applyAlignment="1">
      <alignment horizontal="center" vertical="top"/>
    </xf>
    <xf numFmtId="164" fontId="3" fillId="8" borderId="84" xfId="0" applyNumberFormat="1" applyFont="1" applyFill="1" applyBorder="1" applyAlignment="1">
      <alignment horizontal="center"/>
    </xf>
    <xf numFmtId="0" fontId="3" fillId="0" borderId="97" xfId="0" applyFont="1" applyFill="1" applyBorder="1" applyAlignment="1">
      <alignment horizontal="center" vertical="top"/>
    </xf>
    <xf numFmtId="164" fontId="3" fillId="8" borderId="97" xfId="0" applyNumberFormat="1" applyFont="1" applyFill="1" applyBorder="1" applyAlignment="1">
      <alignment horizontal="center"/>
    </xf>
    <xf numFmtId="164" fontId="3" fillId="8" borderId="98" xfId="0" applyNumberFormat="1" applyFont="1" applyFill="1" applyBorder="1" applyAlignment="1">
      <alignment horizontal="center"/>
    </xf>
    <xf numFmtId="164" fontId="3" fillId="8" borderId="92" xfId="0" applyNumberFormat="1" applyFont="1" applyFill="1" applyBorder="1" applyAlignment="1">
      <alignment horizontal="center"/>
    </xf>
    <xf numFmtId="164" fontId="3" fillId="8" borderId="47" xfId="0" applyNumberFormat="1" applyFont="1" applyFill="1" applyBorder="1" applyAlignment="1">
      <alignment horizontal="center"/>
    </xf>
    <xf numFmtId="3" fontId="3" fillId="3" borderId="84" xfId="2" applyNumberFormat="1" applyFont="1" applyFill="1" applyBorder="1" applyAlignment="1">
      <alignment horizontal="center" vertical="top"/>
    </xf>
    <xf numFmtId="3" fontId="3" fillId="3" borderId="87" xfId="2" applyNumberFormat="1" applyFont="1" applyFill="1" applyBorder="1" applyAlignment="1">
      <alignment horizontal="center" vertical="top"/>
    </xf>
    <xf numFmtId="3" fontId="3" fillId="3" borderId="68" xfId="2" applyNumberFormat="1" applyFont="1" applyFill="1" applyBorder="1" applyAlignment="1">
      <alignment horizontal="center" vertical="top"/>
    </xf>
    <xf numFmtId="164" fontId="10" fillId="8" borderId="61" xfId="0" applyNumberFormat="1" applyFont="1" applyFill="1" applyBorder="1" applyAlignment="1">
      <alignment horizontal="center" vertical="top"/>
    </xf>
    <xf numFmtId="3" fontId="3" fillId="8" borderId="64" xfId="0" applyNumberFormat="1" applyFont="1" applyFill="1" applyBorder="1" applyAlignment="1">
      <alignment horizontal="center" vertical="top"/>
    </xf>
    <xf numFmtId="3" fontId="3" fillId="8" borderId="22" xfId="0" applyNumberFormat="1" applyFont="1" applyFill="1" applyBorder="1" applyAlignment="1">
      <alignment horizontal="center" vertical="top"/>
    </xf>
    <xf numFmtId="3" fontId="3" fillId="8" borderId="48" xfId="0" applyNumberFormat="1" applyFont="1" applyFill="1" applyBorder="1" applyAlignment="1">
      <alignment horizontal="center" vertical="top"/>
    </xf>
    <xf numFmtId="164" fontId="3" fillId="0" borderId="0" xfId="0" applyNumberFormat="1" applyFont="1" applyBorder="1" applyAlignment="1">
      <alignment vertical="top"/>
    </xf>
    <xf numFmtId="0" fontId="3" fillId="8" borderId="83" xfId="0" applyFont="1" applyFill="1" applyBorder="1" applyAlignment="1">
      <alignment horizontal="center" vertical="top"/>
    </xf>
    <xf numFmtId="0" fontId="3" fillId="8" borderId="82" xfId="0" applyFont="1" applyFill="1" applyBorder="1" applyAlignment="1">
      <alignment horizontal="center" vertical="top"/>
    </xf>
    <xf numFmtId="0" fontId="3" fillId="8" borderId="90" xfId="0" applyFont="1" applyFill="1" applyBorder="1" applyAlignment="1">
      <alignment horizontal="center" vertical="top"/>
    </xf>
    <xf numFmtId="0" fontId="3" fillId="8" borderId="71" xfId="0" applyFont="1" applyFill="1" applyBorder="1" applyAlignment="1">
      <alignment horizontal="center" vertical="top"/>
    </xf>
    <xf numFmtId="0" fontId="3" fillId="8" borderId="22" xfId="0" applyFont="1" applyFill="1" applyBorder="1" applyAlignment="1">
      <alignment horizontal="center" vertical="top"/>
    </xf>
    <xf numFmtId="0" fontId="3" fillId="8" borderId="58" xfId="0" applyFont="1" applyFill="1" applyBorder="1" applyAlignment="1">
      <alignment horizontal="center" vertical="top"/>
    </xf>
    <xf numFmtId="0" fontId="3" fillId="8" borderId="89" xfId="0" applyFont="1" applyFill="1" applyBorder="1" applyAlignment="1">
      <alignment horizontal="center" vertical="top"/>
    </xf>
    <xf numFmtId="0" fontId="3" fillId="8" borderId="69" xfId="0" applyFont="1" applyFill="1" applyBorder="1" applyAlignment="1">
      <alignment horizontal="center" vertical="top"/>
    </xf>
    <xf numFmtId="0" fontId="3" fillId="8" borderId="60" xfId="0" applyFont="1" applyFill="1" applyBorder="1" applyAlignment="1">
      <alignment horizontal="left" vertical="top" wrapText="1"/>
    </xf>
    <xf numFmtId="0" fontId="3" fillId="8" borderId="55" xfId="0" applyFont="1" applyFill="1" applyBorder="1" applyAlignment="1">
      <alignment horizontal="left" vertical="top" wrapText="1"/>
    </xf>
    <xf numFmtId="1" fontId="3" fillId="3" borderId="31" xfId="2" applyNumberFormat="1" applyFont="1" applyFill="1" applyBorder="1" applyAlignment="1">
      <alignment horizontal="center" vertical="top"/>
    </xf>
    <xf numFmtId="1" fontId="3" fillId="3" borderId="12" xfId="2" applyNumberFormat="1" applyFont="1" applyFill="1" applyBorder="1" applyAlignment="1">
      <alignment horizontal="center" vertical="top"/>
    </xf>
    <xf numFmtId="1" fontId="3" fillId="3" borderId="71" xfId="2" applyNumberFormat="1" applyFont="1" applyFill="1" applyBorder="1" applyAlignment="1">
      <alignment horizontal="center" vertical="top"/>
    </xf>
    <xf numFmtId="0" fontId="3" fillId="0" borderId="0" xfId="0" applyFont="1" applyBorder="1" applyAlignment="1">
      <alignment vertical="top" wrapText="1"/>
    </xf>
    <xf numFmtId="0" fontId="3" fillId="8" borderId="62" xfId="0" applyFont="1" applyFill="1" applyBorder="1" applyAlignment="1">
      <alignment vertical="top" wrapText="1"/>
    </xf>
    <xf numFmtId="0" fontId="3" fillId="8" borderId="31" xfId="0" applyFont="1" applyFill="1" applyBorder="1" applyAlignment="1">
      <alignment horizontal="center" vertical="top"/>
    </xf>
    <xf numFmtId="0" fontId="3" fillId="8" borderId="72" xfId="0" applyFont="1" applyFill="1" applyBorder="1" applyAlignment="1">
      <alignment horizontal="center" vertical="top"/>
    </xf>
    <xf numFmtId="0" fontId="3" fillId="8" borderId="48" xfId="0" applyFont="1" applyFill="1" applyBorder="1" applyAlignment="1">
      <alignment horizontal="center" vertical="top"/>
    </xf>
    <xf numFmtId="0" fontId="3" fillId="8" borderId="99" xfId="0" applyFont="1" applyFill="1" applyBorder="1" applyAlignment="1">
      <alignment horizontal="center" vertical="top"/>
    </xf>
    <xf numFmtId="164" fontId="3" fillId="0" borderId="46" xfId="0" applyNumberFormat="1" applyFont="1" applyBorder="1" applyAlignment="1">
      <alignment horizontal="center" vertical="top"/>
    </xf>
    <xf numFmtId="164" fontId="3" fillId="0" borderId="47" xfId="0" applyNumberFormat="1" applyFont="1" applyBorder="1" applyAlignment="1">
      <alignment horizontal="center" vertical="top"/>
    </xf>
    <xf numFmtId="1" fontId="3" fillId="8" borderId="101" xfId="0" applyNumberFormat="1" applyFont="1" applyFill="1" applyBorder="1" applyAlignment="1">
      <alignment horizontal="center" vertical="top"/>
    </xf>
    <xf numFmtId="1" fontId="3" fillId="8" borderId="92" xfId="0" applyNumberFormat="1" applyFont="1" applyFill="1" applyBorder="1" applyAlignment="1">
      <alignment horizontal="center" vertical="top"/>
    </xf>
    <xf numFmtId="1" fontId="3" fillId="8" borderId="102" xfId="0" applyNumberFormat="1" applyFont="1" applyFill="1" applyBorder="1" applyAlignment="1">
      <alignment horizontal="center" vertical="top"/>
    </xf>
    <xf numFmtId="164" fontId="3" fillId="8" borderId="52" xfId="0" applyNumberFormat="1" applyFont="1" applyFill="1" applyBorder="1" applyAlignment="1">
      <alignment horizontal="center" vertical="top"/>
    </xf>
    <xf numFmtId="164" fontId="3" fillId="8" borderId="19" xfId="0" applyNumberFormat="1" applyFont="1" applyFill="1" applyBorder="1" applyAlignment="1">
      <alignment horizontal="center" vertical="top"/>
    </xf>
    <xf numFmtId="164" fontId="3" fillId="8" borderId="35" xfId="0" applyNumberFormat="1" applyFont="1" applyFill="1" applyBorder="1" applyAlignment="1">
      <alignment horizontal="center" vertical="top"/>
    </xf>
    <xf numFmtId="164" fontId="3" fillId="8" borderId="49" xfId="0" applyNumberFormat="1" applyFont="1" applyFill="1" applyBorder="1" applyAlignment="1">
      <alignment horizontal="center" vertical="top"/>
    </xf>
    <xf numFmtId="49" fontId="8" fillId="8" borderId="19" xfId="0" applyNumberFormat="1" applyFont="1" applyFill="1" applyBorder="1" applyAlignment="1">
      <alignment horizontal="center" vertical="top"/>
    </xf>
    <xf numFmtId="49" fontId="8" fillId="8" borderId="76" xfId="0" applyNumberFormat="1" applyFont="1" applyFill="1" applyBorder="1" applyAlignment="1">
      <alignment horizontal="center" vertical="top"/>
    </xf>
    <xf numFmtId="164" fontId="4" fillId="7" borderId="44" xfId="0" applyNumberFormat="1" applyFont="1" applyFill="1" applyBorder="1" applyAlignment="1">
      <alignment horizontal="center" vertical="top"/>
    </xf>
    <xf numFmtId="0" fontId="3" fillId="0" borderId="16" xfId="0" applyFont="1" applyFill="1" applyBorder="1" applyAlignment="1">
      <alignment horizontal="center" vertical="top"/>
    </xf>
    <xf numFmtId="164" fontId="3" fillId="8" borderId="16" xfId="0" applyNumberFormat="1" applyFont="1" applyFill="1" applyBorder="1" applyAlignment="1">
      <alignment horizontal="center"/>
    </xf>
    <xf numFmtId="164" fontId="3" fillId="8" borderId="22" xfId="0" applyNumberFormat="1" applyFont="1" applyFill="1" applyBorder="1" applyAlignment="1">
      <alignment horizontal="center"/>
    </xf>
    <xf numFmtId="0" fontId="3" fillId="0" borderId="42" xfId="0" applyFont="1" applyFill="1" applyBorder="1" applyAlignment="1">
      <alignment horizontal="center" vertical="top"/>
    </xf>
    <xf numFmtId="164" fontId="3" fillId="8" borderId="3" xfId="0" applyNumberFormat="1" applyFont="1" applyFill="1" applyBorder="1" applyAlignment="1">
      <alignment horizontal="center"/>
    </xf>
    <xf numFmtId="164" fontId="3" fillId="8" borderId="0" xfId="0" applyNumberFormat="1" applyFont="1" applyFill="1" applyBorder="1" applyAlignment="1">
      <alignment horizontal="center"/>
    </xf>
    <xf numFmtId="164" fontId="3" fillId="8" borderId="12" xfId="0" applyNumberFormat="1" applyFont="1" applyFill="1" applyBorder="1" applyAlignment="1">
      <alignment horizontal="center"/>
    </xf>
    <xf numFmtId="164" fontId="3" fillId="8" borderId="57" xfId="0" applyNumberFormat="1" applyFont="1" applyFill="1" applyBorder="1" applyAlignment="1">
      <alignment horizontal="center" vertical="top"/>
    </xf>
    <xf numFmtId="164" fontId="4" fillId="2" borderId="43" xfId="0" applyNumberFormat="1" applyFont="1" applyFill="1" applyBorder="1" applyAlignment="1">
      <alignment horizontal="center" vertical="top"/>
    </xf>
    <xf numFmtId="164" fontId="4" fillId="4" borderId="24" xfId="0" applyNumberFormat="1" applyFont="1" applyFill="1" applyBorder="1" applyAlignment="1">
      <alignment horizontal="center" vertical="top"/>
    </xf>
    <xf numFmtId="164" fontId="4" fillId="7" borderId="103" xfId="0" applyNumberFormat="1" applyFont="1" applyFill="1" applyBorder="1" applyAlignment="1">
      <alignment horizontal="center" vertical="top"/>
    </xf>
    <xf numFmtId="164" fontId="10" fillId="8" borderId="76" xfId="0" applyNumberFormat="1" applyFont="1" applyFill="1" applyBorder="1" applyAlignment="1">
      <alignment horizontal="center" vertical="top"/>
    </xf>
    <xf numFmtId="164" fontId="10" fillId="8" borderId="68" xfId="0" applyNumberFormat="1" applyFont="1" applyFill="1" applyBorder="1" applyAlignment="1">
      <alignment horizontal="center" vertical="top"/>
    </xf>
    <xf numFmtId="0" fontId="3" fillId="0" borderId="68" xfId="0" applyFont="1" applyFill="1" applyBorder="1" applyAlignment="1">
      <alignment horizontal="center" vertical="top"/>
    </xf>
    <xf numFmtId="164" fontId="4" fillId="2" borderId="44" xfId="0" applyNumberFormat="1" applyFont="1" applyFill="1" applyBorder="1" applyAlignment="1">
      <alignment horizontal="center" vertical="top"/>
    </xf>
    <xf numFmtId="164" fontId="4" fillId="9" borderId="26" xfId="0" applyNumberFormat="1" applyFont="1" applyFill="1" applyBorder="1" applyAlignment="1">
      <alignment horizontal="center" vertical="top"/>
    </xf>
    <xf numFmtId="164" fontId="4" fillId="4" borderId="26" xfId="0" applyNumberFormat="1" applyFont="1" applyFill="1" applyBorder="1" applyAlignment="1">
      <alignment horizontal="center" vertical="top"/>
    </xf>
    <xf numFmtId="164" fontId="4" fillId="7" borderId="78" xfId="0" applyNumberFormat="1" applyFont="1" applyFill="1" applyBorder="1" applyAlignment="1">
      <alignment horizontal="center" vertical="top"/>
    </xf>
    <xf numFmtId="164" fontId="4" fillId="2" borderId="8" xfId="0" applyNumberFormat="1" applyFont="1" applyFill="1" applyBorder="1" applyAlignment="1">
      <alignment horizontal="center" vertical="top"/>
    </xf>
    <xf numFmtId="164" fontId="4" fillId="9" borderId="2" xfId="0" applyNumberFormat="1" applyFont="1" applyFill="1" applyBorder="1" applyAlignment="1">
      <alignment horizontal="center" vertical="top"/>
    </xf>
    <xf numFmtId="164" fontId="4" fillId="4" borderId="2" xfId="0" applyNumberFormat="1" applyFont="1" applyFill="1" applyBorder="1" applyAlignment="1">
      <alignment horizontal="center" vertical="top"/>
    </xf>
    <xf numFmtId="0" fontId="4" fillId="0" borderId="12" xfId="0" applyFont="1" applyFill="1" applyBorder="1" applyAlignment="1">
      <alignment horizontal="center" vertical="center" wrapText="1"/>
    </xf>
    <xf numFmtId="0" fontId="3" fillId="8" borderId="13" xfId="0" applyFont="1" applyFill="1" applyBorder="1" applyAlignment="1">
      <alignment horizontal="center" vertical="top"/>
    </xf>
    <xf numFmtId="0" fontId="3" fillId="8" borderId="105" xfId="0" applyFont="1" applyFill="1" applyBorder="1" applyAlignment="1">
      <alignment horizontal="center" vertical="top"/>
    </xf>
    <xf numFmtId="0" fontId="3" fillId="8" borderId="106" xfId="0" applyFont="1" applyFill="1" applyBorder="1" applyAlignment="1">
      <alignment horizontal="center" vertical="top"/>
    </xf>
    <xf numFmtId="49" fontId="4" fillId="8" borderId="22" xfId="0" applyNumberFormat="1" applyFont="1" applyFill="1" applyBorder="1" applyAlignment="1">
      <alignment horizontal="center" vertical="top"/>
    </xf>
    <xf numFmtId="0" fontId="3" fillId="0" borderId="22" xfId="0" applyFont="1" applyFill="1" applyBorder="1" applyAlignment="1">
      <alignment horizontal="center" vertical="center" textRotation="90" wrapText="1"/>
    </xf>
    <xf numFmtId="164" fontId="3" fillId="8" borderId="100" xfId="0" applyNumberFormat="1" applyFont="1" applyFill="1" applyBorder="1" applyAlignment="1">
      <alignment horizontal="left" vertical="top" wrapText="1"/>
    </xf>
    <xf numFmtId="49" fontId="4" fillId="8" borderId="31" xfId="0" applyNumberFormat="1" applyFont="1" applyFill="1" applyBorder="1" applyAlignment="1">
      <alignment horizontal="center" vertical="top" wrapText="1"/>
    </xf>
    <xf numFmtId="49" fontId="4" fillId="8" borderId="40" xfId="0" applyNumberFormat="1" applyFont="1" applyFill="1" applyBorder="1" applyAlignment="1">
      <alignment horizontal="center" vertical="top" wrapText="1"/>
    </xf>
    <xf numFmtId="49" fontId="4" fillId="8" borderId="19" xfId="0" applyNumberFormat="1" applyFont="1" applyFill="1" applyBorder="1" applyAlignment="1">
      <alignment horizontal="center" vertical="top" wrapText="1"/>
    </xf>
    <xf numFmtId="49" fontId="4" fillId="8" borderId="64" xfId="0" applyNumberFormat="1" applyFont="1" applyFill="1" applyBorder="1" applyAlignment="1">
      <alignment horizontal="center" vertical="top" wrapText="1"/>
    </xf>
    <xf numFmtId="164" fontId="3" fillId="8" borderId="13" xfId="0" applyNumberFormat="1" applyFont="1" applyFill="1" applyBorder="1" applyAlignment="1">
      <alignment horizontal="center" vertical="top"/>
    </xf>
    <xf numFmtId="0" fontId="3" fillId="8" borderId="64" xfId="0" applyFont="1" applyFill="1" applyBorder="1" applyAlignment="1">
      <alignment horizontal="center" vertical="top"/>
    </xf>
    <xf numFmtId="0" fontId="4" fillId="7" borderId="16" xfId="0" applyFont="1" applyFill="1" applyBorder="1" applyAlignment="1">
      <alignment horizontal="center" vertical="top"/>
    </xf>
    <xf numFmtId="0" fontId="3" fillId="8" borderId="85" xfId="0" applyFont="1" applyFill="1" applyBorder="1" applyAlignment="1">
      <alignment horizontal="center" vertical="top"/>
    </xf>
    <xf numFmtId="0" fontId="3" fillId="8" borderId="70" xfId="0" applyFont="1" applyFill="1" applyBorder="1" applyAlignment="1">
      <alignment horizontal="center" vertical="top"/>
    </xf>
    <xf numFmtId="0" fontId="3" fillId="0" borderId="107" xfId="0" applyFont="1" applyFill="1" applyBorder="1" applyAlignment="1">
      <alignment horizontal="center" vertical="top"/>
    </xf>
    <xf numFmtId="0" fontId="3" fillId="0" borderId="108" xfId="0" applyFont="1" applyFill="1" applyBorder="1" applyAlignment="1">
      <alignment horizontal="center" vertical="top"/>
    </xf>
    <xf numFmtId="0" fontId="3" fillId="0" borderId="94" xfId="0" applyFont="1" applyFill="1" applyBorder="1" applyAlignment="1">
      <alignment horizontal="center" vertical="top"/>
    </xf>
    <xf numFmtId="164" fontId="4" fillId="7" borderId="16" xfId="0" applyNumberFormat="1" applyFont="1" applyFill="1" applyBorder="1" applyAlignment="1">
      <alignment horizontal="center" vertical="top"/>
    </xf>
    <xf numFmtId="164" fontId="18" fillId="7" borderId="46" xfId="0" applyNumberFormat="1" applyFont="1" applyFill="1" applyBorder="1" applyAlignment="1">
      <alignment horizontal="center" vertical="top"/>
    </xf>
    <xf numFmtId="164" fontId="18" fillId="7" borderId="64" xfId="0" applyNumberFormat="1" applyFont="1" applyFill="1" applyBorder="1" applyAlignment="1">
      <alignment horizontal="center" vertical="top"/>
    </xf>
    <xf numFmtId="164" fontId="4" fillId="2" borderId="109" xfId="0" applyNumberFormat="1" applyFont="1" applyFill="1" applyBorder="1" applyAlignment="1">
      <alignment horizontal="center" vertical="top"/>
    </xf>
    <xf numFmtId="164" fontId="4" fillId="9" borderId="109" xfId="0" applyNumberFormat="1" applyFont="1" applyFill="1" applyBorder="1" applyAlignment="1">
      <alignment horizontal="center" vertical="top"/>
    </xf>
    <xf numFmtId="164" fontId="4" fillId="2" borderId="45" xfId="0" applyNumberFormat="1" applyFont="1" applyFill="1" applyBorder="1" applyAlignment="1">
      <alignment horizontal="center" vertical="top"/>
    </xf>
    <xf numFmtId="164" fontId="4" fillId="9" borderId="45" xfId="0" applyNumberFormat="1" applyFont="1" applyFill="1" applyBorder="1" applyAlignment="1">
      <alignment horizontal="center" vertical="top"/>
    </xf>
    <xf numFmtId="164" fontId="18" fillId="7" borderId="58" xfId="0" applyNumberFormat="1" applyFont="1" applyFill="1" applyBorder="1" applyAlignment="1">
      <alignment horizontal="center" vertical="top"/>
    </xf>
    <xf numFmtId="0" fontId="3" fillId="8" borderId="19" xfId="0" applyFont="1" applyFill="1" applyBorder="1" applyAlignment="1">
      <alignment horizontal="center" vertical="center" textRotation="90" wrapText="1"/>
    </xf>
    <xf numFmtId="49" fontId="8" fillId="8" borderId="35" xfId="0" applyNumberFormat="1" applyFont="1" applyFill="1" applyBorder="1" applyAlignment="1">
      <alignment horizontal="center" vertical="center" textRotation="90" wrapText="1"/>
    </xf>
    <xf numFmtId="0" fontId="3" fillId="8" borderId="57" xfId="0" applyFont="1" applyFill="1" applyBorder="1" applyAlignment="1">
      <alignment horizontal="center" vertical="top" wrapText="1"/>
    </xf>
    <xf numFmtId="49" fontId="4" fillId="8" borderId="8" xfId="0" applyNumberFormat="1" applyFont="1" applyFill="1" applyBorder="1" applyAlignment="1">
      <alignment horizontal="center" vertical="top" wrapText="1"/>
    </xf>
    <xf numFmtId="0" fontId="3" fillId="8" borderId="8" xfId="0" applyFont="1" applyFill="1" applyBorder="1" applyAlignment="1">
      <alignment horizontal="center" vertical="center" textRotation="90" wrapText="1"/>
    </xf>
    <xf numFmtId="49" fontId="8" fillId="8" borderId="40" xfId="0" applyNumberFormat="1" applyFont="1" applyFill="1" applyBorder="1" applyAlignment="1">
      <alignment horizontal="center" vertical="center" textRotation="90" wrapText="1"/>
    </xf>
    <xf numFmtId="49" fontId="3" fillId="8" borderId="33" xfId="0" applyNumberFormat="1" applyFont="1" applyFill="1" applyBorder="1" applyAlignment="1">
      <alignment horizontal="center" vertical="center" wrapText="1"/>
    </xf>
    <xf numFmtId="0" fontId="4" fillId="7" borderId="32" xfId="0" applyFont="1" applyFill="1" applyBorder="1" applyAlignment="1">
      <alignment horizontal="center" vertical="top"/>
    </xf>
    <xf numFmtId="164" fontId="18" fillId="7" borderId="43" xfId="0" applyNumberFormat="1" applyFont="1" applyFill="1" applyBorder="1" applyAlignment="1">
      <alignment horizontal="center" vertical="top"/>
    </xf>
    <xf numFmtId="164" fontId="18" fillId="7" borderId="79" xfId="0" applyNumberFormat="1" applyFont="1" applyFill="1" applyBorder="1" applyAlignment="1">
      <alignment horizontal="center" vertical="top"/>
    </xf>
    <xf numFmtId="164" fontId="18" fillId="7" borderId="78" xfId="0" applyNumberFormat="1" applyFont="1" applyFill="1" applyBorder="1" applyAlignment="1">
      <alignment horizontal="center" vertical="top"/>
    </xf>
    <xf numFmtId="164" fontId="18" fillId="7" borderId="21" xfId="0" applyNumberFormat="1" applyFont="1" applyFill="1" applyBorder="1" applyAlignment="1">
      <alignment horizontal="center" vertical="top"/>
    </xf>
    <xf numFmtId="0" fontId="3" fillId="8" borderId="40" xfId="0" applyFont="1" applyFill="1" applyBorder="1" applyAlignment="1">
      <alignment horizontal="center" vertical="top"/>
    </xf>
    <xf numFmtId="0" fontId="3" fillId="8" borderId="8" xfId="0" applyFont="1" applyFill="1" applyBorder="1" applyAlignment="1">
      <alignment horizontal="center" vertical="top"/>
    </xf>
    <xf numFmtId="0" fontId="3" fillId="8" borderId="18" xfId="0" applyFont="1" applyFill="1" applyBorder="1" applyAlignment="1">
      <alignment horizontal="center" vertical="top"/>
    </xf>
    <xf numFmtId="164" fontId="18" fillId="7" borderId="40" xfId="0" applyNumberFormat="1" applyFont="1" applyFill="1" applyBorder="1" applyAlignment="1">
      <alignment horizontal="center" vertical="top"/>
    </xf>
    <xf numFmtId="49" fontId="4" fillId="9" borderId="57" xfId="0" applyNumberFormat="1" applyFont="1" applyFill="1" applyBorder="1" applyAlignment="1">
      <alignment horizontal="center" vertical="top"/>
    </xf>
    <xf numFmtId="49" fontId="4" fillId="8" borderId="35" xfId="0" applyNumberFormat="1" applyFont="1" applyFill="1" applyBorder="1" applyAlignment="1">
      <alignment horizontal="center" vertical="top" wrapText="1"/>
    </xf>
    <xf numFmtId="49" fontId="3" fillId="8" borderId="34" xfId="0" applyNumberFormat="1" applyFont="1" applyFill="1" applyBorder="1" applyAlignment="1">
      <alignment horizontal="center" vertical="top" wrapText="1"/>
    </xf>
    <xf numFmtId="0" fontId="3" fillId="0" borderId="34" xfId="0" applyFont="1" applyFill="1" applyBorder="1" applyAlignment="1">
      <alignment horizontal="center" vertical="top" wrapText="1"/>
    </xf>
    <xf numFmtId="164" fontId="3" fillId="0" borderId="34" xfId="0" applyNumberFormat="1" applyFont="1" applyBorder="1" applyAlignment="1">
      <alignment horizontal="center" vertical="top"/>
    </xf>
    <xf numFmtId="164" fontId="3" fillId="0" borderId="57" xfId="0" applyNumberFormat="1" applyFont="1" applyBorder="1" applyAlignment="1">
      <alignment horizontal="center" vertical="top"/>
    </xf>
    <xf numFmtId="0" fontId="3" fillId="8" borderId="19" xfId="0" applyFont="1" applyFill="1" applyBorder="1" applyAlignment="1">
      <alignment horizontal="center" vertical="top"/>
    </xf>
    <xf numFmtId="0" fontId="3" fillId="8" borderId="20" xfId="0" applyFont="1" applyFill="1" applyBorder="1" applyAlignment="1">
      <alignment horizontal="center" vertical="top"/>
    </xf>
    <xf numFmtId="164" fontId="18" fillId="7" borderId="18" xfId="0" applyNumberFormat="1" applyFont="1" applyFill="1" applyBorder="1" applyAlignment="1">
      <alignment horizontal="center" vertical="top"/>
    </xf>
    <xf numFmtId="0" fontId="6" fillId="8" borderId="43" xfId="0" applyFont="1" applyFill="1" applyBorder="1" applyAlignment="1">
      <alignment vertical="top" wrapText="1"/>
    </xf>
    <xf numFmtId="164" fontId="4" fillId="7" borderId="40" xfId="0" applyNumberFormat="1" applyFont="1" applyFill="1" applyBorder="1" applyAlignment="1">
      <alignment horizontal="center" vertical="top"/>
    </xf>
    <xf numFmtId="0" fontId="2" fillId="8" borderId="94" xfId="0" applyFont="1" applyFill="1" applyBorder="1" applyAlignment="1">
      <alignment horizontal="center" vertical="top" wrapText="1"/>
    </xf>
    <xf numFmtId="0" fontId="2" fillId="8" borderId="84" xfId="0" applyFont="1" applyFill="1" applyBorder="1" applyAlignment="1">
      <alignment horizontal="center" vertical="top" wrapText="1"/>
    </xf>
    <xf numFmtId="0" fontId="2" fillId="8" borderId="67" xfId="0" applyFont="1" applyFill="1" applyBorder="1" applyAlignment="1">
      <alignment horizontal="center" vertical="top" wrapText="1"/>
    </xf>
    <xf numFmtId="0" fontId="10" fillId="8" borderId="23" xfId="0" applyFont="1" applyFill="1" applyBorder="1" applyAlignment="1">
      <alignment vertical="top" wrapText="1"/>
    </xf>
    <xf numFmtId="0" fontId="9" fillId="8" borderId="19" xfId="0" applyFont="1" applyFill="1" applyBorder="1" applyAlignment="1">
      <alignment horizontal="center" vertical="top" wrapText="1"/>
    </xf>
    <xf numFmtId="0" fontId="9" fillId="8" borderId="20" xfId="0" applyFont="1" applyFill="1" applyBorder="1" applyAlignment="1">
      <alignment horizontal="center" vertical="top" wrapText="1"/>
    </xf>
    <xf numFmtId="0" fontId="10" fillId="8" borderId="54" xfId="0" applyFont="1" applyFill="1" applyBorder="1" applyAlignment="1">
      <alignment vertical="top" wrapText="1"/>
    </xf>
    <xf numFmtId="0" fontId="9" fillId="8" borderId="87" xfId="0" applyFont="1" applyFill="1" applyBorder="1" applyAlignment="1">
      <alignment horizontal="center" vertical="top" wrapText="1"/>
    </xf>
    <xf numFmtId="0" fontId="9" fillId="8" borderId="67" xfId="0" applyFont="1" applyFill="1" applyBorder="1" applyAlignment="1">
      <alignment horizontal="center" vertical="top" wrapText="1"/>
    </xf>
    <xf numFmtId="0" fontId="3" fillId="8" borderId="57" xfId="0" applyFont="1" applyFill="1" applyBorder="1" applyAlignment="1">
      <alignment horizontal="center" vertical="top"/>
    </xf>
    <xf numFmtId="0" fontId="3" fillId="0" borderId="55" xfId="0" applyFont="1" applyFill="1" applyBorder="1" applyAlignment="1">
      <alignment vertical="top" wrapText="1"/>
    </xf>
    <xf numFmtId="0" fontId="16" fillId="0" borderId="0" xfId="0" applyFont="1" applyAlignment="1">
      <alignment horizontal="center" vertical="top" wrapText="1"/>
    </xf>
    <xf numFmtId="0" fontId="17" fillId="0" borderId="0" xfId="0" applyFont="1" applyAlignment="1">
      <alignment horizontal="center" vertical="top" wrapText="1"/>
    </xf>
    <xf numFmtId="0" fontId="16" fillId="0" borderId="0" xfId="0" applyFont="1" applyAlignment="1">
      <alignment horizontal="center" vertical="top"/>
    </xf>
    <xf numFmtId="0" fontId="4" fillId="0" borderId="39" xfId="0" applyFont="1" applyBorder="1" applyAlignment="1">
      <alignment horizontal="center" vertical="center"/>
    </xf>
    <xf numFmtId="49" fontId="4" fillId="9" borderId="23" xfId="0" applyNumberFormat="1" applyFont="1" applyFill="1" applyBorder="1" applyAlignment="1">
      <alignment horizontal="center" vertical="top"/>
    </xf>
    <xf numFmtId="49" fontId="4" fillId="9" borderId="6" xfId="0" applyNumberFormat="1" applyFont="1" applyFill="1" applyBorder="1" applyAlignment="1">
      <alignment horizontal="center" vertical="top"/>
    </xf>
    <xf numFmtId="49" fontId="4" fillId="9" borderId="7" xfId="0" applyNumberFormat="1" applyFont="1" applyFill="1" applyBorder="1" applyAlignment="1">
      <alignment horizontal="center" vertical="top"/>
    </xf>
    <xf numFmtId="49" fontId="4" fillId="0" borderId="12" xfId="0" applyNumberFormat="1" applyFont="1" applyBorder="1" applyAlignment="1">
      <alignment horizontal="center" vertical="top"/>
    </xf>
    <xf numFmtId="49" fontId="4" fillId="0" borderId="8" xfId="0" applyNumberFormat="1" applyFont="1" applyBorder="1" applyAlignment="1">
      <alignment horizontal="center" vertical="top"/>
    </xf>
    <xf numFmtId="49" fontId="7" fillId="6" borderId="39" xfId="0" applyNumberFormat="1" applyFont="1" applyFill="1" applyBorder="1" applyAlignment="1">
      <alignment horizontal="left" vertical="top" wrapText="1"/>
    </xf>
    <xf numFmtId="0" fontId="7" fillId="4" borderId="27" xfId="0" applyFont="1" applyFill="1" applyBorder="1" applyAlignment="1">
      <alignment horizontal="left" vertical="top" wrapText="1"/>
    </xf>
    <xf numFmtId="0" fontId="4" fillId="9" borderId="27" xfId="0" applyFont="1" applyFill="1" applyBorder="1" applyAlignment="1">
      <alignment horizontal="left" vertical="top" wrapText="1"/>
    </xf>
    <xf numFmtId="0" fontId="4" fillId="2" borderId="27" xfId="0" applyFont="1" applyFill="1" applyBorder="1" applyAlignment="1">
      <alignment horizontal="left" vertical="top" wrapText="1"/>
    </xf>
    <xf numFmtId="0" fontId="3" fillId="8" borderId="19" xfId="0" applyFont="1" applyFill="1" applyBorder="1" applyAlignment="1">
      <alignment horizontal="left" vertical="top" wrapText="1"/>
    </xf>
    <xf numFmtId="0" fontId="3" fillId="8" borderId="12" xfId="0" applyFont="1" applyFill="1" applyBorder="1" applyAlignment="1">
      <alignment horizontal="left" vertical="top" wrapText="1"/>
    </xf>
    <xf numFmtId="49" fontId="4" fillId="2" borderId="12" xfId="0" applyNumberFormat="1" applyFont="1" applyFill="1" applyBorder="1" applyAlignment="1">
      <alignment horizontal="center" vertical="top"/>
    </xf>
    <xf numFmtId="49" fontId="4" fillId="10" borderId="12" xfId="0" applyNumberFormat="1" applyFont="1" applyFill="1" applyBorder="1" applyAlignment="1">
      <alignment horizontal="center" vertical="top"/>
    </xf>
    <xf numFmtId="49" fontId="4" fillId="2" borderId="25" xfId="0" applyNumberFormat="1" applyFont="1" applyFill="1" applyBorder="1" applyAlignment="1">
      <alignment horizontal="left" vertical="top"/>
    </xf>
    <xf numFmtId="49" fontId="3" fillId="8" borderId="3" xfId="0" applyNumberFormat="1" applyFont="1" applyFill="1" applyBorder="1" applyAlignment="1">
      <alignment horizontal="center" vertical="center" wrapText="1"/>
    </xf>
    <xf numFmtId="0" fontId="3" fillId="8" borderId="6" xfId="0" applyFont="1" applyFill="1" applyBorder="1" applyAlignment="1">
      <alignment vertical="top" wrapText="1"/>
    </xf>
    <xf numFmtId="49" fontId="3" fillId="8" borderId="3" xfId="0" applyNumberFormat="1" applyFont="1" applyFill="1" applyBorder="1" applyAlignment="1">
      <alignment horizontal="center" vertical="top" wrapText="1"/>
    </xf>
    <xf numFmtId="0" fontId="3" fillId="0" borderId="42" xfId="0" applyFont="1" applyFill="1" applyBorder="1" applyAlignment="1">
      <alignment vertical="top" wrapText="1"/>
    </xf>
    <xf numFmtId="0" fontId="3" fillId="2" borderId="24" xfId="0" applyFont="1" applyFill="1" applyBorder="1" applyAlignment="1">
      <alignment horizontal="center" vertical="top" wrapText="1"/>
    </xf>
    <xf numFmtId="0" fontId="3" fillId="2" borderId="25" xfId="0" applyFont="1" applyFill="1" applyBorder="1" applyAlignment="1">
      <alignment horizontal="center" vertical="top" wrapText="1"/>
    </xf>
    <xf numFmtId="0" fontId="3" fillId="9" borderId="25" xfId="0" applyFont="1" applyFill="1" applyBorder="1" applyAlignment="1">
      <alignment horizontal="center" vertical="top"/>
    </xf>
    <xf numFmtId="49" fontId="4" fillId="2" borderId="8" xfId="0" applyNumberFormat="1" applyFont="1" applyFill="1" applyBorder="1" applyAlignment="1">
      <alignment horizontal="center" vertical="top"/>
    </xf>
    <xf numFmtId="0" fontId="4" fillId="9" borderId="25" xfId="0" applyFont="1" applyFill="1" applyBorder="1" applyAlignment="1">
      <alignment horizontal="left" vertical="top"/>
    </xf>
    <xf numFmtId="0" fontId="4" fillId="2" borderId="25" xfId="0" applyFont="1" applyFill="1" applyBorder="1" applyAlignment="1">
      <alignment horizontal="left" vertical="top" wrapText="1"/>
    </xf>
    <xf numFmtId="49" fontId="4" fillId="2" borderId="19" xfId="0" applyNumberFormat="1" applyFont="1" applyFill="1" applyBorder="1" applyAlignment="1">
      <alignment horizontal="center" vertical="top"/>
    </xf>
    <xf numFmtId="0" fontId="6" fillId="0" borderId="7" xfId="0" applyFont="1" applyBorder="1" applyAlignment="1">
      <alignment vertical="top" wrapText="1"/>
    </xf>
    <xf numFmtId="0" fontId="3" fillId="4" borderId="25" xfId="0" applyFont="1" applyFill="1" applyBorder="1" applyAlignment="1">
      <alignment horizontal="center" vertical="top"/>
    </xf>
    <xf numFmtId="49" fontId="4" fillId="0" borderId="0" xfId="0" applyNumberFormat="1" applyFont="1" applyFill="1" applyBorder="1" applyAlignment="1">
      <alignment horizontal="center" vertical="top" wrapText="1"/>
    </xf>
    <xf numFmtId="0" fontId="6" fillId="7" borderId="27" xfId="0" applyFont="1" applyFill="1" applyBorder="1" applyAlignment="1">
      <alignment horizontal="left" vertical="top" wrapText="1"/>
    </xf>
    <xf numFmtId="49" fontId="8" fillId="8" borderId="12" xfId="0" applyNumberFormat="1" applyFont="1" applyFill="1" applyBorder="1" applyAlignment="1">
      <alignment horizontal="center" vertical="center" textRotation="90" wrapText="1"/>
    </xf>
    <xf numFmtId="0" fontId="3" fillId="0" borderId="8" xfId="0" applyFont="1" applyFill="1" applyBorder="1" applyAlignment="1">
      <alignment horizontal="center" vertical="center" textRotation="90" wrapText="1"/>
    </xf>
    <xf numFmtId="0" fontId="0" fillId="0" borderId="0" xfId="0" applyFont="1" applyBorder="1" applyAlignment="1">
      <alignment horizontal="right" vertical="top"/>
    </xf>
    <xf numFmtId="0" fontId="3" fillId="0" borderId="54" xfId="0" applyFont="1" applyBorder="1" applyAlignment="1">
      <alignment vertical="top" wrapText="1"/>
    </xf>
    <xf numFmtId="0" fontId="0" fillId="0" borderId="90" xfId="0" applyFont="1" applyBorder="1" applyAlignment="1">
      <alignment horizontal="center" vertical="center" textRotation="90" wrapText="1"/>
    </xf>
    <xf numFmtId="0" fontId="3" fillId="0" borderId="93" xfId="0" applyFont="1" applyBorder="1" applyAlignment="1">
      <alignment vertical="top" wrapText="1"/>
    </xf>
    <xf numFmtId="0" fontId="0" fillId="8" borderId="22" xfId="0" applyFont="1" applyFill="1" applyBorder="1" applyAlignment="1">
      <alignment horizontal="left" vertical="top" wrapText="1"/>
    </xf>
    <xf numFmtId="0" fontId="3" fillId="0" borderId="104" xfId="0" applyFont="1" applyBorder="1" applyAlignment="1">
      <alignment vertical="top" wrapText="1"/>
    </xf>
    <xf numFmtId="0" fontId="3" fillId="0" borderId="47" xfId="0" applyFont="1" applyBorder="1" applyAlignment="1">
      <alignment vertical="top" wrapText="1"/>
    </xf>
    <xf numFmtId="0" fontId="3" fillId="0" borderId="104" xfId="0" applyFont="1" applyBorder="1" applyAlignment="1">
      <alignment vertical="center" wrapText="1"/>
    </xf>
    <xf numFmtId="0" fontId="22" fillId="8" borderId="22" xfId="0" applyFont="1" applyFill="1" applyBorder="1" applyAlignment="1">
      <alignment horizontal="left" vertical="top" wrapText="1"/>
    </xf>
    <xf numFmtId="0" fontId="3" fillId="8" borderId="47" xfId="0" applyFont="1" applyFill="1" applyBorder="1" applyAlignment="1">
      <alignment vertical="top" wrapText="1"/>
    </xf>
    <xf numFmtId="0" fontId="0" fillId="8" borderId="8" xfId="0" applyFont="1" applyFill="1" applyBorder="1" applyAlignment="1">
      <alignment horizontal="left" vertical="top" wrapText="1"/>
    </xf>
    <xf numFmtId="0" fontId="0" fillId="0" borderId="0" xfId="0" applyFont="1" applyAlignment="1">
      <alignment vertical="top"/>
    </xf>
    <xf numFmtId="0" fontId="22" fillId="8" borderId="6" xfId="0" applyFont="1" applyFill="1" applyBorder="1" applyAlignment="1">
      <alignment horizontal="left" wrapText="1"/>
    </xf>
    <xf numFmtId="3" fontId="22" fillId="8" borderId="12" xfId="0" applyNumberFormat="1" applyFont="1" applyFill="1" applyBorder="1" applyAlignment="1">
      <alignment horizontal="center"/>
    </xf>
    <xf numFmtId="49" fontId="3" fillId="0" borderId="13" xfId="0" applyNumberFormat="1" applyFont="1" applyBorder="1" applyAlignment="1">
      <alignment horizontal="center" vertical="top"/>
    </xf>
    <xf numFmtId="49" fontId="3" fillId="8" borderId="3" xfId="0" applyNumberFormat="1" applyFont="1" applyFill="1" applyBorder="1" applyAlignment="1">
      <alignment horizontal="center" vertical="top" wrapText="1"/>
    </xf>
    <xf numFmtId="49" fontId="3" fillId="8" borderId="34" xfId="0" applyNumberFormat="1" applyFont="1" applyFill="1" applyBorder="1" applyAlignment="1">
      <alignment horizontal="center" vertical="center" wrapText="1"/>
    </xf>
    <xf numFmtId="49" fontId="3" fillId="8" borderId="3" xfId="0" applyNumberFormat="1" applyFont="1" applyFill="1" applyBorder="1" applyAlignment="1">
      <alignment horizontal="center" vertical="center" wrapText="1"/>
    </xf>
    <xf numFmtId="49" fontId="4" fillId="8" borderId="20" xfId="0" applyNumberFormat="1" applyFont="1" applyFill="1" applyBorder="1" applyAlignment="1">
      <alignment horizontal="center" vertical="top"/>
    </xf>
    <xf numFmtId="49" fontId="4" fillId="8" borderId="13" xfId="0" applyNumberFormat="1" applyFont="1" applyFill="1" applyBorder="1" applyAlignment="1">
      <alignment horizontal="center" vertical="top"/>
    </xf>
    <xf numFmtId="49" fontId="4" fillId="8" borderId="18" xfId="0" applyNumberFormat="1" applyFont="1" applyFill="1" applyBorder="1" applyAlignment="1">
      <alignment horizontal="center" vertical="top"/>
    </xf>
    <xf numFmtId="0" fontId="3" fillId="0" borderId="4" xfId="0" applyFont="1" applyBorder="1" applyAlignment="1">
      <alignment horizontal="center" vertical="top"/>
    </xf>
    <xf numFmtId="164" fontId="8" fillId="3" borderId="89" xfId="0" applyNumberFormat="1" applyFont="1" applyFill="1" applyBorder="1" applyAlignment="1">
      <alignment horizontal="center" vertical="top" wrapText="1"/>
    </xf>
    <xf numFmtId="164" fontId="3" fillId="8" borderId="20" xfId="0" applyNumberFormat="1" applyFont="1" applyFill="1" applyBorder="1" applyAlignment="1">
      <alignment horizontal="center" vertical="top"/>
    </xf>
    <xf numFmtId="164" fontId="3" fillId="0" borderId="23" xfId="0" applyNumberFormat="1" applyFont="1" applyBorder="1" applyAlignment="1">
      <alignment horizontal="center" vertical="top"/>
    </xf>
    <xf numFmtId="164" fontId="3" fillId="0" borderId="35" xfId="0" applyNumberFormat="1" applyFont="1" applyBorder="1" applyAlignment="1">
      <alignment horizontal="center" vertical="top"/>
    </xf>
    <xf numFmtId="164" fontId="3" fillId="0" borderId="19" xfId="0" applyNumberFormat="1" applyFont="1" applyBorder="1" applyAlignment="1">
      <alignment horizontal="center" vertical="top"/>
    </xf>
    <xf numFmtId="164" fontId="3" fillId="0" borderId="20" xfId="0" applyNumberFormat="1" applyFont="1" applyBorder="1" applyAlignment="1">
      <alignment horizontal="center" vertical="top"/>
    </xf>
    <xf numFmtId="164" fontId="3" fillId="0" borderId="49" xfId="0" applyNumberFormat="1" applyFont="1" applyBorder="1" applyAlignment="1">
      <alignment horizontal="center" vertical="top"/>
    </xf>
    <xf numFmtId="164" fontId="3" fillId="0" borderId="64" xfId="0" applyNumberFormat="1" applyFont="1" applyBorder="1" applyAlignment="1">
      <alignment horizontal="center" vertical="top"/>
    </xf>
    <xf numFmtId="164" fontId="3" fillId="0" borderId="58" xfId="0" applyNumberFormat="1" applyFont="1" applyBorder="1" applyAlignment="1">
      <alignment horizontal="center" vertical="top"/>
    </xf>
    <xf numFmtId="164" fontId="3" fillId="8" borderId="23" xfId="0" applyNumberFormat="1" applyFont="1" applyFill="1" applyBorder="1" applyAlignment="1">
      <alignment horizontal="center" vertical="top"/>
    </xf>
    <xf numFmtId="164" fontId="3" fillId="8" borderId="6" xfId="0" applyNumberFormat="1" applyFont="1" applyFill="1" applyBorder="1" applyAlignment="1">
      <alignment horizontal="center" vertical="top"/>
    </xf>
    <xf numFmtId="164" fontId="3" fillId="0" borderId="0" xfId="0" applyNumberFormat="1" applyFont="1" applyFill="1" applyBorder="1" applyAlignment="1">
      <alignment horizontal="center" vertical="top"/>
    </xf>
    <xf numFmtId="0" fontId="3" fillId="0" borderId="0" xfId="0" applyFont="1" applyAlignment="1">
      <alignment vertical="center"/>
    </xf>
    <xf numFmtId="164" fontId="4" fillId="7" borderId="21" xfId="0" applyNumberFormat="1" applyFont="1" applyFill="1" applyBorder="1" applyAlignment="1">
      <alignment horizontal="center" vertical="top"/>
    </xf>
    <xf numFmtId="164" fontId="4" fillId="2" borderId="2" xfId="0" applyNumberFormat="1" applyFont="1" applyFill="1" applyBorder="1" applyAlignment="1">
      <alignment horizontal="center" vertical="top"/>
    </xf>
    <xf numFmtId="164" fontId="8" fillId="3" borderId="0" xfId="0" applyNumberFormat="1" applyFont="1" applyFill="1" applyBorder="1" applyAlignment="1">
      <alignment horizontal="center" vertical="top" wrapText="1"/>
    </xf>
    <xf numFmtId="164" fontId="8" fillId="8" borderId="12" xfId="0" applyNumberFormat="1" applyFont="1" applyFill="1" applyBorder="1" applyAlignment="1">
      <alignment horizontal="center" vertical="top"/>
    </xf>
    <xf numFmtId="164" fontId="18" fillId="7" borderId="22" xfId="0" applyNumberFormat="1" applyFont="1" applyFill="1" applyBorder="1" applyAlignment="1">
      <alignment horizontal="center" vertical="top"/>
    </xf>
    <xf numFmtId="164" fontId="8" fillId="8" borderId="71" xfId="0" applyNumberFormat="1" applyFont="1" applyFill="1" applyBorder="1" applyAlignment="1">
      <alignment horizontal="center" vertical="top"/>
    </xf>
    <xf numFmtId="164" fontId="3" fillId="8" borderId="76" xfId="0" applyNumberFormat="1" applyFont="1" applyFill="1" applyBorder="1" applyAlignment="1">
      <alignment horizontal="center" vertical="top"/>
    </xf>
    <xf numFmtId="49" fontId="4" fillId="0" borderId="0" xfId="0" applyNumberFormat="1" applyFont="1" applyFill="1" applyBorder="1" applyAlignment="1">
      <alignment horizontal="center" vertical="top" wrapText="1"/>
    </xf>
    <xf numFmtId="0" fontId="16" fillId="0" borderId="0" xfId="0" applyFont="1" applyAlignment="1">
      <alignment horizontal="center" vertical="top" wrapText="1"/>
    </xf>
    <xf numFmtId="0" fontId="17" fillId="0" borderId="0" xfId="0" applyFont="1" applyAlignment="1">
      <alignment horizontal="center" vertical="top" wrapText="1"/>
    </xf>
    <xf numFmtId="0" fontId="16" fillId="0" borderId="0" xfId="0" applyFont="1" applyAlignment="1">
      <alignment horizontal="center" vertical="top"/>
    </xf>
    <xf numFmtId="0" fontId="8" fillId="0" borderId="0" xfId="0" applyNumberFormat="1" applyFont="1" applyFill="1" applyBorder="1" applyAlignment="1">
      <alignment horizontal="left" vertical="top" wrapText="1"/>
    </xf>
    <xf numFmtId="0" fontId="0" fillId="0" borderId="0" xfId="0" applyFont="1" applyAlignment="1">
      <alignment vertical="top"/>
    </xf>
    <xf numFmtId="0" fontId="3" fillId="0" borderId="21" xfId="0" applyFont="1" applyBorder="1" applyAlignment="1">
      <alignment horizontal="right" vertical="top"/>
    </xf>
    <xf numFmtId="49" fontId="8" fillId="8" borderId="12" xfId="0" applyNumberFormat="1" applyFont="1" applyFill="1" applyBorder="1" applyAlignment="1">
      <alignment horizontal="center" vertical="center" textRotation="90" wrapText="1"/>
    </xf>
    <xf numFmtId="49" fontId="3" fillId="0" borderId="13" xfId="0" applyNumberFormat="1" applyFont="1" applyBorder="1" applyAlignment="1">
      <alignment horizontal="center" vertical="top"/>
    </xf>
    <xf numFmtId="49" fontId="3" fillId="0" borderId="0" xfId="0" applyNumberFormat="1" applyFont="1" applyAlignment="1">
      <alignment vertical="center"/>
    </xf>
    <xf numFmtId="0" fontId="3" fillId="0" borderId="65" xfId="0" applyFont="1" applyBorder="1" applyAlignment="1">
      <alignment horizontal="center" vertical="center" wrapText="1"/>
    </xf>
    <xf numFmtId="0" fontId="3" fillId="0" borderId="66" xfId="0" applyFont="1" applyBorder="1" applyAlignment="1">
      <alignment horizontal="center" vertical="center" textRotation="90" wrapText="1"/>
    </xf>
    <xf numFmtId="164" fontId="3" fillId="8" borderId="111" xfId="0" applyNumberFormat="1" applyFont="1" applyFill="1" applyBorder="1" applyAlignment="1">
      <alignment horizontal="left" vertical="top" wrapText="1"/>
    </xf>
    <xf numFmtId="164" fontId="3" fillId="8" borderId="110" xfId="0" applyNumberFormat="1" applyFont="1" applyFill="1" applyBorder="1" applyAlignment="1">
      <alignment horizontal="left" vertical="top" wrapText="1"/>
    </xf>
    <xf numFmtId="0" fontId="3" fillId="8" borderId="99" xfId="0" applyFont="1" applyFill="1" applyBorder="1" applyAlignment="1">
      <alignment horizontal="left" vertical="top" wrapText="1"/>
    </xf>
    <xf numFmtId="164" fontId="3" fillId="8" borderId="105" xfId="0" applyNumberFormat="1" applyFont="1" applyFill="1" applyBorder="1" applyAlignment="1">
      <alignment horizontal="left" vertical="top" wrapText="1"/>
    </xf>
    <xf numFmtId="0" fontId="3" fillId="8" borderId="50" xfId="0" applyFont="1" applyFill="1" applyBorder="1" applyAlignment="1">
      <alignment horizontal="left" vertical="top" wrapText="1"/>
    </xf>
    <xf numFmtId="0" fontId="3" fillId="8" borderId="112" xfId="0" applyFont="1" applyFill="1" applyBorder="1" applyAlignment="1">
      <alignment horizontal="left" vertical="top" wrapText="1"/>
    </xf>
    <xf numFmtId="0" fontId="3" fillId="0" borderId="99" xfId="0" applyFont="1" applyBorder="1" applyAlignment="1">
      <alignment vertical="top" wrapText="1"/>
    </xf>
    <xf numFmtId="0" fontId="3" fillId="8" borderId="80"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73" xfId="0" applyFont="1" applyBorder="1" applyAlignment="1">
      <alignment vertical="top" wrapText="1"/>
    </xf>
    <xf numFmtId="0" fontId="3" fillId="0" borderId="98" xfId="0" applyFont="1" applyBorder="1" applyAlignment="1">
      <alignment vertical="top" wrapText="1"/>
    </xf>
    <xf numFmtId="0" fontId="14" fillId="10" borderId="21" xfId="0" applyFont="1" applyFill="1" applyBorder="1" applyAlignment="1">
      <alignment vertical="top" wrapText="1"/>
    </xf>
    <xf numFmtId="0" fontId="4" fillId="0" borderId="17" xfId="0" applyFont="1" applyBorder="1" applyAlignment="1">
      <alignment horizontal="center" vertical="center" wrapText="1"/>
    </xf>
    <xf numFmtId="164" fontId="4" fillId="5" borderId="33" xfId="0" applyNumberFormat="1" applyFont="1" applyFill="1" applyBorder="1" applyAlignment="1">
      <alignment horizontal="center" vertical="top" wrapText="1"/>
    </xf>
    <xf numFmtId="164" fontId="3" fillId="8" borderId="95" xfId="0" applyNumberFormat="1" applyFont="1" applyFill="1" applyBorder="1" applyAlignment="1">
      <alignment horizontal="center" vertical="top"/>
    </xf>
    <xf numFmtId="0" fontId="3" fillId="8" borderId="95" xfId="0" applyFont="1" applyFill="1" applyBorder="1" applyAlignment="1">
      <alignment horizontal="center" vertical="top"/>
    </xf>
    <xf numFmtId="0" fontId="10" fillId="8" borderId="55" xfId="0" applyFont="1" applyFill="1" applyBorder="1" applyAlignment="1">
      <alignment vertical="top" wrapText="1"/>
    </xf>
    <xf numFmtId="49" fontId="8" fillId="8" borderId="84" xfId="0" applyNumberFormat="1" applyFont="1" applyFill="1" applyBorder="1" applyAlignment="1">
      <alignment horizontal="center" vertical="center" wrapText="1"/>
    </xf>
    <xf numFmtId="49" fontId="8" fillId="8" borderId="83" xfId="0" applyNumberFormat="1" applyFont="1" applyFill="1" applyBorder="1" applyAlignment="1">
      <alignment horizontal="center" vertical="center" wrapText="1"/>
    </xf>
    <xf numFmtId="49" fontId="8" fillId="8" borderId="87" xfId="0" applyNumberFormat="1" applyFont="1" applyFill="1" applyBorder="1" applyAlignment="1">
      <alignment horizontal="center" vertical="center" wrapText="1"/>
    </xf>
    <xf numFmtId="49" fontId="8" fillId="8" borderId="67" xfId="0" applyNumberFormat="1" applyFont="1" applyFill="1" applyBorder="1" applyAlignment="1">
      <alignment horizontal="center" vertical="center" wrapText="1"/>
    </xf>
    <xf numFmtId="49" fontId="3" fillId="8" borderId="93" xfId="0" applyNumberFormat="1" applyFont="1" applyFill="1" applyBorder="1" applyAlignment="1">
      <alignment horizontal="left" vertical="top" wrapText="1"/>
    </xf>
    <xf numFmtId="0" fontId="3" fillId="0" borderId="0" xfId="0" applyFont="1" applyAlignment="1">
      <alignment horizontal="right" wrapText="1"/>
    </xf>
    <xf numFmtId="0" fontId="6" fillId="0" borderId="0" xfId="0" applyFont="1" applyAlignment="1">
      <alignment horizontal="right"/>
    </xf>
    <xf numFmtId="0" fontId="3" fillId="0" borderId="21" xfId="0" applyFont="1" applyBorder="1" applyAlignment="1">
      <alignment horizontal="right" vertical="top"/>
    </xf>
    <xf numFmtId="164" fontId="8" fillId="3" borderId="90" xfId="0" applyNumberFormat="1" applyFont="1" applyFill="1" applyBorder="1" applyAlignment="1">
      <alignment horizontal="center" vertical="top" wrapText="1"/>
    </xf>
    <xf numFmtId="164" fontId="3" fillId="8" borderId="15" xfId="0" applyNumberFormat="1" applyFont="1" applyFill="1" applyBorder="1" applyAlignment="1">
      <alignment horizontal="center" vertical="top" wrapText="1"/>
    </xf>
    <xf numFmtId="0" fontId="3" fillId="8" borderId="42" xfId="0" applyFont="1" applyFill="1" applyBorder="1" applyAlignment="1">
      <alignment vertical="top" wrapText="1"/>
    </xf>
    <xf numFmtId="0" fontId="3" fillId="0" borderId="0" xfId="0" applyFont="1" applyFill="1" applyBorder="1" applyAlignment="1">
      <alignment horizontal="left" vertical="top" wrapText="1"/>
    </xf>
    <xf numFmtId="164" fontId="8" fillId="8" borderId="57" xfId="0" applyNumberFormat="1" applyFont="1" applyFill="1" applyBorder="1" applyAlignment="1">
      <alignment horizontal="center" vertical="top"/>
    </xf>
    <xf numFmtId="0" fontId="3" fillId="0" borderId="113" xfId="0" applyFont="1" applyFill="1" applyBorder="1" applyAlignment="1">
      <alignment vertical="top" wrapText="1"/>
    </xf>
    <xf numFmtId="0" fontId="3" fillId="0" borderId="70" xfId="0" applyFont="1" applyFill="1" applyBorder="1" applyAlignment="1">
      <alignment horizontal="center" vertical="top"/>
    </xf>
    <xf numFmtId="49" fontId="3" fillId="8" borderId="18" xfId="0" applyNumberFormat="1" applyFont="1" applyFill="1" applyBorder="1" applyAlignment="1">
      <alignment horizontal="center" vertical="top"/>
    </xf>
    <xf numFmtId="49" fontId="8" fillId="8" borderId="20" xfId="0" applyNumberFormat="1" applyFont="1" applyFill="1" applyBorder="1" applyAlignment="1">
      <alignment horizontal="center" vertical="top"/>
    </xf>
    <xf numFmtId="0" fontId="3" fillId="8" borderId="57" xfId="0" applyFont="1" applyFill="1" applyBorder="1" applyAlignment="1">
      <alignment vertical="top" wrapText="1"/>
    </xf>
    <xf numFmtId="0" fontId="4" fillId="0" borderId="39" xfId="0" applyFont="1" applyBorder="1" applyAlignment="1">
      <alignment horizontal="center" vertical="center"/>
    </xf>
    <xf numFmtId="49" fontId="4" fillId="9" borderId="6" xfId="0" applyNumberFormat="1" applyFont="1" applyFill="1" applyBorder="1" applyAlignment="1">
      <alignment horizontal="center" vertical="top"/>
    </xf>
    <xf numFmtId="49" fontId="4" fillId="9" borderId="7" xfId="0" applyNumberFormat="1" applyFont="1" applyFill="1" applyBorder="1" applyAlignment="1">
      <alignment horizontal="center" vertical="top"/>
    </xf>
    <xf numFmtId="49" fontId="4" fillId="0" borderId="12" xfId="0" applyNumberFormat="1" applyFont="1" applyBorder="1" applyAlignment="1">
      <alignment horizontal="center" vertical="top"/>
    </xf>
    <xf numFmtId="49" fontId="4" fillId="0" borderId="8" xfId="0" applyNumberFormat="1" applyFont="1" applyBorder="1" applyAlignment="1">
      <alignment horizontal="center" vertical="top"/>
    </xf>
    <xf numFmtId="49" fontId="4" fillId="9" borderId="23" xfId="0" applyNumberFormat="1" applyFont="1" applyFill="1" applyBorder="1" applyAlignment="1">
      <alignment horizontal="center" vertical="top"/>
    </xf>
    <xf numFmtId="0" fontId="3" fillId="8" borderId="12" xfId="0" applyFont="1" applyFill="1" applyBorder="1" applyAlignment="1">
      <alignment horizontal="center" vertical="center" textRotation="90" wrapText="1"/>
    </xf>
    <xf numFmtId="49" fontId="4" fillId="2" borderId="19" xfId="0" applyNumberFormat="1" applyFont="1" applyFill="1" applyBorder="1" applyAlignment="1">
      <alignment horizontal="center" vertical="top"/>
    </xf>
    <xf numFmtId="49" fontId="4" fillId="2" borderId="12" xfId="0" applyNumberFormat="1" applyFont="1" applyFill="1" applyBorder="1" applyAlignment="1">
      <alignment horizontal="center" vertical="top"/>
    </xf>
    <xf numFmtId="49" fontId="4" fillId="2" borderId="8" xfId="0" applyNumberFormat="1" applyFont="1" applyFill="1" applyBorder="1" applyAlignment="1">
      <alignment horizontal="center" vertical="top"/>
    </xf>
    <xf numFmtId="49" fontId="3" fillId="8" borderId="34" xfId="0" applyNumberFormat="1" applyFont="1" applyFill="1" applyBorder="1" applyAlignment="1">
      <alignment horizontal="center" vertical="center" wrapText="1"/>
    </xf>
    <xf numFmtId="49" fontId="3" fillId="8" borderId="3" xfId="0" applyNumberFormat="1" applyFont="1" applyFill="1" applyBorder="1" applyAlignment="1">
      <alignment horizontal="center" vertical="center" wrapText="1"/>
    </xf>
    <xf numFmtId="49" fontId="3" fillId="8" borderId="3" xfId="0" applyNumberFormat="1" applyFont="1" applyFill="1" applyBorder="1" applyAlignment="1">
      <alignment horizontal="center" vertical="top" wrapText="1"/>
    </xf>
    <xf numFmtId="49" fontId="4" fillId="10" borderId="12" xfId="0" applyNumberFormat="1" applyFont="1" applyFill="1" applyBorder="1" applyAlignment="1">
      <alignment horizontal="center" vertical="top"/>
    </xf>
    <xf numFmtId="0" fontId="3" fillId="2" borderId="24" xfId="0" applyFont="1" applyFill="1" applyBorder="1" applyAlignment="1">
      <alignment horizontal="center" vertical="top" wrapText="1"/>
    </xf>
    <xf numFmtId="0" fontId="3" fillId="2" borderId="25" xfId="0" applyFont="1" applyFill="1" applyBorder="1" applyAlignment="1">
      <alignment horizontal="center" vertical="top" wrapText="1"/>
    </xf>
    <xf numFmtId="0" fontId="3" fillId="9" borderId="25" xfId="0" applyFont="1" applyFill="1" applyBorder="1" applyAlignment="1">
      <alignment horizontal="center" vertical="top"/>
    </xf>
    <xf numFmtId="0" fontId="6" fillId="0" borderId="7" xfId="0" applyFont="1" applyBorder="1" applyAlignment="1">
      <alignment vertical="top" wrapText="1"/>
    </xf>
    <xf numFmtId="0" fontId="3" fillId="9" borderId="24" xfId="0" applyFont="1" applyFill="1" applyBorder="1" applyAlignment="1">
      <alignment horizontal="center" vertical="top"/>
    </xf>
    <xf numFmtId="0" fontId="3" fillId="4" borderId="24" xfId="0" applyFont="1" applyFill="1" applyBorder="1" applyAlignment="1">
      <alignment horizontal="center" vertical="top"/>
    </xf>
    <xf numFmtId="0" fontId="3" fillId="2" borderId="43" xfId="0" applyFont="1" applyFill="1" applyBorder="1" applyAlignment="1">
      <alignment horizontal="center" vertical="top" wrapText="1"/>
    </xf>
    <xf numFmtId="49" fontId="4" fillId="9" borderId="23" xfId="0" applyNumberFormat="1" applyFont="1" applyFill="1" applyBorder="1" applyAlignment="1">
      <alignment horizontal="center" vertical="top"/>
    </xf>
    <xf numFmtId="49" fontId="4" fillId="9" borderId="6" xfId="0" applyNumberFormat="1" applyFont="1" applyFill="1" applyBorder="1" applyAlignment="1">
      <alignment horizontal="center" vertical="top"/>
    </xf>
    <xf numFmtId="49" fontId="4" fillId="9" borderId="7" xfId="0" applyNumberFormat="1" applyFont="1" applyFill="1" applyBorder="1" applyAlignment="1">
      <alignment horizontal="center" vertical="top"/>
    </xf>
    <xf numFmtId="49" fontId="4" fillId="2" borderId="19" xfId="0" applyNumberFormat="1" applyFont="1" applyFill="1" applyBorder="1" applyAlignment="1">
      <alignment horizontal="center" vertical="top"/>
    </xf>
    <xf numFmtId="49" fontId="4" fillId="2" borderId="12" xfId="0" applyNumberFormat="1" applyFont="1" applyFill="1" applyBorder="1" applyAlignment="1">
      <alignment horizontal="center" vertical="top"/>
    </xf>
    <xf numFmtId="49" fontId="4" fillId="2" borderId="8" xfId="0" applyNumberFormat="1" applyFont="1" applyFill="1" applyBorder="1" applyAlignment="1">
      <alignment horizontal="center" vertical="top"/>
    </xf>
    <xf numFmtId="49" fontId="4" fillId="0" borderId="12" xfId="0" applyNumberFormat="1" applyFont="1" applyBorder="1" applyAlignment="1">
      <alignment horizontal="center" vertical="top"/>
    </xf>
    <xf numFmtId="49" fontId="4" fillId="0" borderId="8" xfId="0" applyNumberFormat="1" applyFont="1" applyBorder="1" applyAlignment="1">
      <alignment horizontal="center" vertical="top"/>
    </xf>
    <xf numFmtId="49" fontId="4" fillId="0" borderId="0" xfId="0" applyNumberFormat="1" applyFont="1" applyFill="1" applyBorder="1" applyAlignment="1">
      <alignment horizontal="center" vertical="top" wrapText="1"/>
    </xf>
    <xf numFmtId="0" fontId="3" fillId="8" borderId="12" xfId="0" applyFont="1" applyFill="1" applyBorder="1" applyAlignment="1">
      <alignment horizontal="center" vertical="center" textRotation="90" wrapText="1"/>
    </xf>
    <xf numFmtId="0" fontId="16" fillId="0" borderId="0" xfId="0" applyFont="1" applyAlignment="1">
      <alignment horizontal="center" vertical="top" wrapText="1"/>
    </xf>
    <xf numFmtId="0" fontId="17" fillId="0" borderId="0" xfId="0" applyFont="1" applyAlignment="1">
      <alignment horizontal="center" vertical="top" wrapText="1"/>
    </xf>
    <xf numFmtId="0" fontId="16" fillId="0" borderId="0" xfId="0" applyFont="1" applyAlignment="1">
      <alignment horizontal="center" vertical="top"/>
    </xf>
    <xf numFmtId="0" fontId="4" fillId="0" borderId="39" xfId="0" applyFont="1" applyBorder="1" applyAlignment="1">
      <alignment horizontal="center" vertical="center"/>
    </xf>
    <xf numFmtId="49" fontId="3" fillId="8" borderId="34" xfId="0" applyNumberFormat="1" applyFont="1" applyFill="1" applyBorder="1" applyAlignment="1">
      <alignment horizontal="center" vertical="center" wrapText="1"/>
    </xf>
    <xf numFmtId="0" fontId="8" fillId="0" borderId="0" xfId="0" applyNumberFormat="1" applyFont="1" applyFill="1" applyBorder="1" applyAlignment="1">
      <alignment horizontal="left" vertical="top" wrapText="1"/>
    </xf>
    <xf numFmtId="0" fontId="0" fillId="0" borderId="0" xfId="0" applyFont="1" applyAlignment="1">
      <alignment vertical="top"/>
    </xf>
    <xf numFmtId="49" fontId="3" fillId="8" borderId="3" xfId="0" applyNumberFormat="1" applyFont="1" applyFill="1" applyBorder="1" applyAlignment="1">
      <alignment horizontal="center" vertical="top" wrapText="1"/>
    </xf>
    <xf numFmtId="49" fontId="4" fillId="10" borderId="12" xfId="0" applyNumberFormat="1" applyFont="1" applyFill="1" applyBorder="1" applyAlignment="1">
      <alignment horizontal="center" vertical="top"/>
    </xf>
    <xf numFmtId="49" fontId="3" fillId="8" borderId="3" xfId="0" applyNumberFormat="1" applyFont="1" applyFill="1" applyBorder="1" applyAlignment="1">
      <alignment horizontal="center" vertical="center" wrapText="1"/>
    </xf>
    <xf numFmtId="0" fontId="3" fillId="0" borderId="0" xfId="0" applyFont="1" applyAlignment="1">
      <alignment horizontal="right" wrapText="1"/>
    </xf>
    <xf numFmtId="0" fontId="6" fillId="0" borderId="0" xfId="0" applyFont="1" applyAlignment="1">
      <alignment horizontal="right"/>
    </xf>
    <xf numFmtId="0" fontId="3" fillId="4" borderId="24" xfId="0" applyFont="1" applyFill="1" applyBorder="1" applyAlignment="1">
      <alignment horizontal="center" vertical="top"/>
    </xf>
    <xf numFmtId="0" fontId="3" fillId="2" borderId="43" xfId="0" applyFont="1" applyFill="1" applyBorder="1" applyAlignment="1">
      <alignment horizontal="center" vertical="top" wrapText="1"/>
    </xf>
    <xf numFmtId="0" fontId="6" fillId="0" borderId="7" xfId="0" applyFont="1" applyBorder="1" applyAlignment="1">
      <alignment vertical="top" wrapText="1"/>
    </xf>
    <xf numFmtId="0" fontId="3" fillId="9" borderId="24" xfId="0" applyFont="1" applyFill="1" applyBorder="1" applyAlignment="1">
      <alignment horizontal="center" vertical="top"/>
    </xf>
    <xf numFmtId="0" fontId="3" fillId="9" borderId="25" xfId="0" applyFont="1" applyFill="1" applyBorder="1" applyAlignment="1">
      <alignment horizontal="center" vertical="top"/>
    </xf>
    <xf numFmtId="0" fontId="3" fillId="2" borderId="24" xfId="0" applyFont="1" applyFill="1" applyBorder="1" applyAlignment="1">
      <alignment horizontal="center" vertical="top" wrapText="1"/>
    </xf>
    <xf numFmtId="0" fontId="3" fillId="2" borderId="25" xfId="0" applyFont="1" applyFill="1" applyBorder="1" applyAlignment="1">
      <alignment horizontal="center" vertical="top" wrapText="1"/>
    </xf>
    <xf numFmtId="0" fontId="3" fillId="0" borderId="21" xfId="0" applyFont="1" applyBorder="1" applyAlignment="1">
      <alignment horizontal="right" vertical="top"/>
    </xf>
    <xf numFmtId="0" fontId="3" fillId="0" borderId="0" xfId="0" applyFont="1" applyFill="1" applyBorder="1" applyAlignment="1">
      <alignment vertical="top" wrapText="1"/>
    </xf>
    <xf numFmtId="0" fontId="3" fillId="0" borderId="0" xfId="0" applyFont="1" applyBorder="1" applyAlignment="1">
      <alignment vertical="top" wrapText="1"/>
    </xf>
    <xf numFmtId="0" fontId="3" fillId="0" borderId="67" xfId="1" applyFont="1" applyBorder="1" applyAlignment="1">
      <alignment horizontal="center" vertical="top"/>
    </xf>
    <xf numFmtId="49" fontId="8" fillId="8" borderId="67" xfId="0" applyNumberFormat="1" applyFont="1" applyFill="1" applyBorder="1" applyAlignment="1">
      <alignment horizontal="center" vertical="top" wrapText="1"/>
    </xf>
    <xf numFmtId="3" fontId="3" fillId="8" borderId="114" xfId="0" applyNumberFormat="1" applyFont="1" applyFill="1" applyBorder="1" applyAlignment="1">
      <alignment horizontal="center" vertical="top"/>
    </xf>
    <xf numFmtId="3" fontId="3" fillId="8" borderId="72" xfId="0" applyNumberFormat="1" applyFont="1" applyFill="1" applyBorder="1" applyAlignment="1">
      <alignment horizontal="center" vertical="top"/>
    </xf>
    <xf numFmtId="1" fontId="3" fillId="8" borderId="67" xfId="0" applyNumberFormat="1" applyFont="1" applyFill="1" applyBorder="1" applyAlignment="1">
      <alignment horizontal="center" vertical="top"/>
    </xf>
    <xf numFmtId="1" fontId="3" fillId="8" borderId="106" xfId="0" applyNumberFormat="1" applyFont="1" applyFill="1" applyBorder="1" applyAlignment="1">
      <alignment horizontal="center" vertical="top"/>
    </xf>
    <xf numFmtId="1" fontId="3" fillId="3" borderId="13" xfId="2" applyNumberFormat="1" applyFont="1" applyFill="1" applyBorder="1" applyAlignment="1">
      <alignment horizontal="center" vertical="top"/>
    </xf>
    <xf numFmtId="1" fontId="3" fillId="3" borderId="67" xfId="2" applyNumberFormat="1" applyFont="1" applyFill="1" applyBorder="1" applyAlignment="1">
      <alignment horizontal="center" vertical="top"/>
    </xf>
    <xf numFmtId="3" fontId="3" fillId="3" borderId="67" xfId="2" applyNumberFormat="1" applyFont="1" applyFill="1" applyBorder="1" applyAlignment="1">
      <alignment horizontal="center" vertical="top"/>
    </xf>
    <xf numFmtId="3" fontId="3" fillId="0" borderId="58" xfId="0" applyNumberFormat="1" applyFont="1" applyFill="1" applyBorder="1" applyAlignment="1">
      <alignment horizontal="center" vertical="top" wrapText="1"/>
    </xf>
    <xf numFmtId="0" fontId="6" fillId="10" borderId="18" xfId="0" applyFont="1" applyFill="1" applyBorder="1" applyAlignment="1">
      <alignment horizontal="center" vertical="top"/>
    </xf>
    <xf numFmtId="3" fontId="3" fillId="8" borderId="20" xfId="0" applyNumberFormat="1" applyFont="1" applyFill="1" applyBorder="1" applyAlignment="1">
      <alignment horizontal="center" vertical="top"/>
    </xf>
    <xf numFmtId="3" fontId="3" fillId="8" borderId="13" xfId="0" applyNumberFormat="1" applyFont="1" applyFill="1" applyBorder="1" applyAlignment="1">
      <alignment horizontal="center" vertical="top"/>
    </xf>
    <xf numFmtId="3" fontId="3" fillId="0" borderId="18" xfId="0" applyNumberFormat="1" applyFont="1" applyFill="1" applyBorder="1" applyAlignment="1">
      <alignment horizontal="center" vertical="top"/>
    </xf>
    <xf numFmtId="3" fontId="3" fillId="8" borderId="18" xfId="0" applyNumberFormat="1" applyFont="1" applyFill="1" applyBorder="1" applyAlignment="1">
      <alignment horizontal="center" vertical="top"/>
    </xf>
    <xf numFmtId="3" fontId="3" fillId="8" borderId="20" xfId="0" applyNumberFormat="1" applyFont="1" applyFill="1" applyBorder="1" applyAlignment="1">
      <alignment horizontal="center" vertical="top" wrapText="1"/>
    </xf>
    <xf numFmtId="0" fontId="9" fillId="8" borderId="18" xfId="0" applyFont="1" applyFill="1" applyBorder="1" applyAlignment="1">
      <alignment horizontal="center" vertical="top" wrapText="1"/>
    </xf>
    <xf numFmtId="164" fontId="10" fillId="8" borderId="42" xfId="0" applyNumberFormat="1" applyFont="1" applyFill="1" applyBorder="1" applyAlignment="1">
      <alignment horizontal="center" vertical="top"/>
    </xf>
    <xf numFmtId="164" fontId="8" fillId="3" borderId="53" xfId="0" applyNumberFormat="1" applyFont="1" applyFill="1" applyBorder="1" applyAlignment="1">
      <alignment horizontal="center" vertical="top" wrapText="1"/>
    </xf>
    <xf numFmtId="164" fontId="4" fillId="7" borderId="0" xfId="0" applyNumberFormat="1" applyFont="1" applyFill="1" applyBorder="1" applyAlignment="1">
      <alignment horizontal="center" vertical="top"/>
    </xf>
    <xf numFmtId="164" fontId="4" fillId="10" borderId="43" xfId="0" applyNumberFormat="1" applyFont="1" applyFill="1" applyBorder="1" applyAlignment="1">
      <alignment horizontal="center" vertical="top"/>
    </xf>
    <xf numFmtId="164" fontId="4" fillId="10" borderId="8" xfId="0" applyNumberFormat="1" applyFont="1" applyFill="1" applyBorder="1" applyAlignment="1">
      <alignment horizontal="center" vertical="top"/>
    </xf>
    <xf numFmtId="164" fontId="8" fillId="8" borderId="22" xfId="0" applyNumberFormat="1" applyFont="1" applyFill="1" applyBorder="1" applyAlignment="1">
      <alignment horizontal="center" vertical="top"/>
    </xf>
    <xf numFmtId="164" fontId="18" fillId="7" borderId="8" xfId="0" applyNumberFormat="1" applyFont="1" applyFill="1" applyBorder="1" applyAlignment="1">
      <alignment horizontal="center" vertical="top"/>
    </xf>
    <xf numFmtId="164" fontId="8" fillId="8" borderId="19" xfId="0" applyNumberFormat="1" applyFont="1" applyFill="1" applyBorder="1" applyAlignment="1">
      <alignment horizontal="center" vertical="top"/>
    </xf>
    <xf numFmtId="0" fontId="3" fillId="0" borderId="80" xfId="0" applyFont="1" applyFill="1" applyBorder="1" applyAlignment="1">
      <alignment vertical="top" wrapText="1"/>
    </xf>
    <xf numFmtId="0" fontId="3" fillId="8" borderId="74" xfId="0" applyFont="1" applyFill="1" applyBorder="1" applyAlignment="1">
      <alignment vertical="top" wrapText="1"/>
    </xf>
    <xf numFmtId="0" fontId="6" fillId="8" borderId="21" xfId="0" applyFont="1" applyFill="1" applyBorder="1" applyAlignment="1">
      <alignment vertical="top" wrapText="1"/>
    </xf>
    <xf numFmtId="0" fontId="3" fillId="0" borderId="115" xfId="0" applyFont="1" applyFill="1" applyBorder="1" applyAlignment="1">
      <alignment vertical="top" wrapText="1"/>
    </xf>
    <xf numFmtId="0" fontId="3" fillId="8" borderId="49" xfId="0" applyFont="1" applyFill="1" applyBorder="1" applyAlignment="1">
      <alignment vertical="top" wrapText="1"/>
    </xf>
    <xf numFmtId="0" fontId="3" fillId="8" borderId="0" xfId="0" applyFont="1" applyFill="1" applyBorder="1" applyAlignment="1">
      <alignment vertical="top" wrapText="1"/>
    </xf>
    <xf numFmtId="164" fontId="8" fillId="8" borderId="76" xfId="0" applyNumberFormat="1" applyFont="1" applyFill="1" applyBorder="1" applyAlignment="1">
      <alignment horizontal="center" vertical="top"/>
    </xf>
    <xf numFmtId="164" fontId="18" fillId="7" borderId="71" xfId="0" applyNumberFormat="1" applyFont="1" applyFill="1" applyBorder="1" applyAlignment="1">
      <alignment horizontal="center" vertical="top"/>
    </xf>
    <xf numFmtId="164" fontId="8" fillId="8" borderId="48" xfId="0" applyNumberFormat="1" applyFont="1" applyFill="1" applyBorder="1" applyAlignment="1">
      <alignment horizontal="center" vertical="top"/>
    </xf>
    <xf numFmtId="164" fontId="8" fillId="8" borderId="58" xfId="0" applyNumberFormat="1" applyFont="1" applyFill="1" applyBorder="1" applyAlignment="1">
      <alignment horizontal="center" vertical="top"/>
    </xf>
    <xf numFmtId="0" fontId="3" fillId="3" borderId="46" xfId="0" applyFont="1" applyFill="1" applyBorder="1" applyAlignment="1">
      <alignment horizontal="left" vertical="top" wrapText="1"/>
    </xf>
    <xf numFmtId="0" fontId="3" fillId="3" borderId="47" xfId="0" applyFont="1" applyFill="1" applyBorder="1" applyAlignment="1">
      <alignment horizontal="left" vertical="top" wrapText="1"/>
    </xf>
    <xf numFmtId="0" fontId="3" fillId="3" borderId="48" xfId="0" applyFont="1" applyFill="1" applyBorder="1" applyAlignment="1">
      <alignment horizontal="left" vertical="top" wrapText="1"/>
    </xf>
    <xf numFmtId="0" fontId="4" fillId="5" borderId="43" xfId="0" applyFont="1" applyFill="1" applyBorder="1" applyAlignment="1">
      <alignment horizontal="right" vertical="top" wrapText="1"/>
    </xf>
    <xf numFmtId="0" fontId="4" fillId="5" borderId="21" xfId="0" applyFont="1" applyFill="1" applyBorder="1" applyAlignment="1">
      <alignment horizontal="right" vertical="top" wrapText="1"/>
    </xf>
    <xf numFmtId="0" fontId="4" fillId="5" borderId="44" xfId="0" applyFont="1" applyFill="1" applyBorder="1" applyAlignment="1">
      <alignment horizontal="right" vertical="top" wrapText="1"/>
    </xf>
    <xf numFmtId="0" fontId="3" fillId="0" borderId="0" xfId="0" applyFont="1" applyAlignment="1">
      <alignment vertical="top" wrapText="1"/>
    </xf>
    <xf numFmtId="0" fontId="3" fillId="0" borderId="34" xfId="0" applyFont="1" applyBorder="1" applyAlignment="1">
      <alignment horizontal="center" vertical="center" textRotation="90" wrapText="1"/>
    </xf>
    <xf numFmtId="0" fontId="3" fillId="0" borderId="3" xfId="0" applyFont="1" applyBorder="1" applyAlignment="1">
      <alignment horizontal="center" vertical="center" textRotation="90" wrapText="1"/>
    </xf>
    <xf numFmtId="0" fontId="3" fillId="0" borderId="33" xfId="0" applyFont="1" applyBorder="1" applyAlignment="1">
      <alignment horizontal="center" vertical="center" textRotation="90" wrapText="1"/>
    </xf>
    <xf numFmtId="0" fontId="3" fillId="8" borderId="19" xfId="0" applyFont="1" applyFill="1" applyBorder="1" applyAlignment="1">
      <alignment horizontal="left" vertical="top" wrapText="1"/>
    </xf>
    <xf numFmtId="0" fontId="0" fillId="0" borderId="12" xfId="0" applyBorder="1" applyAlignment="1">
      <alignment horizontal="left" vertical="top" wrapText="1"/>
    </xf>
    <xf numFmtId="0" fontId="0" fillId="0" borderId="8" xfId="0" applyBorder="1" applyAlignment="1">
      <alignment horizontal="left" vertical="top" wrapText="1"/>
    </xf>
    <xf numFmtId="49" fontId="3" fillId="8" borderId="34" xfId="0" applyNumberFormat="1" applyFont="1" applyFill="1" applyBorder="1" applyAlignment="1">
      <alignment horizontal="center" vertical="center" wrapText="1"/>
    </xf>
    <xf numFmtId="0" fontId="0" fillId="0" borderId="3" xfId="0" applyBorder="1" applyAlignment="1">
      <alignment horizontal="center" wrapText="1"/>
    </xf>
    <xf numFmtId="0" fontId="0" fillId="0" borderId="33" xfId="0" applyBorder="1" applyAlignment="1">
      <alignment horizontal="center" wrapText="1"/>
    </xf>
    <xf numFmtId="3" fontId="3" fillId="0" borderId="0" xfId="0" applyNumberFormat="1" applyFont="1" applyFill="1" applyBorder="1" applyAlignment="1">
      <alignment horizontal="left" vertical="top" wrapText="1"/>
    </xf>
    <xf numFmtId="0" fontId="4" fillId="4" borderId="38" xfId="0" applyFont="1" applyFill="1" applyBorder="1" applyAlignment="1">
      <alignment horizontal="right" vertical="top" wrapText="1"/>
    </xf>
    <xf numFmtId="0" fontId="4" fillId="4" borderId="27" xfId="0" applyFont="1" applyFill="1" applyBorder="1" applyAlignment="1">
      <alignment horizontal="right" vertical="top" wrapText="1"/>
    </xf>
    <xf numFmtId="0" fontId="4" fillId="4" borderId="28" xfId="0" applyFont="1" applyFill="1" applyBorder="1" applyAlignment="1">
      <alignment horizontal="right" vertical="top" wrapText="1"/>
    </xf>
    <xf numFmtId="0" fontId="3" fillId="0" borderId="38" xfId="0" applyFont="1" applyBorder="1" applyAlignment="1">
      <alignment horizontal="left" vertical="top" wrapText="1"/>
    </xf>
    <xf numFmtId="0" fontId="3" fillId="0" borderId="27" xfId="0" applyFont="1" applyBorder="1" applyAlignment="1">
      <alignment horizontal="left" vertical="top" wrapText="1"/>
    </xf>
    <xf numFmtId="0" fontId="3" fillId="0" borderId="28" xfId="0" applyFont="1" applyBorder="1" applyAlignment="1">
      <alignment horizontal="left" vertical="top" wrapText="1"/>
    </xf>
    <xf numFmtId="0" fontId="3" fillId="8" borderId="46" xfId="0" applyFont="1" applyFill="1" applyBorder="1" applyAlignment="1">
      <alignment horizontal="left" vertical="top" wrapText="1"/>
    </xf>
    <xf numFmtId="0" fontId="3" fillId="8" borderId="47" xfId="0" applyFont="1" applyFill="1" applyBorder="1" applyAlignment="1">
      <alignment horizontal="left" vertical="top" wrapText="1"/>
    </xf>
    <xf numFmtId="0" fontId="3" fillId="8" borderId="48" xfId="0" applyFont="1" applyFill="1" applyBorder="1" applyAlignment="1">
      <alignment horizontal="left" vertical="top" wrapText="1"/>
    </xf>
    <xf numFmtId="0" fontId="4" fillId="7" borderId="38" xfId="0" applyFont="1" applyFill="1" applyBorder="1" applyAlignment="1">
      <alignment horizontal="right" vertical="top" wrapText="1"/>
    </xf>
    <xf numFmtId="0" fontId="4" fillId="7" borderId="27" xfId="0" applyFont="1" applyFill="1" applyBorder="1" applyAlignment="1">
      <alignment horizontal="right" vertical="top" wrapText="1"/>
    </xf>
    <xf numFmtId="0" fontId="4" fillId="7" borderId="28" xfId="0" applyFont="1" applyFill="1" applyBorder="1" applyAlignment="1">
      <alignment horizontal="right" vertical="top" wrapText="1"/>
    </xf>
    <xf numFmtId="0" fontId="3" fillId="0" borderId="46" xfId="0" applyFont="1" applyBorder="1" applyAlignment="1">
      <alignment horizontal="left" vertical="top" wrapText="1"/>
    </xf>
    <xf numFmtId="0" fontId="3" fillId="0" borderId="47" xfId="0" applyFont="1" applyBorder="1" applyAlignment="1">
      <alignment horizontal="left" vertical="top" wrapText="1"/>
    </xf>
    <xf numFmtId="0" fontId="3" fillId="0" borderId="48" xfId="0" applyFont="1" applyBorder="1" applyAlignment="1">
      <alignment horizontal="left" vertical="top" wrapText="1"/>
    </xf>
    <xf numFmtId="0" fontId="8" fillId="0" borderId="0" xfId="0" applyNumberFormat="1" applyFont="1" applyFill="1" applyBorder="1" applyAlignment="1">
      <alignment horizontal="left" vertical="top" wrapText="1"/>
    </xf>
    <xf numFmtId="49" fontId="4" fillId="0" borderId="0" xfId="0" applyNumberFormat="1" applyFont="1" applyFill="1" applyBorder="1" applyAlignment="1">
      <alignment horizontal="center" vertical="top"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4" borderId="36" xfId="0" applyFont="1" applyFill="1" applyBorder="1" applyAlignment="1">
      <alignment horizontal="right" vertical="top" wrapText="1"/>
    </xf>
    <xf numFmtId="0" fontId="4" fillId="4" borderId="39" xfId="0" applyFont="1" applyFill="1" applyBorder="1" applyAlignment="1">
      <alignment horizontal="right" vertical="top" wrapText="1"/>
    </xf>
    <xf numFmtId="0" fontId="4" fillId="4" borderId="37" xfId="0" applyFont="1" applyFill="1" applyBorder="1" applyAlignment="1">
      <alignment horizontal="right" vertical="top" wrapText="1"/>
    </xf>
    <xf numFmtId="49" fontId="4" fillId="9" borderId="45" xfId="0" applyNumberFormat="1" applyFont="1" applyFill="1" applyBorder="1" applyAlignment="1">
      <alignment horizontal="right" vertical="top"/>
    </xf>
    <xf numFmtId="49" fontId="4" fillId="9" borderId="25" xfId="0" applyNumberFormat="1" applyFont="1" applyFill="1" applyBorder="1" applyAlignment="1">
      <alignment horizontal="right" vertical="top"/>
    </xf>
    <xf numFmtId="49" fontId="4" fillId="4" borderId="45" xfId="0" applyNumberFormat="1" applyFont="1" applyFill="1" applyBorder="1" applyAlignment="1">
      <alignment horizontal="right" vertical="top"/>
    </xf>
    <xf numFmtId="49" fontId="4" fillId="4" borderId="25" xfId="0" applyNumberFormat="1" applyFont="1" applyFill="1" applyBorder="1" applyAlignment="1">
      <alignment horizontal="right" vertical="top"/>
    </xf>
    <xf numFmtId="49" fontId="4" fillId="0" borderId="20" xfId="0" applyNumberFormat="1" applyFont="1" applyBorder="1" applyAlignment="1">
      <alignment horizontal="center" vertical="top"/>
    </xf>
    <xf numFmtId="49" fontId="4" fillId="0" borderId="13" xfId="0" applyNumberFormat="1" applyFont="1" applyBorder="1" applyAlignment="1">
      <alignment horizontal="center" vertical="top"/>
    </xf>
    <xf numFmtId="49" fontId="4" fillId="0" borderId="18" xfId="0" applyNumberFormat="1" applyFont="1" applyBorder="1" applyAlignment="1">
      <alignment horizontal="center" vertical="top"/>
    </xf>
    <xf numFmtId="49" fontId="3" fillId="0" borderId="34" xfId="0" applyNumberFormat="1" applyFont="1" applyBorder="1" applyAlignment="1">
      <alignment horizontal="center" vertical="top" wrapText="1"/>
    </xf>
    <xf numFmtId="49" fontId="3" fillId="0" borderId="3" xfId="0" applyNumberFormat="1" applyFont="1" applyBorder="1" applyAlignment="1">
      <alignment horizontal="center" vertical="top" wrapText="1"/>
    </xf>
    <xf numFmtId="49" fontId="3" fillId="0" borderId="33" xfId="0" applyNumberFormat="1" applyFont="1" applyBorder="1" applyAlignment="1">
      <alignment horizontal="center" vertical="top" wrapText="1"/>
    </xf>
    <xf numFmtId="0" fontId="3" fillId="8" borderId="23" xfId="0" applyFont="1" applyFill="1" applyBorder="1" applyAlignment="1">
      <alignment vertical="top" wrapText="1"/>
    </xf>
    <xf numFmtId="0" fontId="3" fillId="8" borderId="6" xfId="0" applyFont="1" applyFill="1" applyBorder="1" applyAlignment="1">
      <alignment vertical="top" wrapText="1"/>
    </xf>
    <xf numFmtId="0" fontId="2" fillId="0" borderId="53" xfId="0" applyFont="1" applyBorder="1" applyAlignment="1">
      <alignment horizontal="center" vertical="center" textRotation="90" wrapText="1"/>
    </xf>
    <xf numFmtId="0" fontId="2" fillId="0" borderId="0" xfId="0" applyFont="1" applyBorder="1" applyAlignment="1">
      <alignment horizontal="center" vertical="center" textRotation="90" wrapText="1"/>
    </xf>
    <xf numFmtId="0" fontId="2" fillId="0" borderId="21" xfId="0" applyFont="1" applyBorder="1" applyAlignment="1">
      <alignment horizontal="center" vertical="center" textRotation="90" wrapText="1"/>
    </xf>
    <xf numFmtId="49" fontId="4" fillId="2" borderId="45" xfId="0" applyNumberFormat="1" applyFont="1" applyFill="1" applyBorder="1" applyAlignment="1">
      <alignment horizontal="right" vertical="top"/>
    </xf>
    <xf numFmtId="49" fontId="4" fillId="2" borderId="25" xfId="0" applyNumberFormat="1" applyFont="1" applyFill="1" applyBorder="1" applyAlignment="1">
      <alignment horizontal="right" vertical="top"/>
    </xf>
    <xf numFmtId="49" fontId="4" fillId="9" borderId="23" xfId="0" applyNumberFormat="1" applyFont="1" applyFill="1" applyBorder="1" applyAlignment="1">
      <alignment horizontal="center" vertical="top"/>
    </xf>
    <xf numFmtId="49" fontId="4" fillId="9" borderId="6" xfId="0" applyNumberFormat="1" applyFont="1" applyFill="1" applyBorder="1" applyAlignment="1">
      <alignment horizontal="center" vertical="top"/>
    </xf>
    <xf numFmtId="49" fontId="4" fillId="9" borderId="7" xfId="0" applyNumberFormat="1" applyFont="1" applyFill="1" applyBorder="1" applyAlignment="1">
      <alignment horizontal="center" vertical="top"/>
    </xf>
    <xf numFmtId="49" fontId="4" fillId="2" borderId="19" xfId="0" applyNumberFormat="1" applyFont="1" applyFill="1" applyBorder="1" applyAlignment="1">
      <alignment horizontal="center" vertical="top"/>
    </xf>
    <xf numFmtId="49" fontId="4" fillId="2" borderId="12" xfId="0" applyNumberFormat="1" applyFont="1" applyFill="1" applyBorder="1" applyAlignment="1">
      <alignment horizontal="center" vertical="top"/>
    </xf>
    <xf numFmtId="49" fontId="4" fillId="2" borderId="8" xfId="0" applyNumberFormat="1" applyFont="1" applyFill="1" applyBorder="1" applyAlignment="1">
      <alignment horizontal="center" vertical="top"/>
    </xf>
    <xf numFmtId="49" fontId="4" fillId="0" borderId="19" xfId="0" applyNumberFormat="1" applyFont="1" applyBorder="1" applyAlignment="1">
      <alignment horizontal="center" vertical="top"/>
    </xf>
    <xf numFmtId="49" fontId="4" fillId="0" borderId="12" xfId="0" applyNumberFormat="1" applyFont="1" applyBorder="1" applyAlignment="1">
      <alignment horizontal="center" vertical="top"/>
    </xf>
    <xf numFmtId="49" fontId="4" fillId="0" borderId="8" xfId="0" applyNumberFormat="1" applyFont="1" applyBorder="1" applyAlignment="1">
      <alignment horizontal="center" vertical="top"/>
    </xf>
    <xf numFmtId="0" fontId="3" fillId="3" borderId="19" xfId="0" applyFont="1" applyFill="1" applyBorder="1" applyAlignment="1">
      <alignment vertical="top" wrapText="1"/>
    </xf>
    <xf numFmtId="0" fontId="6" fillId="0" borderId="12" xfId="0" applyFont="1" applyBorder="1" applyAlignment="1">
      <alignment vertical="top" wrapText="1"/>
    </xf>
    <xf numFmtId="49" fontId="8" fillId="0" borderId="19" xfId="0" applyNumberFormat="1" applyFont="1" applyBorder="1" applyAlignment="1">
      <alignment horizontal="center" vertical="center" textRotation="90" wrapText="1"/>
    </xf>
    <xf numFmtId="49" fontId="15" fillId="0" borderId="12" xfId="0" applyNumberFormat="1" applyFont="1" applyBorder="1" applyAlignment="1">
      <alignment horizontal="center" textRotation="90" wrapText="1"/>
    </xf>
    <xf numFmtId="49" fontId="15" fillId="0" borderId="8" xfId="0" applyNumberFormat="1" applyFont="1" applyBorder="1" applyAlignment="1">
      <alignment horizontal="center" textRotation="90" wrapText="1"/>
    </xf>
    <xf numFmtId="0" fontId="8" fillId="0" borderId="53" xfId="0" applyFont="1" applyFill="1" applyBorder="1" applyAlignment="1">
      <alignment horizontal="center" vertical="top" textRotation="90"/>
    </xf>
    <xf numFmtId="0" fontId="8" fillId="0" borderId="0" xfId="0" applyFont="1" applyFill="1" applyBorder="1" applyAlignment="1">
      <alignment horizontal="center" vertical="top" textRotation="90"/>
    </xf>
    <xf numFmtId="0" fontId="8" fillId="0" borderId="21" xfId="0" applyFont="1" applyFill="1" applyBorder="1" applyAlignment="1">
      <alignment horizontal="center" vertical="top" textRotation="90"/>
    </xf>
    <xf numFmtId="0" fontId="3" fillId="0" borderId="31" xfId="0" applyFont="1" applyFill="1" applyBorder="1" applyAlignment="1">
      <alignment horizontal="left" vertical="top" wrapText="1"/>
    </xf>
    <xf numFmtId="0" fontId="3" fillId="0" borderId="40" xfId="0" applyFont="1" applyFill="1" applyBorder="1" applyAlignment="1">
      <alignment horizontal="left" vertical="top" wrapText="1"/>
    </xf>
    <xf numFmtId="49" fontId="2" fillId="8" borderId="19" xfId="0" applyNumberFormat="1" applyFont="1" applyFill="1" applyBorder="1" applyAlignment="1">
      <alignment horizontal="center" vertical="center" textRotation="90" wrapText="1"/>
    </xf>
    <xf numFmtId="49" fontId="1" fillId="8" borderId="8" xfId="0" applyNumberFormat="1" applyFont="1" applyFill="1" applyBorder="1" applyAlignment="1">
      <alignment horizontal="center" wrapText="1"/>
    </xf>
    <xf numFmtId="49" fontId="4" fillId="0" borderId="12" xfId="0" applyNumberFormat="1" applyFont="1" applyBorder="1" applyAlignment="1">
      <alignment horizontal="center" vertical="top" wrapText="1"/>
    </xf>
    <xf numFmtId="49" fontId="4" fillId="0" borderId="8" xfId="0" applyNumberFormat="1" applyFont="1" applyBorder="1" applyAlignment="1">
      <alignment horizontal="center" vertical="top" wrapText="1"/>
    </xf>
    <xf numFmtId="0" fontId="3" fillId="0" borderId="12" xfId="0" applyFont="1" applyFill="1" applyBorder="1" applyAlignment="1">
      <alignment horizontal="left" vertical="top" wrapText="1"/>
    </xf>
    <xf numFmtId="0" fontId="3" fillId="0" borderId="8" xfId="0" applyFont="1" applyFill="1" applyBorder="1" applyAlignment="1">
      <alignment horizontal="left" vertical="top" wrapText="1"/>
    </xf>
    <xf numFmtId="49" fontId="8" fillId="0" borderId="12" xfId="0" applyNumberFormat="1" applyFont="1" applyFill="1" applyBorder="1" applyAlignment="1">
      <alignment horizontal="center" vertical="center" textRotation="90" wrapText="1"/>
    </xf>
    <xf numFmtId="49" fontId="15" fillId="0" borderId="12" xfId="0" applyNumberFormat="1" applyFont="1" applyBorder="1" applyAlignment="1">
      <alignment horizontal="center" vertical="center" textRotation="90" wrapText="1"/>
    </xf>
    <xf numFmtId="49" fontId="15" fillId="0" borderId="8" xfId="0" applyNumberFormat="1" applyFont="1" applyBorder="1" applyAlignment="1">
      <alignment horizontal="center" vertical="center" textRotation="90" wrapText="1"/>
    </xf>
    <xf numFmtId="0" fontId="4" fillId="9" borderId="45" xfId="0" applyFont="1" applyFill="1" applyBorder="1" applyAlignment="1">
      <alignment horizontal="left" vertical="top"/>
    </xf>
    <xf numFmtId="0" fontId="4" fillId="9" borderId="25" xfId="0" applyFont="1" applyFill="1" applyBorder="1" applyAlignment="1">
      <alignment horizontal="left" vertical="top"/>
    </xf>
    <xf numFmtId="0" fontId="4" fillId="2" borderId="45" xfId="0" applyFont="1" applyFill="1" applyBorder="1" applyAlignment="1">
      <alignment horizontal="left" vertical="top" wrapText="1"/>
    </xf>
    <xf numFmtId="0" fontId="4" fillId="2" borderId="25" xfId="0" applyFont="1" applyFill="1" applyBorder="1" applyAlignment="1">
      <alignment horizontal="left" vertical="top" wrapText="1"/>
    </xf>
    <xf numFmtId="0" fontId="0" fillId="0" borderId="12" xfId="0" applyFont="1" applyBorder="1" applyAlignment="1">
      <alignment vertical="top" wrapText="1"/>
    </xf>
    <xf numFmtId="0" fontId="6" fillId="8" borderId="6" xfId="0" applyFont="1" applyFill="1" applyBorder="1" applyAlignment="1">
      <alignment vertical="top" wrapText="1"/>
    </xf>
    <xf numFmtId="0" fontId="3" fillId="0" borderId="0" xfId="0" applyFont="1" applyBorder="1" applyAlignment="1">
      <alignment vertical="top" wrapText="1"/>
    </xf>
    <xf numFmtId="0" fontId="0" fillId="0" borderId="0" xfId="0" applyFont="1" applyAlignment="1">
      <alignment vertical="top"/>
    </xf>
    <xf numFmtId="0" fontId="3" fillId="0" borderId="19" xfId="0" applyFont="1" applyFill="1" applyBorder="1" applyAlignment="1">
      <alignment horizontal="left" vertical="top" wrapText="1"/>
    </xf>
    <xf numFmtId="0" fontId="0" fillId="0" borderId="12" xfId="0" applyFont="1" applyBorder="1" applyAlignment="1">
      <alignment horizontal="left" vertical="top" wrapText="1"/>
    </xf>
    <xf numFmtId="0" fontId="0" fillId="0" borderId="8" xfId="0" applyFont="1" applyBorder="1" applyAlignment="1">
      <alignment horizontal="left" vertical="top" wrapText="1"/>
    </xf>
    <xf numFmtId="49" fontId="3" fillId="8" borderId="34" xfId="0" applyNumberFormat="1" applyFont="1" applyFill="1" applyBorder="1" applyAlignment="1">
      <alignment horizontal="center" vertical="top" wrapText="1"/>
    </xf>
    <xf numFmtId="0" fontId="6" fillId="0" borderId="3" xfId="0" applyFont="1" applyBorder="1" applyAlignment="1">
      <alignment horizontal="center" vertical="top" wrapText="1"/>
    </xf>
    <xf numFmtId="0" fontId="3" fillId="0" borderId="95" xfId="0" applyFont="1" applyFill="1" applyBorder="1" applyAlignment="1">
      <alignment vertical="top" wrapText="1"/>
    </xf>
    <xf numFmtId="0" fontId="3" fillId="0" borderId="43" xfId="0" applyFont="1" applyFill="1" applyBorder="1" applyAlignment="1">
      <alignment vertical="top" wrapText="1"/>
    </xf>
    <xf numFmtId="0" fontId="3" fillId="8" borderId="90" xfId="0" applyFont="1" applyFill="1" applyBorder="1" applyAlignment="1">
      <alignment horizontal="left" vertical="top" wrapText="1"/>
    </xf>
    <xf numFmtId="0" fontId="0" fillId="0" borderId="22" xfId="0" applyFont="1" applyBorder="1" applyAlignment="1">
      <alignment horizontal="left" vertical="top" wrapText="1"/>
    </xf>
    <xf numFmtId="0" fontId="3" fillId="8" borderId="90" xfId="0" applyFont="1" applyFill="1" applyBorder="1" applyAlignment="1">
      <alignment horizontal="center" vertical="center" textRotation="90" wrapText="1"/>
    </xf>
    <xf numFmtId="0" fontId="0" fillId="0" borderId="22" xfId="0" applyFont="1" applyBorder="1" applyAlignment="1">
      <alignment horizontal="center" vertical="center" textRotation="90" wrapText="1"/>
    </xf>
    <xf numFmtId="0" fontId="0" fillId="8" borderId="12" xfId="0" applyFont="1" applyFill="1" applyBorder="1" applyAlignment="1">
      <alignment horizontal="left" vertical="top" wrapText="1"/>
    </xf>
    <xf numFmtId="0" fontId="0" fillId="8" borderId="7" xfId="0" applyFill="1" applyBorder="1" applyAlignment="1">
      <alignment vertical="top" wrapText="1"/>
    </xf>
    <xf numFmtId="0" fontId="3" fillId="8" borderId="12" xfId="0" applyFont="1" applyFill="1" applyBorder="1" applyAlignment="1">
      <alignment horizontal="left" vertical="top" wrapText="1"/>
    </xf>
    <xf numFmtId="0" fontId="3" fillId="8" borderId="60" xfId="0" applyFont="1" applyFill="1" applyBorder="1" applyAlignment="1">
      <alignment vertical="top" wrapText="1"/>
    </xf>
    <xf numFmtId="0" fontId="0" fillId="0" borderId="7" xfId="0" applyBorder="1" applyAlignment="1">
      <alignment vertical="top" wrapText="1"/>
    </xf>
    <xf numFmtId="49" fontId="3" fillId="8" borderId="3" xfId="0" applyNumberFormat="1" applyFont="1" applyFill="1" applyBorder="1" applyAlignment="1">
      <alignment horizontal="center" vertical="top" wrapText="1"/>
    </xf>
    <xf numFmtId="49" fontId="8" fillId="0" borderId="90" xfId="0" applyNumberFormat="1" applyFont="1" applyBorder="1" applyAlignment="1">
      <alignment horizontal="center" vertical="center" textRotation="90" wrapText="1"/>
    </xf>
    <xf numFmtId="49" fontId="8" fillId="0" borderId="12" xfId="0" applyNumberFormat="1" applyFont="1" applyBorder="1" applyAlignment="1">
      <alignment horizontal="center" vertical="center" textRotation="90" wrapText="1"/>
    </xf>
    <xf numFmtId="49" fontId="3" fillId="8" borderId="31" xfId="0" applyNumberFormat="1" applyFont="1" applyFill="1" applyBorder="1" applyAlignment="1">
      <alignment horizontal="center" vertical="top"/>
    </xf>
    <xf numFmtId="0" fontId="0" fillId="0" borderId="12" xfId="0" applyFont="1" applyBorder="1" applyAlignment="1">
      <alignment horizontal="center" vertical="center" textRotation="90" wrapText="1"/>
    </xf>
    <xf numFmtId="49" fontId="4" fillId="10" borderId="12" xfId="0" applyNumberFormat="1" applyFont="1" applyFill="1" applyBorder="1" applyAlignment="1">
      <alignment horizontal="center" vertical="top"/>
    </xf>
    <xf numFmtId="49" fontId="4" fillId="0" borderId="90" xfId="0" applyNumberFormat="1" applyFont="1" applyBorder="1" applyAlignment="1">
      <alignment horizontal="center" vertical="top"/>
    </xf>
    <xf numFmtId="0" fontId="3" fillId="3" borderId="90" xfId="0" applyFont="1" applyFill="1" applyBorder="1" applyAlignment="1">
      <alignment vertical="top" wrapText="1"/>
    </xf>
    <xf numFmtId="0" fontId="3" fillId="3" borderId="12" xfId="0" applyFont="1" applyFill="1" applyBorder="1" applyAlignment="1">
      <alignment vertical="top" wrapText="1"/>
    </xf>
    <xf numFmtId="0" fontId="8" fillId="0" borderId="90" xfId="0" applyFont="1" applyFill="1" applyBorder="1" applyAlignment="1">
      <alignment horizontal="center" vertical="center" textRotation="90" wrapText="1"/>
    </xf>
    <xf numFmtId="0" fontId="8" fillId="0" borderId="12" xfId="0" applyFont="1" applyFill="1" applyBorder="1" applyAlignment="1">
      <alignment horizontal="center" vertical="center" textRotation="90" wrapText="1"/>
    </xf>
    <xf numFmtId="0" fontId="3" fillId="0" borderId="52" xfId="0" applyFont="1" applyFill="1" applyBorder="1" applyAlignment="1">
      <alignment horizontal="center" vertical="center" textRotation="90" wrapText="1"/>
    </xf>
    <xf numFmtId="0" fontId="3" fillId="0" borderId="50" xfId="0" applyFont="1" applyFill="1" applyBorder="1" applyAlignment="1">
      <alignment horizontal="center" vertical="center" textRotation="90" wrapText="1"/>
    </xf>
    <xf numFmtId="0" fontId="3" fillId="0" borderId="0" xfId="0" applyFont="1" applyAlignment="1">
      <alignment horizontal="right" wrapText="1"/>
    </xf>
    <xf numFmtId="0" fontId="6" fillId="0" borderId="0" xfId="0" applyFont="1" applyAlignment="1">
      <alignment horizontal="right"/>
    </xf>
    <xf numFmtId="0" fontId="16" fillId="0" borderId="0" xfId="0" applyFont="1" applyAlignment="1">
      <alignment horizontal="center" vertical="top" wrapText="1"/>
    </xf>
    <xf numFmtId="0" fontId="17" fillId="0" borderId="0" xfId="0" applyFont="1" applyAlignment="1">
      <alignment horizontal="center" vertical="top" wrapText="1"/>
    </xf>
    <xf numFmtId="0" fontId="16" fillId="0" borderId="0" xfId="0" applyFont="1" applyAlignment="1">
      <alignment horizontal="center" vertical="top"/>
    </xf>
    <xf numFmtId="0" fontId="21" fillId="0" borderId="23" xfId="0" applyFont="1" applyBorder="1" applyAlignment="1">
      <alignment horizontal="center" vertical="center" textRotation="90" shrinkToFit="1"/>
    </xf>
    <xf numFmtId="0" fontId="21" fillId="0" borderId="6" xfId="0" applyFont="1" applyBorder="1" applyAlignment="1">
      <alignment horizontal="center" vertical="center" textRotation="90" shrinkToFit="1"/>
    </xf>
    <xf numFmtId="0" fontId="21" fillId="0" borderId="7" xfId="0" applyFont="1" applyBorder="1" applyAlignment="1">
      <alignment horizontal="center" vertical="center" textRotation="90" shrinkToFit="1"/>
    </xf>
    <xf numFmtId="0" fontId="21" fillId="0" borderId="19" xfId="0" applyFont="1" applyBorder="1" applyAlignment="1">
      <alignment horizontal="center" vertical="center" textRotation="90" shrinkToFit="1"/>
    </xf>
    <xf numFmtId="0" fontId="21" fillId="0" borderId="12" xfId="0" applyFont="1" applyBorder="1" applyAlignment="1">
      <alignment horizontal="center" vertical="center" textRotation="90" shrinkToFit="1"/>
    </xf>
    <xf numFmtId="0" fontId="21" fillId="0" borderId="8" xfId="0" applyFont="1" applyBorder="1" applyAlignment="1">
      <alignment horizontal="center" vertical="center" textRotation="90" shrinkToFit="1"/>
    </xf>
    <xf numFmtId="0" fontId="21" fillId="0" borderId="35" xfId="0" applyFont="1" applyBorder="1" applyAlignment="1">
      <alignment horizontal="center" vertical="center" shrinkToFit="1"/>
    </xf>
    <xf numFmtId="0" fontId="21" fillId="0" borderId="31" xfId="0" applyFont="1" applyBorder="1" applyAlignment="1">
      <alignment horizontal="center" vertical="center" shrinkToFit="1"/>
    </xf>
    <xf numFmtId="0" fontId="21" fillId="0" borderId="40" xfId="0" applyFont="1" applyBorder="1" applyAlignment="1">
      <alignment horizontal="center" vertical="center" shrinkToFit="1"/>
    </xf>
    <xf numFmtId="49" fontId="4" fillId="0" borderId="35" xfId="0" applyNumberFormat="1" applyFont="1" applyBorder="1" applyAlignment="1">
      <alignment horizontal="center" vertical="top"/>
    </xf>
    <xf numFmtId="49" fontId="4" fillId="0" borderId="31" xfId="0" applyNumberFormat="1" applyFont="1" applyBorder="1" applyAlignment="1">
      <alignment horizontal="center" vertical="top"/>
    </xf>
    <xf numFmtId="49" fontId="3" fillId="8" borderId="3" xfId="0" applyNumberFormat="1" applyFont="1" applyFill="1" applyBorder="1" applyAlignment="1">
      <alignment horizontal="center" vertical="center" wrapText="1"/>
    </xf>
    <xf numFmtId="0" fontId="3" fillId="3" borderId="12" xfId="0" applyFont="1" applyFill="1" applyBorder="1" applyAlignment="1">
      <alignment horizontal="left" vertical="top" wrapText="1"/>
    </xf>
    <xf numFmtId="0" fontId="6" fillId="0" borderId="12" xfId="0" applyFont="1" applyBorder="1" applyAlignment="1">
      <alignment horizontal="left" vertical="top" wrapText="1"/>
    </xf>
    <xf numFmtId="49" fontId="4" fillId="2" borderId="35" xfId="0" applyNumberFormat="1" applyFont="1" applyFill="1" applyBorder="1" applyAlignment="1">
      <alignment horizontal="center" vertical="top"/>
    </xf>
    <xf numFmtId="49" fontId="4" fillId="2" borderId="31" xfId="0" applyNumberFormat="1" applyFont="1" applyFill="1" applyBorder="1" applyAlignment="1">
      <alignment horizontal="center" vertical="top"/>
    </xf>
    <xf numFmtId="49" fontId="4" fillId="2" borderId="40" xfId="0" applyNumberFormat="1" applyFont="1" applyFill="1" applyBorder="1" applyAlignment="1">
      <alignment horizontal="center" vertical="top"/>
    </xf>
    <xf numFmtId="0" fontId="3" fillId="8" borderId="8" xfId="0" applyFont="1" applyFill="1" applyBorder="1" applyAlignment="1">
      <alignment horizontal="left" vertical="top" wrapText="1"/>
    </xf>
    <xf numFmtId="0" fontId="8" fillId="0" borderId="52" xfId="0" applyFont="1" applyFill="1" applyBorder="1" applyAlignment="1">
      <alignment horizontal="center" vertical="center" textRotation="90" wrapText="1"/>
    </xf>
    <xf numFmtId="0" fontId="8" fillId="0" borderId="50" xfId="0" applyFont="1" applyFill="1" applyBorder="1" applyAlignment="1">
      <alignment horizontal="center" vertical="center" textRotation="90" wrapText="1"/>
    </xf>
    <xf numFmtId="0" fontId="8" fillId="0" borderId="51" xfId="0" applyFont="1" applyFill="1" applyBorder="1" applyAlignment="1">
      <alignment horizontal="center" vertical="center" textRotation="90" wrapText="1"/>
    </xf>
    <xf numFmtId="49" fontId="8" fillId="8" borderId="19" xfId="0" applyNumberFormat="1" applyFont="1" applyFill="1" applyBorder="1" applyAlignment="1">
      <alignment horizontal="center" vertical="center" textRotation="90" wrapText="1"/>
    </xf>
    <xf numFmtId="49" fontId="0" fillId="8" borderId="12" xfId="0" applyNumberFormat="1" applyFont="1" applyFill="1" applyBorder="1" applyAlignment="1">
      <alignment horizontal="center" vertical="center" textRotation="90" wrapText="1"/>
    </xf>
    <xf numFmtId="49" fontId="0" fillId="8" borderId="8" xfId="0" applyNumberFormat="1" applyFont="1" applyFill="1" applyBorder="1" applyAlignment="1">
      <alignment horizontal="center" vertical="center" textRotation="90" wrapText="1"/>
    </xf>
    <xf numFmtId="49" fontId="4" fillId="0" borderId="40" xfId="0" applyNumberFormat="1" applyFont="1" applyBorder="1" applyAlignment="1">
      <alignment horizontal="center" vertical="top"/>
    </xf>
    <xf numFmtId="0" fontId="3" fillId="0" borderId="0" xfId="0" applyFont="1" applyAlignment="1">
      <alignment horizontal="center" vertical="top"/>
    </xf>
    <xf numFmtId="0" fontId="3" fillId="7" borderId="46" xfId="0" applyFont="1" applyFill="1" applyBorder="1" applyAlignment="1">
      <alignment horizontal="left" vertical="top" wrapText="1"/>
    </xf>
    <xf numFmtId="0" fontId="3" fillId="7" borderId="47" xfId="0" applyFont="1" applyFill="1" applyBorder="1" applyAlignment="1">
      <alignment horizontal="left" vertical="top" wrapText="1"/>
    </xf>
    <xf numFmtId="0" fontId="3" fillId="7" borderId="48" xfId="0" applyFont="1" applyFill="1" applyBorder="1" applyAlignment="1">
      <alignment horizontal="left" vertical="top" wrapText="1"/>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3" fillId="0" borderId="41" xfId="0" applyFont="1" applyBorder="1" applyAlignment="1">
      <alignment horizontal="center" vertical="center" wrapText="1"/>
    </xf>
    <xf numFmtId="0" fontId="3" fillId="0" borderId="7" xfId="0" applyFont="1" applyBorder="1" applyAlignment="1">
      <alignment horizontal="center" vertical="center" wrapText="1"/>
    </xf>
    <xf numFmtId="0" fontId="24" fillId="0" borderId="12" xfId="0" applyFont="1" applyBorder="1" applyAlignment="1">
      <alignment horizontal="center" vertical="center" textRotation="90" shrinkToFit="1"/>
    </xf>
    <xf numFmtId="0" fontId="24" fillId="0" borderId="8" xfId="0" applyFont="1" applyBorder="1" applyAlignment="1">
      <alignment horizontal="center" vertical="center" textRotation="90" shrinkToFit="1"/>
    </xf>
    <xf numFmtId="0" fontId="21" fillId="0" borderId="76" xfId="0" applyNumberFormat="1" applyFont="1" applyBorder="1" applyAlignment="1">
      <alignment horizontal="center" vertical="center" textRotation="90" shrinkToFit="1"/>
    </xf>
    <xf numFmtId="0" fontId="21" fillId="0" borderId="71" xfId="0" applyNumberFormat="1" applyFont="1" applyBorder="1" applyAlignment="1">
      <alignment horizontal="center" vertical="center" textRotation="90" shrinkToFit="1"/>
    </xf>
    <xf numFmtId="0" fontId="21" fillId="0" borderId="44" xfId="0" applyNumberFormat="1" applyFont="1" applyBorder="1" applyAlignment="1">
      <alignment horizontal="center" vertical="center" textRotation="90" shrinkToFit="1"/>
    </xf>
    <xf numFmtId="0" fontId="3" fillId="0" borderId="34" xfId="0" applyNumberFormat="1" applyFont="1" applyFill="1" applyBorder="1" applyAlignment="1">
      <alignment horizontal="center" vertical="center" textRotation="90" shrinkToFit="1"/>
    </xf>
    <xf numFmtId="0" fontId="3" fillId="0" borderId="3" xfId="0" applyNumberFormat="1" applyFont="1" applyFill="1" applyBorder="1" applyAlignment="1">
      <alignment horizontal="center" vertical="center" textRotation="90" shrinkToFit="1"/>
    </xf>
    <xf numFmtId="0" fontId="3" fillId="0" borderId="33" xfId="0" applyNumberFormat="1" applyFont="1" applyFill="1" applyBorder="1" applyAlignment="1">
      <alignment horizontal="center" vertical="center" textRotation="90" shrinkToFit="1"/>
    </xf>
    <xf numFmtId="0" fontId="3" fillId="0" borderId="34" xfId="0" applyFont="1" applyBorder="1" applyAlignment="1">
      <alignment horizontal="center" vertical="center" textRotation="90" shrinkToFit="1"/>
    </xf>
    <xf numFmtId="0" fontId="3" fillId="0" borderId="3" xfId="0" applyFont="1" applyBorder="1" applyAlignment="1">
      <alignment horizontal="center" vertical="center" textRotation="90" shrinkToFit="1"/>
    </xf>
    <xf numFmtId="0" fontId="3" fillId="0" borderId="33" xfId="0" applyFont="1" applyBorder="1" applyAlignment="1">
      <alignment horizontal="center" vertical="center" textRotation="90" shrinkToFit="1"/>
    </xf>
    <xf numFmtId="49" fontId="7" fillId="6" borderId="36" xfId="0" applyNumberFormat="1" applyFont="1" applyFill="1" applyBorder="1" applyAlignment="1">
      <alignment horizontal="left" vertical="top" wrapText="1"/>
    </xf>
    <xf numFmtId="49" fontId="7" fillId="6" borderId="39" xfId="0" applyNumberFormat="1" applyFont="1" applyFill="1" applyBorder="1" applyAlignment="1">
      <alignment horizontal="left" vertical="top" wrapText="1"/>
    </xf>
    <xf numFmtId="0" fontId="7" fillId="4" borderId="38" xfId="0" applyFont="1" applyFill="1" applyBorder="1" applyAlignment="1">
      <alignment horizontal="left" vertical="top" wrapText="1"/>
    </xf>
    <xf numFmtId="0" fontId="7" fillId="4" borderId="27" xfId="0" applyFont="1" applyFill="1" applyBorder="1" applyAlignment="1">
      <alignment horizontal="left" vertical="top" wrapText="1"/>
    </xf>
    <xf numFmtId="0" fontId="4" fillId="9" borderId="29" xfId="0" applyFont="1" applyFill="1" applyBorder="1" applyAlignment="1">
      <alignment horizontal="left" vertical="top" wrapText="1"/>
    </xf>
    <xf numFmtId="0" fontId="4" fillId="9" borderId="27" xfId="0" applyFont="1" applyFill="1" applyBorder="1" applyAlignment="1">
      <alignment horizontal="left" vertical="top" wrapText="1"/>
    </xf>
    <xf numFmtId="0" fontId="4" fillId="2" borderId="29" xfId="0" applyFont="1" applyFill="1" applyBorder="1" applyAlignment="1">
      <alignment horizontal="left" vertical="top" wrapText="1"/>
    </xf>
    <xf numFmtId="0" fontId="4" fillId="2" borderId="27" xfId="0" applyFont="1" applyFill="1" applyBorder="1" applyAlignment="1">
      <alignment horizontal="left" vertical="top" wrapText="1"/>
    </xf>
    <xf numFmtId="0" fontId="3" fillId="3" borderId="8" xfId="0" applyFont="1" applyFill="1" applyBorder="1" applyAlignment="1">
      <alignment horizontal="left" vertical="top" wrapText="1"/>
    </xf>
    <xf numFmtId="0" fontId="3" fillId="0" borderId="50" xfId="0" applyFont="1" applyFill="1" applyBorder="1" applyAlignment="1">
      <alignment vertical="center" textRotation="90" wrapText="1"/>
    </xf>
    <xf numFmtId="0" fontId="3" fillId="0" borderId="51" xfId="0" applyFont="1" applyFill="1" applyBorder="1" applyAlignment="1">
      <alignment vertical="center" textRotation="90" wrapText="1"/>
    </xf>
    <xf numFmtId="49" fontId="8" fillId="0" borderId="31" xfId="0" applyNumberFormat="1" applyFont="1" applyBorder="1" applyAlignment="1">
      <alignment horizontal="center" vertical="center" textRotation="90" wrapText="1"/>
    </xf>
    <xf numFmtId="49" fontId="8" fillId="0" borderId="40" xfId="0" applyNumberFormat="1" applyFont="1" applyBorder="1" applyAlignment="1">
      <alignment horizontal="center" vertical="center" textRotation="90" wrapText="1"/>
    </xf>
    <xf numFmtId="49" fontId="4" fillId="2" borderId="26" xfId="0" applyNumberFormat="1" applyFont="1" applyFill="1" applyBorder="1" applyAlignment="1">
      <alignment horizontal="right" vertical="top"/>
    </xf>
    <xf numFmtId="49" fontId="4" fillId="2" borderId="45" xfId="0" applyNumberFormat="1" applyFont="1" applyFill="1" applyBorder="1" applyAlignment="1">
      <alignment horizontal="left" vertical="top"/>
    </xf>
    <xf numFmtId="49" fontId="4" fillId="2" borderId="25" xfId="0" applyNumberFormat="1" applyFont="1" applyFill="1" applyBorder="1" applyAlignment="1">
      <alignment horizontal="left" vertical="top"/>
    </xf>
    <xf numFmtId="0" fontId="3" fillId="8" borderId="52" xfId="0" applyFont="1" applyFill="1" applyBorder="1" applyAlignment="1">
      <alignment vertical="top" wrapText="1"/>
    </xf>
    <xf numFmtId="0" fontId="3" fillId="8" borderId="50" xfId="0" applyFont="1" applyFill="1" applyBorder="1" applyAlignment="1">
      <alignment vertical="top" wrapText="1"/>
    </xf>
    <xf numFmtId="0" fontId="3" fillId="0" borderId="112" xfId="0" applyFont="1" applyFill="1" applyBorder="1" applyAlignment="1">
      <alignment vertical="top" wrapText="1"/>
    </xf>
    <xf numFmtId="0" fontId="3" fillId="0" borderId="51" xfId="0" applyFont="1" applyFill="1" applyBorder="1" applyAlignment="1">
      <alignment vertical="top" wrapText="1"/>
    </xf>
    <xf numFmtId="0" fontId="3" fillId="8" borderId="112" xfId="0" applyFont="1" applyFill="1" applyBorder="1" applyAlignment="1">
      <alignment vertical="top" wrapText="1"/>
    </xf>
    <xf numFmtId="0" fontId="3" fillId="8" borderId="51" xfId="0" applyFont="1" applyFill="1" applyBorder="1" applyAlignment="1">
      <alignment vertical="top" wrapText="1"/>
    </xf>
    <xf numFmtId="0" fontId="23" fillId="0" borderId="0" xfId="0" applyFont="1" applyAlignment="1">
      <alignment horizontal="right" wrapText="1"/>
    </xf>
    <xf numFmtId="0" fontId="25" fillId="0" borderId="0" xfId="0" applyFont="1" applyAlignment="1">
      <alignment horizontal="right"/>
    </xf>
    <xf numFmtId="164" fontId="3" fillId="0" borderId="38" xfId="0" applyNumberFormat="1" applyFont="1" applyBorder="1" applyAlignment="1">
      <alignment horizontal="center" vertical="top" wrapText="1"/>
    </xf>
    <xf numFmtId="164" fontId="3" fillId="0" borderId="27" xfId="0" applyNumberFormat="1" applyFont="1" applyBorder="1" applyAlignment="1">
      <alignment horizontal="center" vertical="top" wrapText="1"/>
    </xf>
    <xf numFmtId="164" fontId="3" fillId="0" borderId="28" xfId="0" applyNumberFormat="1" applyFont="1" applyBorder="1" applyAlignment="1">
      <alignment horizontal="center" vertical="top" wrapText="1"/>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xf numFmtId="164" fontId="4" fillId="4" borderId="36" xfId="0" applyNumberFormat="1" applyFont="1" applyFill="1" applyBorder="1" applyAlignment="1">
      <alignment horizontal="center" vertical="top" wrapText="1"/>
    </xf>
    <xf numFmtId="164" fontId="4" fillId="4" borderId="39" xfId="0" applyNumberFormat="1" applyFont="1" applyFill="1" applyBorder="1" applyAlignment="1">
      <alignment horizontal="center" vertical="top" wrapText="1"/>
    </xf>
    <xf numFmtId="164" fontId="4" fillId="4" borderId="37" xfId="0" applyNumberFormat="1" applyFont="1" applyFill="1" applyBorder="1" applyAlignment="1">
      <alignment horizontal="center" vertical="top" wrapText="1"/>
    </xf>
    <xf numFmtId="164" fontId="4" fillId="7" borderId="38" xfId="0" applyNumberFormat="1" applyFont="1" applyFill="1" applyBorder="1" applyAlignment="1">
      <alignment horizontal="center" vertical="top" wrapText="1"/>
    </xf>
    <xf numFmtId="164" fontId="6" fillId="0" borderId="27" xfId="0" applyNumberFormat="1" applyFont="1" applyBorder="1" applyAlignment="1">
      <alignment horizontal="center" vertical="top" wrapText="1"/>
    </xf>
    <xf numFmtId="164" fontId="6" fillId="0" borderId="28" xfId="0" applyNumberFormat="1" applyFont="1" applyBorder="1" applyAlignment="1">
      <alignment horizontal="center" vertical="top" wrapText="1"/>
    </xf>
    <xf numFmtId="164" fontId="4" fillId="5" borderId="43" xfId="0" applyNumberFormat="1" applyFont="1" applyFill="1" applyBorder="1" applyAlignment="1">
      <alignment horizontal="center" vertical="top" wrapText="1"/>
    </xf>
    <xf numFmtId="164" fontId="4" fillId="5" borderId="21" xfId="0" applyNumberFormat="1" applyFont="1" applyFill="1" applyBorder="1" applyAlignment="1">
      <alignment horizontal="center" vertical="top" wrapText="1"/>
    </xf>
    <xf numFmtId="164" fontId="4" fillId="5" borderId="44" xfId="0" applyNumberFormat="1" applyFont="1" applyFill="1" applyBorder="1" applyAlignment="1">
      <alignment horizontal="center" vertical="top" wrapText="1"/>
    </xf>
    <xf numFmtId="0" fontId="3" fillId="7" borderId="38" xfId="0" applyFont="1" applyFill="1" applyBorder="1" applyAlignment="1">
      <alignment horizontal="left" vertical="top" wrapText="1"/>
    </xf>
    <xf numFmtId="0" fontId="6" fillId="7" borderId="27" xfId="0" applyFont="1" applyFill="1" applyBorder="1" applyAlignment="1">
      <alignment horizontal="left" vertical="top" wrapText="1"/>
    </xf>
    <xf numFmtId="164" fontId="3" fillId="7" borderId="38" xfId="0" applyNumberFormat="1" applyFont="1" applyFill="1" applyBorder="1" applyAlignment="1">
      <alignment horizontal="center" vertical="top" wrapText="1"/>
    </xf>
    <xf numFmtId="164" fontId="3" fillId="7" borderId="27" xfId="0" applyNumberFormat="1" applyFont="1" applyFill="1" applyBorder="1" applyAlignment="1">
      <alignment horizontal="center" vertical="top" wrapText="1"/>
    </xf>
    <xf numFmtId="164" fontId="3" fillId="7" borderId="28" xfId="0" applyNumberFormat="1" applyFont="1" applyFill="1" applyBorder="1" applyAlignment="1">
      <alignment horizontal="center" vertical="top" wrapText="1"/>
    </xf>
    <xf numFmtId="164" fontId="4" fillId="4" borderId="38" xfId="0" applyNumberFormat="1" applyFont="1" applyFill="1" applyBorder="1" applyAlignment="1">
      <alignment horizontal="center" vertical="top" wrapText="1"/>
    </xf>
    <xf numFmtId="164" fontId="4" fillId="4" borderId="27" xfId="0" applyNumberFormat="1" applyFont="1" applyFill="1" applyBorder="1" applyAlignment="1">
      <alignment horizontal="center" vertical="top" wrapText="1"/>
    </xf>
    <xf numFmtId="164" fontId="4" fillId="4" borderId="28" xfId="0" applyNumberFormat="1" applyFont="1" applyFill="1" applyBorder="1" applyAlignment="1">
      <alignment horizontal="center" vertical="top" wrapText="1"/>
    </xf>
    <xf numFmtId="0" fontId="3" fillId="4" borderId="24" xfId="0" applyFont="1" applyFill="1" applyBorder="1" applyAlignment="1">
      <alignment horizontal="center" vertical="top"/>
    </xf>
    <xf numFmtId="0" fontId="3" fillId="4" borderId="25" xfId="0" applyFont="1" applyFill="1" applyBorder="1" applyAlignment="1">
      <alignment horizontal="center" vertical="top"/>
    </xf>
    <xf numFmtId="0" fontId="3" fillId="2" borderId="43" xfId="0" applyFont="1" applyFill="1" applyBorder="1" applyAlignment="1">
      <alignment horizontal="center" vertical="top" wrapText="1"/>
    </xf>
    <xf numFmtId="0" fontId="3" fillId="2" borderId="21" xfId="0" applyFont="1" applyFill="1" applyBorder="1" applyAlignment="1">
      <alignment horizontal="center" vertical="top" wrapText="1"/>
    </xf>
    <xf numFmtId="0" fontId="3" fillId="8" borderId="96" xfId="0" applyFont="1" applyFill="1" applyBorder="1" applyAlignment="1">
      <alignment vertical="top" wrapText="1"/>
    </xf>
    <xf numFmtId="0" fontId="6" fillId="0" borderId="7" xfId="0" applyFont="1" applyBorder="1" applyAlignment="1">
      <alignment vertical="top" wrapText="1"/>
    </xf>
    <xf numFmtId="0" fontId="3" fillId="9" borderId="24" xfId="0" applyFont="1" applyFill="1" applyBorder="1" applyAlignment="1">
      <alignment horizontal="center" vertical="top"/>
    </xf>
    <xf numFmtId="0" fontId="3" fillId="9" borderId="25" xfId="0" applyFont="1" applyFill="1" applyBorder="1" applyAlignment="1">
      <alignment horizontal="center" vertical="top"/>
    </xf>
    <xf numFmtId="0" fontId="3" fillId="0" borderId="42" xfId="0" applyFont="1" applyFill="1" applyBorder="1" applyAlignment="1">
      <alignment vertical="top" wrapText="1"/>
    </xf>
    <xf numFmtId="0" fontId="3" fillId="2" borderId="24" xfId="0" applyFont="1" applyFill="1" applyBorder="1" applyAlignment="1">
      <alignment horizontal="center" vertical="top" wrapText="1"/>
    </xf>
    <xf numFmtId="0" fontId="3" fillId="2" borderId="25" xfId="0" applyFont="1" applyFill="1" applyBorder="1" applyAlignment="1">
      <alignment horizontal="center" vertical="top" wrapText="1"/>
    </xf>
    <xf numFmtId="0" fontId="3" fillId="0" borderId="42" xfId="0" applyFont="1" applyBorder="1" applyAlignment="1">
      <alignment vertical="top" wrapText="1"/>
    </xf>
    <xf numFmtId="3" fontId="10" fillId="0" borderId="23" xfId="0" applyNumberFormat="1" applyFont="1" applyBorder="1" applyAlignment="1">
      <alignment horizontal="center" vertical="center" wrapText="1"/>
    </xf>
    <xf numFmtId="3" fontId="10" fillId="0" borderId="6" xfId="0" applyNumberFormat="1" applyFont="1" applyBorder="1" applyAlignment="1">
      <alignment horizontal="center" vertical="center" wrapText="1"/>
    </xf>
    <xf numFmtId="0" fontId="9" fillId="0" borderId="71" xfId="0" applyFont="1" applyFill="1" applyBorder="1" applyAlignment="1">
      <alignment horizontal="center" vertical="top" wrapText="1"/>
    </xf>
    <xf numFmtId="0" fontId="3" fillId="0" borderId="6" xfId="0" applyFont="1" applyBorder="1" applyAlignment="1">
      <alignment horizontal="left" vertical="top" wrapText="1"/>
    </xf>
    <xf numFmtId="0" fontId="0" fillId="0" borderId="6" xfId="0" applyFont="1" applyBorder="1" applyAlignment="1">
      <alignment horizontal="left" vertical="top" wrapText="1"/>
    </xf>
    <xf numFmtId="0" fontId="9" fillId="0" borderId="31" xfId="0" applyFont="1" applyFill="1" applyBorder="1" applyAlignment="1">
      <alignment horizontal="center" vertical="top" wrapText="1"/>
    </xf>
    <xf numFmtId="0" fontId="9" fillId="0" borderId="12" xfId="0" applyFont="1" applyFill="1" applyBorder="1" applyAlignment="1">
      <alignment horizontal="center" vertical="top" wrapText="1"/>
    </xf>
    <xf numFmtId="0" fontId="3" fillId="3" borderId="19" xfId="0" applyFont="1" applyFill="1" applyBorder="1" applyAlignment="1">
      <alignment horizontal="left" vertical="top" wrapText="1"/>
    </xf>
    <xf numFmtId="49" fontId="3" fillId="0" borderId="12" xfId="0" applyNumberFormat="1" applyFont="1" applyFill="1" applyBorder="1" applyAlignment="1">
      <alignment horizontal="center" vertical="center" textRotation="90" wrapText="1"/>
    </xf>
    <xf numFmtId="49" fontId="0" fillId="0" borderId="12" xfId="0" applyNumberFormat="1" applyFont="1" applyBorder="1" applyAlignment="1">
      <alignment horizontal="center" vertical="center" textRotation="90" wrapText="1"/>
    </xf>
    <xf numFmtId="49" fontId="0" fillId="0" borderId="8" xfId="0" applyNumberFormat="1" applyFont="1" applyBorder="1" applyAlignment="1">
      <alignment horizontal="center" vertical="center" textRotation="90" wrapText="1"/>
    </xf>
    <xf numFmtId="3" fontId="10" fillId="0" borderId="49" xfId="0" applyNumberFormat="1" applyFont="1" applyBorder="1" applyAlignment="1">
      <alignment horizontal="center" vertical="center" wrapText="1"/>
    </xf>
    <xf numFmtId="3" fontId="10" fillId="0" borderId="0" xfId="0" applyNumberFormat="1" applyFont="1" applyBorder="1" applyAlignment="1">
      <alignment horizontal="center" vertical="center" wrapText="1"/>
    </xf>
    <xf numFmtId="0" fontId="10" fillId="8" borderId="60" xfId="0" applyFont="1" applyFill="1" applyBorder="1" applyAlignment="1">
      <alignment vertical="top" wrapText="1"/>
    </xf>
    <xf numFmtId="0" fontId="6" fillId="0" borderId="6" xfId="0" applyFont="1" applyBorder="1" applyAlignment="1">
      <alignment wrapText="1"/>
    </xf>
    <xf numFmtId="49" fontId="8" fillId="0" borderId="19" xfId="0" applyNumberFormat="1" applyFont="1" applyFill="1" applyBorder="1" applyAlignment="1">
      <alignment horizontal="center" vertical="center" textRotation="90" wrapText="1"/>
    </xf>
    <xf numFmtId="0" fontId="3" fillId="0" borderId="21" xfId="0" applyFont="1" applyBorder="1" applyAlignment="1">
      <alignment horizontal="right" vertical="top"/>
    </xf>
    <xf numFmtId="0" fontId="0" fillId="0" borderId="21" xfId="0" applyFont="1" applyBorder="1" applyAlignment="1">
      <alignment horizontal="right" vertical="top"/>
    </xf>
    <xf numFmtId="0" fontId="3" fillId="0" borderId="23" xfId="0" applyFont="1" applyBorder="1" applyAlignment="1">
      <alignment horizontal="center" vertical="center" textRotation="90" shrinkToFit="1"/>
    </xf>
    <xf numFmtId="0" fontId="3" fillId="0" borderId="6" xfId="0" applyFont="1" applyBorder="1" applyAlignment="1">
      <alignment horizontal="center" vertical="center" textRotation="90" shrinkToFit="1"/>
    </xf>
    <xf numFmtId="0" fontId="3" fillId="0" borderId="7" xfId="0" applyFont="1" applyBorder="1" applyAlignment="1">
      <alignment horizontal="center" vertical="center" textRotation="90" shrinkToFit="1"/>
    </xf>
    <xf numFmtId="0" fontId="3" fillId="0" borderId="19" xfId="0" applyFont="1" applyBorder="1" applyAlignment="1">
      <alignment horizontal="center" vertical="center" textRotation="90" shrinkToFit="1"/>
    </xf>
    <xf numFmtId="0" fontId="3" fillId="0" borderId="12" xfId="0" applyFont="1" applyBorder="1" applyAlignment="1">
      <alignment horizontal="center" vertical="center" textRotation="90" shrinkToFit="1"/>
    </xf>
    <xf numFmtId="0" fontId="3" fillId="0" borderId="8" xfId="0" applyFont="1" applyBorder="1" applyAlignment="1">
      <alignment horizontal="center" vertical="center" textRotation="90" shrinkToFit="1"/>
    </xf>
    <xf numFmtId="0" fontId="3" fillId="0" borderId="35" xfId="0" applyFont="1" applyBorder="1" applyAlignment="1">
      <alignment horizontal="center" vertical="center" shrinkToFit="1"/>
    </xf>
    <xf numFmtId="0" fontId="3" fillId="0" borderId="31" xfId="0" applyFont="1" applyBorder="1" applyAlignment="1">
      <alignment horizontal="center" vertical="center" shrinkToFit="1"/>
    </xf>
    <xf numFmtId="0" fontId="3" fillId="0" borderId="40" xfId="0" applyFont="1" applyBorder="1" applyAlignment="1">
      <alignment horizontal="center" vertical="center" shrinkToFit="1"/>
    </xf>
    <xf numFmtId="0" fontId="4" fillId="0" borderId="34" xfId="0" applyFont="1" applyBorder="1" applyAlignment="1">
      <alignment horizontal="center" vertical="center" textRotation="90" wrapText="1"/>
    </xf>
    <xf numFmtId="0" fontId="4" fillId="0" borderId="3" xfId="0" applyFont="1" applyBorder="1" applyAlignment="1">
      <alignment horizontal="center" vertical="center" textRotation="90" wrapText="1"/>
    </xf>
    <xf numFmtId="0" fontId="4" fillId="0" borderId="33" xfId="0" applyFont="1" applyBorder="1" applyAlignment="1">
      <alignment horizontal="center" vertical="center" textRotation="90" wrapText="1"/>
    </xf>
    <xf numFmtId="0" fontId="4" fillId="0" borderId="39" xfId="0" applyFont="1" applyBorder="1" applyAlignment="1">
      <alignment horizontal="center" vertical="center"/>
    </xf>
    <xf numFmtId="0" fontId="3" fillId="0" borderId="41" xfId="0" applyFont="1" applyBorder="1" applyAlignment="1">
      <alignment horizontal="center" vertical="center" textRotation="90" wrapText="1"/>
    </xf>
    <xf numFmtId="0" fontId="3" fillId="0" borderId="7" xfId="0" applyFont="1" applyBorder="1" applyAlignment="1">
      <alignment horizontal="center" vertical="center" textRotation="90" wrapText="1"/>
    </xf>
    <xf numFmtId="0" fontId="3" fillId="0" borderId="29" xfId="0" applyFont="1" applyBorder="1" applyAlignment="1">
      <alignment horizontal="center" vertical="center"/>
    </xf>
    <xf numFmtId="0" fontId="3" fillId="0" borderId="77" xfId="0" applyFont="1" applyBorder="1" applyAlignment="1">
      <alignment horizontal="center" vertical="center"/>
    </xf>
    <xf numFmtId="0" fontId="8" fillId="0" borderId="72" xfId="0" applyFont="1" applyFill="1" applyBorder="1" applyAlignment="1">
      <alignment horizontal="center" vertical="center" textRotation="90" wrapText="1"/>
    </xf>
    <xf numFmtId="0" fontId="8" fillId="0" borderId="18" xfId="0" applyFont="1" applyFill="1" applyBorder="1" applyAlignment="1">
      <alignment horizontal="center" vertical="center" textRotation="90" wrapText="1"/>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0" fillId="0" borderId="12" xfId="0" applyFont="1" applyBorder="1" applyAlignment="1">
      <alignment horizontal="center" vertical="center" textRotation="90" shrinkToFit="1"/>
    </xf>
    <xf numFmtId="0" fontId="0" fillId="0" borderId="8" xfId="0" applyFont="1" applyBorder="1" applyAlignment="1">
      <alignment horizontal="center" vertical="center" textRotation="90" shrinkToFit="1"/>
    </xf>
    <xf numFmtId="0" fontId="3" fillId="0" borderId="76" xfId="0" applyNumberFormat="1" applyFont="1" applyBorder="1" applyAlignment="1">
      <alignment horizontal="center" vertical="center" textRotation="90" shrinkToFit="1"/>
    </xf>
    <xf numFmtId="0" fontId="3" fillId="0" borderId="71" xfId="0" applyNumberFormat="1" applyFont="1" applyBorder="1" applyAlignment="1">
      <alignment horizontal="center" vertical="center" textRotation="90" shrinkToFit="1"/>
    </xf>
    <xf numFmtId="0" fontId="3" fillId="0" borderId="44" xfId="0" applyNumberFormat="1" applyFont="1" applyBorder="1" applyAlignment="1">
      <alignment horizontal="center" vertical="center" textRotation="90" shrinkToFit="1"/>
    </xf>
    <xf numFmtId="0" fontId="4" fillId="0" borderId="36"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37" xfId="0" applyFont="1" applyBorder="1" applyAlignment="1">
      <alignment horizontal="center" vertical="center" wrapText="1"/>
    </xf>
    <xf numFmtId="0" fontId="6" fillId="0" borderId="0" xfId="0" applyFont="1" applyAlignment="1">
      <alignment vertical="top"/>
    </xf>
  </cellXfs>
  <cellStyles count="3">
    <cellStyle name="Įprastas" xfId="0" builtinId="0"/>
    <cellStyle name="Įprastas 2" xfId="2"/>
    <cellStyle name="Normal_biudz uz 2001 atskaitomybe3" xfId="1"/>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99"/>
  <sheetViews>
    <sheetView tabSelected="1" zoomScaleNormal="100" zoomScaleSheetLayoutView="100" workbookViewId="0">
      <selection activeCell="O9" sqref="O9"/>
    </sheetView>
  </sheetViews>
  <sheetFormatPr defaultRowHeight="12.75"/>
  <cols>
    <col min="1" max="4" width="2.7109375" style="3" customWidth="1"/>
    <col min="5" max="5" width="26" style="3" customWidth="1"/>
    <col min="6" max="6" width="2.7109375" style="3" customWidth="1"/>
    <col min="7" max="7" width="3" style="3" customWidth="1"/>
    <col min="8" max="8" width="2.7109375" style="4" customWidth="1"/>
    <col min="9" max="9" width="11.28515625" style="4" customWidth="1"/>
    <col min="10" max="10" width="7.7109375" style="5" customWidth="1"/>
    <col min="11" max="11" width="8.7109375" style="3" customWidth="1"/>
    <col min="12" max="12" width="35" style="3" customWidth="1"/>
    <col min="13" max="13" width="7.140625" style="3" customWidth="1"/>
    <col min="14" max="16384" width="9.140625" style="2"/>
  </cols>
  <sheetData>
    <row r="1" spans="1:13" ht="19.5" customHeight="1">
      <c r="F1" s="496"/>
      <c r="G1" s="513"/>
      <c r="K1" s="645" t="s">
        <v>196</v>
      </c>
      <c r="L1" s="915"/>
      <c r="M1" s="915"/>
    </row>
    <row r="2" spans="1:13" ht="23.25" customHeight="1">
      <c r="F2" s="496"/>
      <c r="G2" s="513"/>
      <c r="K2" s="915"/>
      <c r="L2" s="915"/>
      <c r="M2" s="915"/>
    </row>
    <row r="3" spans="1:13" s="119" customFormat="1" ht="12.75" customHeight="1">
      <c r="L3" s="761"/>
      <c r="M3" s="762"/>
    </row>
    <row r="4" spans="1:13" s="119" customFormat="1" ht="14.25" customHeight="1">
      <c r="L4" s="538"/>
      <c r="M4" s="539"/>
    </row>
    <row r="5" spans="1:13" s="3" customFormat="1" ht="15" customHeight="1">
      <c r="A5" s="505"/>
      <c r="B5" s="505"/>
      <c r="C5" s="505"/>
      <c r="D5" s="505"/>
      <c r="E5" s="763" t="s">
        <v>172</v>
      </c>
      <c r="F5" s="763"/>
      <c r="G5" s="763"/>
      <c r="H5" s="763"/>
      <c r="I5" s="763"/>
      <c r="J5" s="763"/>
      <c r="K5" s="763"/>
      <c r="L5" s="763"/>
      <c r="M5" s="505"/>
    </row>
    <row r="6" spans="1:13" ht="14.25" customHeight="1">
      <c r="A6" s="764" t="s">
        <v>26</v>
      </c>
      <c r="B6" s="764"/>
      <c r="C6" s="764"/>
      <c r="D6" s="764"/>
      <c r="E6" s="764"/>
      <c r="F6" s="764"/>
      <c r="G6" s="764"/>
      <c r="H6" s="764"/>
      <c r="I6" s="764"/>
      <c r="J6" s="764"/>
      <c r="K6" s="764"/>
      <c r="L6" s="764"/>
      <c r="M6" s="506"/>
    </row>
    <row r="7" spans="1:13" ht="15.75" customHeight="1">
      <c r="A7" s="765" t="s">
        <v>81</v>
      </c>
      <c r="B7" s="765"/>
      <c r="C7" s="765"/>
      <c r="D7" s="765"/>
      <c r="E7" s="765"/>
      <c r="F7" s="765"/>
      <c r="G7" s="765"/>
      <c r="H7" s="765"/>
      <c r="I7" s="765"/>
      <c r="J7" s="765"/>
      <c r="K7" s="765"/>
      <c r="L7" s="765"/>
      <c r="M7" s="507"/>
    </row>
    <row r="8" spans="1:13" ht="15" customHeight="1" thickBot="1">
      <c r="L8" s="510"/>
      <c r="M8" s="540" t="s">
        <v>70</v>
      </c>
    </row>
    <row r="9" spans="1:13" ht="39" customHeight="1">
      <c r="A9" s="766" t="s">
        <v>18</v>
      </c>
      <c r="B9" s="769" t="s">
        <v>0</v>
      </c>
      <c r="C9" s="769" t="s">
        <v>1</v>
      </c>
      <c r="D9" s="769" t="s">
        <v>23</v>
      </c>
      <c r="E9" s="772" t="s">
        <v>12</v>
      </c>
      <c r="F9" s="769" t="s">
        <v>2</v>
      </c>
      <c r="G9" s="769" t="s">
        <v>74</v>
      </c>
      <c r="H9" s="801" t="s">
        <v>3</v>
      </c>
      <c r="I9" s="804" t="s">
        <v>87</v>
      </c>
      <c r="J9" s="807" t="s">
        <v>4</v>
      </c>
      <c r="K9" s="646" t="s">
        <v>167</v>
      </c>
      <c r="L9" s="795" t="s">
        <v>11</v>
      </c>
      <c r="M9" s="796"/>
    </row>
    <row r="10" spans="1:13" ht="21.75" customHeight="1">
      <c r="A10" s="767"/>
      <c r="B10" s="770"/>
      <c r="C10" s="770"/>
      <c r="D10" s="770"/>
      <c r="E10" s="773"/>
      <c r="F10" s="770"/>
      <c r="G10" s="799"/>
      <c r="H10" s="802"/>
      <c r="I10" s="805"/>
      <c r="J10" s="808"/>
      <c r="K10" s="647"/>
      <c r="L10" s="797" t="s">
        <v>12</v>
      </c>
      <c r="M10" s="514" t="s">
        <v>59</v>
      </c>
    </row>
    <row r="11" spans="1:13" ht="71.25" customHeight="1" thickBot="1">
      <c r="A11" s="768"/>
      <c r="B11" s="771"/>
      <c r="C11" s="771"/>
      <c r="D11" s="771"/>
      <c r="E11" s="774"/>
      <c r="F11" s="771"/>
      <c r="G11" s="800"/>
      <c r="H11" s="803"/>
      <c r="I11" s="806"/>
      <c r="J11" s="809"/>
      <c r="K11" s="648"/>
      <c r="L11" s="798"/>
      <c r="M11" s="515" t="s">
        <v>96</v>
      </c>
    </row>
    <row r="12" spans="1:13" s="10" customFormat="1" ht="16.5" customHeight="1">
      <c r="A12" s="810" t="s">
        <v>40</v>
      </c>
      <c r="B12" s="811"/>
      <c r="C12" s="811"/>
      <c r="D12" s="811"/>
      <c r="E12" s="811"/>
      <c r="F12" s="811"/>
      <c r="G12" s="811"/>
      <c r="H12" s="811"/>
      <c r="I12" s="811"/>
      <c r="J12" s="811"/>
      <c r="K12" s="811"/>
      <c r="L12" s="811"/>
      <c r="M12" s="96"/>
    </row>
    <row r="13" spans="1:13" s="10" customFormat="1" ht="14.25" customHeight="1">
      <c r="A13" s="812" t="s">
        <v>27</v>
      </c>
      <c r="B13" s="813"/>
      <c r="C13" s="813"/>
      <c r="D13" s="813"/>
      <c r="E13" s="813"/>
      <c r="F13" s="813"/>
      <c r="G13" s="813"/>
      <c r="H13" s="813"/>
      <c r="I13" s="813"/>
      <c r="J13" s="813"/>
      <c r="K13" s="813"/>
      <c r="L13" s="813"/>
      <c r="M13" s="97"/>
    </row>
    <row r="14" spans="1:13" ht="15" customHeight="1">
      <c r="A14" s="16" t="s">
        <v>5</v>
      </c>
      <c r="B14" s="814" t="s">
        <v>28</v>
      </c>
      <c r="C14" s="815"/>
      <c r="D14" s="815"/>
      <c r="E14" s="815"/>
      <c r="F14" s="815"/>
      <c r="G14" s="815"/>
      <c r="H14" s="815"/>
      <c r="I14" s="815"/>
      <c r="J14" s="815"/>
      <c r="K14" s="815"/>
      <c r="L14" s="815"/>
      <c r="M14" s="98"/>
    </row>
    <row r="15" spans="1:13" ht="15.75" customHeight="1">
      <c r="A15" s="17" t="s">
        <v>5</v>
      </c>
      <c r="B15" s="12" t="s">
        <v>5</v>
      </c>
      <c r="C15" s="816" t="s">
        <v>29</v>
      </c>
      <c r="D15" s="817"/>
      <c r="E15" s="817"/>
      <c r="F15" s="817"/>
      <c r="G15" s="817"/>
      <c r="H15" s="817"/>
      <c r="I15" s="817"/>
      <c r="J15" s="817"/>
      <c r="K15" s="817"/>
      <c r="L15" s="817"/>
      <c r="M15" s="99"/>
    </row>
    <row r="16" spans="1:13" ht="18" customHeight="1">
      <c r="A16" s="697" t="s">
        <v>5</v>
      </c>
      <c r="B16" s="781" t="s">
        <v>5</v>
      </c>
      <c r="C16" s="703" t="s">
        <v>5</v>
      </c>
      <c r="D16" s="703"/>
      <c r="E16" s="778" t="s">
        <v>37</v>
      </c>
      <c r="F16" s="819" t="s">
        <v>43</v>
      </c>
      <c r="G16" s="821" t="s">
        <v>75</v>
      </c>
      <c r="H16" s="776" t="s">
        <v>35</v>
      </c>
      <c r="I16" s="687" t="s">
        <v>157</v>
      </c>
      <c r="J16" s="483" t="s">
        <v>22</v>
      </c>
      <c r="K16" s="484">
        <v>35.5</v>
      </c>
      <c r="L16" s="52" t="s">
        <v>83</v>
      </c>
      <c r="M16" s="91">
        <v>55</v>
      </c>
    </row>
    <row r="17" spans="1:14" ht="27" customHeight="1">
      <c r="A17" s="697"/>
      <c r="B17" s="781"/>
      <c r="C17" s="703"/>
      <c r="D17" s="703"/>
      <c r="E17" s="778"/>
      <c r="F17" s="819"/>
      <c r="G17" s="821"/>
      <c r="H17" s="776"/>
      <c r="I17" s="687"/>
      <c r="J17" s="32"/>
      <c r="K17" s="77"/>
      <c r="L17" s="26" t="s">
        <v>67</v>
      </c>
      <c r="M17" s="92">
        <v>2</v>
      </c>
    </row>
    <row r="18" spans="1:14" ht="27.75" customHeight="1">
      <c r="A18" s="697"/>
      <c r="B18" s="781"/>
      <c r="C18" s="703"/>
      <c r="D18" s="703"/>
      <c r="E18" s="778"/>
      <c r="F18" s="819"/>
      <c r="G18" s="821"/>
      <c r="H18" s="776"/>
      <c r="I18" s="687"/>
      <c r="J18" s="32"/>
      <c r="K18" s="77"/>
      <c r="L18" s="21" t="s">
        <v>186</v>
      </c>
      <c r="M18" s="604">
        <v>60</v>
      </c>
    </row>
    <row r="19" spans="1:14" ht="28.5" customHeight="1">
      <c r="A19" s="697"/>
      <c r="B19" s="781"/>
      <c r="C19" s="703"/>
      <c r="D19" s="703"/>
      <c r="E19" s="778"/>
      <c r="F19" s="819"/>
      <c r="G19" s="821"/>
      <c r="H19" s="776"/>
      <c r="I19" s="687"/>
      <c r="J19" s="133"/>
      <c r="K19" s="78"/>
      <c r="L19" s="26" t="s">
        <v>52</v>
      </c>
      <c r="M19" s="604">
        <v>1150</v>
      </c>
    </row>
    <row r="20" spans="1:14" ht="20.25" customHeight="1" thickBot="1">
      <c r="A20" s="698"/>
      <c r="B20" s="782"/>
      <c r="C20" s="704"/>
      <c r="D20" s="704"/>
      <c r="E20" s="818"/>
      <c r="F20" s="820"/>
      <c r="G20" s="822"/>
      <c r="H20" s="790"/>
      <c r="I20" s="688"/>
      <c r="J20" s="132" t="s">
        <v>6</v>
      </c>
      <c r="K20" s="228">
        <f t="shared" ref="K20" si="0">SUM(K16:K18)</f>
        <v>35.5</v>
      </c>
      <c r="L20" s="36" t="s">
        <v>171</v>
      </c>
      <c r="M20" s="94">
        <v>1</v>
      </c>
    </row>
    <row r="21" spans="1:14" ht="21" customHeight="1">
      <c r="A21" s="696" t="s">
        <v>5</v>
      </c>
      <c r="B21" s="780" t="s">
        <v>5</v>
      </c>
      <c r="C21" s="702" t="s">
        <v>7</v>
      </c>
      <c r="D21" s="702"/>
      <c r="E21" s="649" t="s">
        <v>154</v>
      </c>
      <c r="F21" s="784" t="s">
        <v>45</v>
      </c>
      <c r="G21" s="787" t="s">
        <v>84</v>
      </c>
      <c r="H21" s="775" t="s">
        <v>35</v>
      </c>
      <c r="I21" s="686" t="s">
        <v>50</v>
      </c>
      <c r="J21" s="33" t="s">
        <v>22</v>
      </c>
      <c r="K21" s="335">
        <f>9-7.6</f>
        <v>1.4</v>
      </c>
      <c r="L21" s="31" t="s">
        <v>111</v>
      </c>
      <c r="M21" s="549" t="s">
        <v>66</v>
      </c>
    </row>
    <row r="22" spans="1:14" ht="20.25" customHeight="1">
      <c r="A22" s="697"/>
      <c r="B22" s="781"/>
      <c r="C22" s="703"/>
      <c r="D22" s="703"/>
      <c r="E22" s="745"/>
      <c r="F22" s="785"/>
      <c r="G22" s="788"/>
      <c r="H22" s="776"/>
      <c r="I22" s="687"/>
      <c r="J22" s="34" t="s">
        <v>177</v>
      </c>
      <c r="K22" s="134">
        <v>7.6</v>
      </c>
      <c r="L22" s="537" t="s">
        <v>168</v>
      </c>
      <c r="M22" s="605" t="s">
        <v>169</v>
      </c>
    </row>
    <row r="23" spans="1:14" ht="22.5" customHeight="1" thickBot="1">
      <c r="A23" s="698"/>
      <c r="B23" s="782"/>
      <c r="C23" s="704"/>
      <c r="D23" s="704"/>
      <c r="E23" s="783"/>
      <c r="F23" s="786"/>
      <c r="G23" s="789"/>
      <c r="H23" s="790"/>
      <c r="I23" s="688"/>
      <c r="J23" s="14" t="s">
        <v>6</v>
      </c>
      <c r="K23" s="228">
        <f>SUM(K21:K22)</f>
        <v>9</v>
      </c>
      <c r="L23" s="422" t="s">
        <v>107</v>
      </c>
      <c r="M23" s="605" t="s">
        <v>170</v>
      </c>
    </row>
    <row r="24" spans="1:14" ht="16.5" customHeight="1" thickBot="1">
      <c r="A24" s="18" t="s">
        <v>5</v>
      </c>
      <c r="B24" s="61" t="s">
        <v>5</v>
      </c>
      <c r="C24" s="694" t="s">
        <v>8</v>
      </c>
      <c r="D24" s="695"/>
      <c r="E24" s="695"/>
      <c r="F24" s="695"/>
      <c r="G24" s="695"/>
      <c r="H24" s="695"/>
      <c r="I24" s="695"/>
      <c r="J24" s="823"/>
      <c r="K24" s="87">
        <f>K23+K20</f>
        <v>44.5</v>
      </c>
      <c r="L24" s="565"/>
      <c r="M24" s="106"/>
    </row>
    <row r="25" spans="1:14" ht="14.25" customHeight="1" thickBot="1">
      <c r="A25" s="18" t="s">
        <v>5</v>
      </c>
      <c r="B25" s="61" t="s">
        <v>7</v>
      </c>
      <c r="C25" s="824" t="s">
        <v>30</v>
      </c>
      <c r="D25" s="825"/>
      <c r="E25" s="825"/>
      <c r="F25" s="825"/>
      <c r="G25" s="825"/>
      <c r="H25" s="825"/>
      <c r="I25" s="825"/>
      <c r="J25" s="825"/>
      <c r="K25" s="825"/>
      <c r="L25" s="825"/>
      <c r="M25" s="105"/>
    </row>
    <row r="26" spans="1:14" ht="44.25" customHeight="1">
      <c r="A26" s="556" t="s">
        <v>5</v>
      </c>
      <c r="B26" s="558" t="s">
        <v>7</v>
      </c>
      <c r="C26" s="75" t="s">
        <v>5</v>
      </c>
      <c r="D26" s="49"/>
      <c r="E26" s="50" t="s">
        <v>69</v>
      </c>
      <c r="F26" s="759" t="s">
        <v>44</v>
      </c>
      <c r="G26" s="707" t="s">
        <v>78</v>
      </c>
      <c r="H26" s="775" t="s">
        <v>35</v>
      </c>
      <c r="I26" s="652" t="s">
        <v>50</v>
      </c>
      <c r="J26" s="63"/>
      <c r="K26" s="172"/>
      <c r="L26" s="516"/>
      <c r="M26" s="606"/>
    </row>
    <row r="27" spans="1:14" ht="19.5" customHeight="1">
      <c r="A27" s="552"/>
      <c r="B27" s="559"/>
      <c r="C27" s="564"/>
      <c r="D27" s="554" t="s">
        <v>5</v>
      </c>
      <c r="E27" s="778" t="s">
        <v>38</v>
      </c>
      <c r="F27" s="760"/>
      <c r="G27" s="750"/>
      <c r="H27" s="776"/>
      <c r="I27" s="777"/>
      <c r="J27" s="64" t="s">
        <v>22</v>
      </c>
      <c r="K27" s="84">
        <v>17.399999999999999</v>
      </c>
      <c r="L27" s="517" t="s">
        <v>141</v>
      </c>
      <c r="M27" s="607">
        <v>8</v>
      </c>
    </row>
    <row r="28" spans="1:14" ht="27" customHeight="1">
      <c r="A28" s="552"/>
      <c r="B28" s="559"/>
      <c r="C28" s="564"/>
      <c r="D28" s="554"/>
      <c r="E28" s="779"/>
      <c r="F28" s="760"/>
      <c r="G28" s="750"/>
      <c r="H28" s="776"/>
      <c r="I28" s="777"/>
      <c r="J28" s="55"/>
      <c r="K28" s="81"/>
      <c r="L28" s="518" t="s">
        <v>49</v>
      </c>
      <c r="M28" s="608">
        <v>2</v>
      </c>
    </row>
    <row r="29" spans="1:14" ht="27" customHeight="1">
      <c r="A29" s="552"/>
      <c r="B29" s="559"/>
      <c r="C29" s="564"/>
      <c r="D29" s="554"/>
      <c r="E29" s="779"/>
      <c r="F29" s="760"/>
      <c r="G29" s="750"/>
      <c r="H29" s="776"/>
      <c r="I29" s="777"/>
      <c r="J29" s="58"/>
      <c r="K29" s="82"/>
      <c r="L29" s="519" t="s">
        <v>129</v>
      </c>
      <c r="M29" s="609">
        <v>30</v>
      </c>
    </row>
    <row r="30" spans="1:14" ht="25.5" customHeight="1">
      <c r="A30" s="697"/>
      <c r="B30" s="700"/>
      <c r="C30" s="753"/>
      <c r="D30" s="754" t="s">
        <v>7</v>
      </c>
      <c r="E30" s="755" t="s">
        <v>39</v>
      </c>
      <c r="F30" s="757" t="s">
        <v>58</v>
      </c>
      <c r="G30" s="749" t="s">
        <v>79</v>
      </c>
      <c r="H30" s="751"/>
      <c r="I30" s="748"/>
      <c r="J30" s="55" t="s">
        <v>22</v>
      </c>
      <c r="K30" s="81">
        <v>88.5</v>
      </c>
      <c r="L30" s="520" t="s">
        <v>72</v>
      </c>
      <c r="M30" s="610">
        <v>120</v>
      </c>
      <c r="N30" s="309"/>
    </row>
    <row r="31" spans="1:14" ht="27.75" customHeight="1">
      <c r="A31" s="697"/>
      <c r="B31" s="700"/>
      <c r="C31" s="753"/>
      <c r="D31" s="703"/>
      <c r="E31" s="756"/>
      <c r="F31" s="758"/>
      <c r="G31" s="750"/>
      <c r="H31" s="751"/>
      <c r="I31" s="748"/>
      <c r="J31" s="55"/>
      <c r="K31" s="81"/>
      <c r="L31" s="521" t="s">
        <v>48</v>
      </c>
      <c r="M31" s="611">
        <v>90</v>
      </c>
      <c r="N31" s="309"/>
    </row>
    <row r="32" spans="1:14" ht="26.25" customHeight="1">
      <c r="A32" s="697"/>
      <c r="B32" s="700"/>
      <c r="C32" s="753"/>
      <c r="D32" s="703"/>
      <c r="E32" s="756"/>
      <c r="F32" s="758"/>
      <c r="G32" s="750"/>
      <c r="H32" s="751"/>
      <c r="I32" s="748"/>
      <c r="J32" s="55"/>
      <c r="K32" s="81"/>
      <c r="L32" s="522" t="s">
        <v>125</v>
      </c>
      <c r="M32" s="611">
        <v>10</v>
      </c>
      <c r="N32" s="309"/>
    </row>
    <row r="33" spans="1:18" ht="41.25" customHeight="1">
      <c r="A33" s="697"/>
      <c r="B33" s="700"/>
      <c r="C33" s="753"/>
      <c r="D33" s="703"/>
      <c r="E33" s="756"/>
      <c r="F33" s="758"/>
      <c r="G33" s="750"/>
      <c r="H33" s="751"/>
      <c r="I33" s="748"/>
      <c r="J33" s="55"/>
      <c r="K33" s="81"/>
      <c r="L33" s="523" t="s">
        <v>132</v>
      </c>
      <c r="M33" s="612">
        <v>12</v>
      </c>
    </row>
    <row r="34" spans="1:18" ht="18.75" customHeight="1">
      <c r="A34" s="24"/>
      <c r="B34" s="559"/>
      <c r="C34" s="41"/>
      <c r="D34" s="366"/>
      <c r="E34" s="728"/>
      <c r="F34" s="367"/>
      <c r="G34" s="742"/>
      <c r="H34" s="512"/>
      <c r="I34" s="563"/>
      <c r="J34" s="56"/>
      <c r="K34" s="82"/>
      <c r="L34" s="524" t="s">
        <v>123</v>
      </c>
      <c r="M34" s="613">
        <v>3</v>
      </c>
    </row>
    <row r="35" spans="1:18" ht="27.75" customHeight="1">
      <c r="A35" s="24"/>
      <c r="B35" s="559"/>
      <c r="C35" s="38"/>
      <c r="D35" s="40" t="s">
        <v>24</v>
      </c>
      <c r="E35" s="739" t="s">
        <v>147</v>
      </c>
      <c r="F35" s="741" t="s">
        <v>58</v>
      </c>
      <c r="G35" s="464"/>
      <c r="H35" s="278"/>
      <c r="I35" s="563"/>
      <c r="J35" s="209" t="s">
        <v>22</v>
      </c>
      <c r="K35" s="81">
        <v>20</v>
      </c>
      <c r="L35" s="323" t="s">
        <v>142</v>
      </c>
      <c r="M35" s="363">
        <v>2</v>
      </c>
    </row>
    <row r="36" spans="1:18" ht="16.5" customHeight="1">
      <c r="A36" s="24"/>
      <c r="B36" s="559"/>
      <c r="C36" s="38"/>
      <c r="D36" s="40"/>
      <c r="E36" s="733"/>
      <c r="F36" s="752"/>
      <c r="G36" s="279"/>
      <c r="H36" s="278"/>
      <c r="I36" s="563"/>
      <c r="J36" s="209"/>
      <c r="K36" s="81"/>
      <c r="L36" s="525" t="s">
        <v>127</v>
      </c>
      <c r="M36" s="283"/>
    </row>
    <row r="37" spans="1:18" ht="28.5" customHeight="1">
      <c r="A37" s="24"/>
      <c r="B37" s="559"/>
      <c r="C37" s="38"/>
      <c r="D37" s="40"/>
      <c r="E37" s="733"/>
      <c r="F37" s="752"/>
      <c r="G37" s="279"/>
      <c r="H37" s="278"/>
      <c r="I37" s="563"/>
      <c r="J37" s="209"/>
      <c r="K37" s="81"/>
      <c r="L37" s="525" t="s">
        <v>128</v>
      </c>
      <c r="M37" s="283">
        <v>10</v>
      </c>
    </row>
    <row r="38" spans="1:18" ht="40.5" customHeight="1">
      <c r="A38" s="24"/>
      <c r="B38" s="559"/>
      <c r="C38" s="38"/>
      <c r="D38" s="48"/>
      <c r="E38" s="466"/>
      <c r="F38" s="742"/>
      <c r="G38" s="273"/>
      <c r="H38" s="278"/>
      <c r="I38" s="563"/>
      <c r="J38" s="209"/>
      <c r="K38" s="81"/>
      <c r="L38" s="526" t="s">
        <v>143</v>
      </c>
      <c r="M38" s="365">
        <v>2</v>
      </c>
    </row>
    <row r="39" spans="1:18" ht="41.25" customHeight="1">
      <c r="A39" s="24"/>
      <c r="B39" s="559"/>
      <c r="C39" s="38"/>
      <c r="D39" s="40" t="s">
        <v>25</v>
      </c>
      <c r="E39" s="739" t="s">
        <v>155</v>
      </c>
      <c r="F39" s="741" t="s">
        <v>58</v>
      </c>
      <c r="G39" s="272"/>
      <c r="H39" s="278"/>
      <c r="I39" s="563"/>
      <c r="J39" s="39" t="s">
        <v>22</v>
      </c>
      <c r="K39" s="84">
        <v>3</v>
      </c>
      <c r="L39" s="323" t="s">
        <v>144</v>
      </c>
      <c r="M39" s="363">
        <v>2</v>
      </c>
    </row>
    <row r="40" spans="1:18" ht="28.5" customHeight="1">
      <c r="A40" s="24"/>
      <c r="B40" s="559"/>
      <c r="C40" s="38"/>
      <c r="D40" s="48"/>
      <c r="E40" s="740"/>
      <c r="F40" s="742"/>
      <c r="G40" s="273"/>
      <c r="H40" s="278"/>
      <c r="I40" s="563"/>
      <c r="J40" s="237"/>
      <c r="K40" s="82"/>
      <c r="L40" s="468" t="s">
        <v>133</v>
      </c>
      <c r="M40" s="315">
        <v>2</v>
      </c>
    </row>
    <row r="41" spans="1:18" ht="25.5" customHeight="1">
      <c r="A41" s="24"/>
      <c r="B41" s="559"/>
      <c r="C41" s="38"/>
      <c r="D41" s="40" t="s">
        <v>105</v>
      </c>
      <c r="E41" s="739" t="s">
        <v>156</v>
      </c>
      <c r="F41" s="741" t="s">
        <v>58</v>
      </c>
      <c r="G41" s="272"/>
      <c r="H41" s="278"/>
      <c r="I41" s="563"/>
      <c r="J41" s="39" t="s">
        <v>22</v>
      </c>
      <c r="K41" s="84">
        <v>12.4</v>
      </c>
      <c r="L41" s="323" t="s">
        <v>124</v>
      </c>
      <c r="M41" s="326">
        <v>4</v>
      </c>
    </row>
    <row r="42" spans="1:18" ht="40.5" customHeight="1">
      <c r="A42" s="24"/>
      <c r="B42" s="559"/>
      <c r="C42" s="38"/>
      <c r="D42" s="48"/>
      <c r="E42" s="740"/>
      <c r="F42" s="742"/>
      <c r="G42" s="273"/>
      <c r="H42" s="274"/>
      <c r="I42" s="268"/>
      <c r="J42" s="237"/>
      <c r="K42" s="82"/>
      <c r="L42" s="526" t="s">
        <v>187</v>
      </c>
      <c r="M42" s="365">
        <v>1</v>
      </c>
    </row>
    <row r="43" spans="1:18" ht="16.5" customHeight="1" thickBot="1">
      <c r="A43" s="22"/>
      <c r="B43" s="560"/>
      <c r="C43" s="42"/>
      <c r="D43" s="43"/>
      <c r="E43" s="59"/>
      <c r="F43" s="44"/>
      <c r="G43" s="44"/>
      <c r="H43" s="45"/>
      <c r="I43" s="46"/>
      <c r="J43" s="47" t="s">
        <v>6</v>
      </c>
      <c r="K43" s="86">
        <f>SUM(K26:K42)</f>
        <v>141.30000000000001</v>
      </c>
      <c r="L43" s="527"/>
      <c r="M43" s="614"/>
    </row>
    <row r="44" spans="1:18" ht="66.75" customHeight="1">
      <c r="A44" s="24" t="s">
        <v>5</v>
      </c>
      <c r="B44" s="558" t="s">
        <v>7</v>
      </c>
      <c r="C44" s="371" t="s">
        <v>7</v>
      </c>
      <c r="D44" s="371"/>
      <c r="E44" s="649" t="s">
        <v>121</v>
      </c>
      <c r="F44" s="389"/>
      <c r="G44" s="390"/>
      <c r="H44" s="480" t="s">
        <v>35</v>
      </c>
      <c r="I44" s="561" t="s">
        <v>50</v>
      </c>
      <c r="J44" s="391" t="s">
        <v>22</v>
      </c>
      <c r="K44" s="493">
        <v>3.4</v>
      </c>
      <c r="L44" s="426" t="s">
        <v>188</v>
      </c>
      <c r="M44" s="380">
        <v>8</v>
      </c>
      <c r="N44" s="602"/>
      <c r="O44" s="1"/>
      <c r="P44" s="1"/>
      <c r="Q44" s="1"/>
      <c r="R44" s="1"/>
    </row>
    <row r="45" spans="1:18" ht="97.5" customHeight="1">
      <c r="A45" s="24"/>
      <c r="B45" s="559"/>
      <c r="C45" s="369"/>
      <c r="D45" s="40"/>
      <c r="E45" s="743"/>
      <c r="F45" s="557"/>
      <c r="G45" s="279"/>
      <c r="H45" s="481"/>
      <c r="I45" s="562"/>
      <c r="J45" s="237"/>
      <c r="K45" s="256"/>
      <c r="L45" s="690" t="s">
        <v>189</v>
      </c>
      <c r="M45" s="363">
        <v>10</v>
      </c>
      <c r="N45" s="544"/>
      <c r="O45" s="1"/>
      <c r="P45" s="1"/>
      <c r="Q45" s="1"/>
      <c r="R45" s="1"/>
    </row>
    <row r="46" spans="1:18" ht="21" customHeight="1" thickBot="1">
      <c r="A46" s="553"/>
      <c r="B46" s="560"/>
      <c r="C46" s="370"/>
      <c r="D46" s="392"/>
      <c r="E46" s="472"/>
      <c r="F46" s="393"/>
      <c r="G46" s="394"/>
      <c r="H46" s="482"/>
      <c r="I46" s="395"/>
      <c r="J46" s="396" t="s">
        <v>6</v>
      </c>
      <c r="K46" s="397">
        <f>K44</f>
        <v>3.4</v>
      </c>
      <c r="L46" s="744"/>
      <c r="M46" s="403"/>
      <c r="N46" s="544"/>
      <c r="O46" s="1"/>
      <c r="P46" s="1"/>
      <c r="Q46" s="1"/>
      <c r="R46" s="1"/>
    </row>
    <row r="47" spans="1:18" ht="93" customHeight="1">
      <c r="A47" s="24" t="s">
        <v>5</v>
      </c>
      <c r="B47" s="559" t="s">
        <v>7</v>
      </c>
      <c r="C47" s="369" t="s">
        <v>24</v>
      </c>
      <c r="D47" s="40"/>
      <c r="E47" s="745" t="s">
        <v>122</v>
      </c>
      <c r="F47" s="557"/>
      <c r="G47" s="511"/>
      <c r="H47" s="481" t="s">
        <v>35</v>
      </c>
      <c r="I47" s="561" t="s">
        <v>50</v>
      </c>
      <c r="J47" s="209" t="s">
        <v>22</v>
      </c>
      <c r="K47" s="494">
        <v>4</v>
      </c>
      <c r="L47" s="324" t="s">
        <v>190</v>
      </c>
      <c r="M47" s="317">
        <v>5</v>
      </c>
      <c r="N47" s="544"/>
      <c r="O47" s="1"/>
      <c r="P47" s="1"/>
      <c r="Q47" s="1"/>
      <c r="R47" s="1"/>
    </row>
    <row r="48" spans="1:18" ht="18.75" customHeight="1">
      <c r="A48" s="24"/>
      <c r="B48" s="559"/>
      <c r="C48" s="40"/>
      <c r="D48" s="40"/>
      <c r="E48" s="743"/>
      <c r="F48" s="557"/>
      <c r="G48" s="511"/>
      <c r="H48" s="481"/>
      <c r="I48" s="562"/>
      <c r="J48" s="237"/>
      <c r="K48" s="256"/>
      <c r="L48" s="746" t="s">
        <v>191</v>
      </c>
      <c r="M48" s="363"/>
    </row>
    <row r="49" spans="1:18" ht="19.5" customHeight="1" thickBot="1">
      <c r="A49" s="22"/>
      <c r="B49" s="560"/>
      <c r="C49" s="370"/>
      <c r="D49" s="392"/>
      <c r="E49" s="472"/>
      <c r="F49" s="393"/>
      <c r="G49" s="394"/>
      <c r="H49" s="482"/>
      <c r="I49" s="395"/>
      <c r="J49" s="14" t="s">
        <v>6</v>
      </c>
      <c r="K49" s="397">
        <f>K47</f>
        <v>4</v>
      </c>
      <c r="L49" s="747"/>
      <c r="M49" s="403"/>
      <c r="N49" s="544"/>
      <c r="O49" s="1"/>
      <c r="P49" s="1"/>
      <c r="Q49" s="1"/>
      <c r="R49" s="1"/>
    </row>
    <row r="50" spans="1:18" ht="18.75" customHeight="1">
      <c r="A50" s="405" t="s">
        <v>5</v>
      </c>
      <c r="B50" s="558" t="s">
        <v>7</v>
      </c>
      <c r="C50" s="406" t="s">
        <v>25</v>
      </c>
      <c r="D50" s="371"/>
      <c r="E50" s="649" t="s">
        <v>193</v>
      </c>
      <c r="F50" s="389"/>
      <c r="G50" s="390"/>
      <c r="H50" s="480" t="s">
        <v>35</v>
      </c>
      <c r="I50" s="652" t="s">
        <v>50</v>
      </c>
      <c r="J50" s="35" t="s">
        <v>22</v>
      </c>
      <c r="K50" s="337">
        <v>1.1000000000000001</v>
      </c>
      <c r="L50" s="689" t="s">
        <v>192</v>
      </c>
      <c r="M50" s="412">
        <v>100</v>
      </c>
      <c r="N50" s="730"/>
      <c r="O50" s="731"/>
      <c r="P50" s="731"/>
    </row>
    <row r="51" spans="1:18" ht="26.25" customHeight="1">
      <c r="A51" s="24"/>
      <c r="B51" s="559"/>
      <c r="C51" s="40"/>
      <c r="D51" s="40"/>
      <c r="E51" s="650"/>
      <c r="F51" s="557"/>
      <c r="G51" s="279"/>
      <c r="H51" s="481"/>
      <c r="I51" s="653"/>
      <c r="J51" s="133" t="s">
        <v>177</v>
      </c>
      <c r="K51" s="78">
        <v>6.1</v>
      </c>
      <c r="L51" s="729"/>
      <c r="M51" s="363"/>
      <c r="N51" s="323"/>
      <c r="O51" s="509"/>
      <c r="P51" s="509"/>
    </row>
    <row r="52" spans="1:18" ht="22.5" customHeight="1" thickBot="1">
      <c r="A52" s="22"/>
      <c r="B52" s="560"/>
      <c r="C52" s="370"/>
      <c r="D52" s="392"/>
      <c r="E52" s="651"/>
      <c r="F52" s="393"/>
      <c r="G52" s="394"/>
      <c r="H52" s="482"/>
      <c r="I52" s="654"/>
      <c r="J52" s="14" t="s">
        <v>6</v>
      </c>
      <c r="K52" s="400">
        <f>SUM(K50:K51)</f>
        <v>7.2</v>
      </c>
      <c r="L52" s="414"/>
      <c r="M52" s="403"/>
      <c r="N52" s="544"/>
      <c r="O52" s="495"/>
      <c r="P52" s="495"/>
      <c r="Q52" s="495"/>
      <c r="R52" s="1"/>
    </row>
    <row r="53" spans="1:18" ht="16.5" customHeight="1">
      <c r="A53" s="405" t="s">
        <v>5</v>
      </c>
      <c r="B53" s="558" t="s">
        <v>7</v>
      </c>
      <c r="C53" s="406" t="s">
        <v>105</v>
      </c>
      <c r="D53" s="371"/>
      <c r="E53" s="732" t="s">
        <v>194</v>
      </c>
      <c r="F53" s="389"/>
      <c r="G53" s="390"/>
      <c r="H53" s="480" t="s">
        <v>35</v>
      </c>
      <c r="I53" s="735" t="s">
        <v>162</v>
      </c>
      <c r="J53" s="391" t="s">
        <v>22</v>
      </c>
      <c r="K53" s="545">
        <v>2.1</v>
      </c>
      <c r="L53" s="546" t="s">
        <v>108</v>
      </c>
      <c r="M53" s="380">
        <v>1</v>
      </c>
    </row>
    <row r="54" spans="1:18" ht="40.5" customHeight="1">
      <c r="A54" s="24"/>
      <c r="B54" s="559"/>
      <c r="C54" s="369"/>
      <c r="D54" s="40"/>
      <c r="E54" s="733"/>
      <c r="F54" s="557"/>
      <c r="G54" s="279"/>
      <c r="H54" s="481"/>
      <c r="I54" s="736"/>
      <c r="J54" s="237"/>
      <c r="K54" s="256"/>
      <c r="L54" s="737" t="s">
        <v>149</v>
      </c>
      <c r="M54" s="547">
        <v>40</v>
      </c>
    </row>
    <row r="55" spans="1:18" ht="16.5" customHeight="1" thickBot="1">
      <c r="A55" s="22"/>
      <c r="B55" s="560"/>
      <c r="C55" s="370"/>
      <c r="D55" s="392"/>
      <c r="E55" s="734"/>
      <c r="F55" s="393"/>
      <c r="G55" s="394"/>
      <c r="H55" s="548"/>
      <c r="I55" s="395"/>
      <c r="J55" s="14" t="s">
        <v>6</v>
      </c>
      <c r="K55" s="397">
        <f>SUM(K53:K54)</f>
        <v>2.1</v>
      </c>
      <c r="L55" s="738"/>
      <c r="M55" s="403"/>
      <c r="N55" s="544"/>
      <c r="O55" s="1"/>
      <c r="P55" s="1"/>
      <c r="Q55" s="1"/>
      <c r="R55" s="1"/>
    </row>
    <row r="56" spans="1:18" ht="17.25" customHeight="1">
      <c r="A56" s="24" t="s">
        <v>5</v>
      </c>
      <c r="B56" s="559" t="s">
        <v>7</v>
      </c>
      <c r="C56" s="369" t="s">
        <v>176</v>
      </c>
      <c r="D56" s="40"/>
      <c r="E56" s="719" t="s">
        <v>175</v>
      </c>
      <c r="F56" s="557"/>
      <c r="G56" s="279"/>
      <c r="H56" s="481" t="s">
        <v>35</v>
      </c>
      <c r="I56" s="748" t="s">
        <v>162</v>
      </c>
      <c r="J56" s="209" t="s">
        <v>22</v>
      </c>
      <c r="K56" s="239">
        <v>0</v>
      </c>
      <c r="L56" s="550" t="s">
        <v>108</v>
      </c>
      <c r="M56" s="412"/>
    </row>
    <row r="57" spans="1:18" ht="32.25" customHeight="1">
      <c r="A57" s="24"/>
      <c r="B57" s="559"/>
      <c r="C57" s="369"/>
      <c r="D57" s="40"/>
      <c r="E57" s="733"/>
      <c r="F57" s="557"/>
      <c r="G57" s="279"/>
      <c r="H57" s="481"/>
      <c r="I57" s="736"/>
      <c r="J57" s="237"/>
      <c r="K57" s="256"/>
      <c r="L57" s="543"/>
      <c r="M57" s="363"/>
    </row>
    <row r="58" spans="1:18" ht="16.5" customHeight="1" thickBot="1">
      <c r="A58" s="24"/>
      <c r="B58" s="559"/>
      <c r="C58" s="372"/>
      <c r="D58" s="48"/>
      <c r="E58" s="733"/>
      <c r="F58" s="67"/>
      <c r="G58" s="273"/>
      <c r="H58" s="274"/>
      <c r="I58" s="562"/>
      <c r="J58" s="375" t="s">
        <v>6</v>
      </c>
      <c r="K58" s="382">
        <f>SUM(K56:K57)</f>
        <v>0</v>
      </c>
      <c r="L58" s="543"/>
      <c r="M58" s="315"/>
      <c r="N58" s="544"/>
      <c r="O58" s="1"/>
      <c r="P58" s="1"/>
      <c r="Q58" s="1"/>
      <c r="R58" s="1"/>
    </row>
    <row r="59" spans="1:18" ht="15" customHeight="1" thickBot="1">
      <c r="A59" s="19" t="s">
        <v>5</v>
      </c>
      <c r="B59" s="6" t="s">
        <v>7</v>
      </c>
      <c r="C59" s="695" t="s">
        <v>8</v>
      </c>
      <c r="D59" s="695"/>
      <c r="E59" s="695"/>
      <c r="F59" s="695"/>
      <c r="G59" s="695"/>
      <c r="H59" s="695"/>
      <c r="I59" s="695"/>
      <c r="J59" s="695"/>
      <c r="K59" s="87">
        <f>K55+K52+K49+K46+K43</f>
        <v>158</v>
      </c>
      <c r="L59" s="566"/>
      <c r="M59" s="106"/>
    </row>
    <row r="60" spans="1:18" ht="14.25" customHeight="1" thickBot="1">
      <c r="A60" s="19" t="s">
        <v>5</v>
      </c>
      <c r="B60" s="679" t="s">
        <v>9</v>
      </c>
      <c r="C60" s="680"/>
      <c r="D60" s="680"/>
      <c r="E60" s="680"/>
      <c r="F60" s="680"/>
      <c r="G60" s="680"/>
      <c r="H60" s="680"/>
      <c r="I60" s="680"/>
      <c r="J60" s="680"/>
      <c r="K60" s="88">
        <f>SUM(K24,K59)</f>
        <v>202.5</v>
      </c>
      <c r="L60" s="567"/>
      <c r="M60" s="103"/>
    </row>
    <row r="61" spans="1:18" ht="14.25" customHeight="1" thickBot="1">
      <c r="A61" s="20" t="s">
        <v>7</v>
      </c>
      <c r="B61" s="724" t="s">
        <v>31</v>
      </c>
      <c r="C61" s="725"/>
      <c r="D61" s="725"/>
      <c r="E61" s="725"/>
      <c r="F61" s="725"/>
      <c r="G61" s="725"/>
      <c r="H61" s="725"/>
      <c r="I61" s="725"/>
      <c r="J61" s="725"/>
      <c r="K61" s="725"/>
      <c r="L61" s="725"/>
      <c r="M61" s="107"/>
    </row>
    <row r="62" spans="1:18" ht="14.25" customHeight="1" thickBot="1">
      <c r="A62" s="18" t="s">
        <v>7</v>
      </c>
      <c r="B62" s="6" t="s">
        <v>5</v>
      </c>
      <c r="C62" s="726" t="s">
        <v>32</v>
      </c>
      <c r="D62" s="727"/>
      <c r="E62" s="727"/>
      <c r="F62" s="727"/>
      <c r="G62" s="727"/>
      <c r="H62" s="727"/>
      <c r="I62" s="727"/>
      <c r="J62" s="727"/>
      <c r="K62" s="727"/>
      <c r="L62" s="727"/>
      <c r="M62" s="100"/>
    </row>
    <row r="63" spans="1:18" ht="17.25" customHeight="1">
      <c r="A63" s="696" t="s">
        <v>7</v>
      </c>
      <c r="B63" s="699" t="s">
        <v>5</v>
      </c>
      <c r="C63" s="702" t="s">
        <v>5</v>
      </c>
      <c r="D63" s="702"/>
      <c r="E63" s="705" t="s">
        <v>63</v>
      </c>
      <c r="F63" s="551" t="s">
        <v>36</v>
      </c>
      <c r="G63" s="707" t="s">
        <v>85</v>
      </c>
      <c r="H63" s="683" t="s">
        <v>35</v>
      </c>
      <c r="I63" s="686" t="s">
        <v>51</v>
      </c>
      <c r="J63" s="531" t="s">
        <v>173</v>
      </c>
      <c r="K63" s="530">
        <v>2424.4</v>
      </c>
      <c r="L63" s="689" t="s">
        <v>71</v>
      </c>
      <c r="M63" s="615"/>
    </row>
    <row r="64" spans="1:18" ht="14.25" customHeight="1">
      <c r="A64" s="697"/>
      <c r="B64" s="700"/>
      <c r="C64" s="703"/>
      <c r="D64" s="703"/>
      <c r="E64" s="728"/>
      <c r="F64" s="691" t="s">
        <v>42</v>
      </c>
      <c r="G64" s="708"/>
      <c r="H64" s="684"/>
      <c r="I64" s="687"/>
      <c r="J64" s="55"/>
      <c r="K64" s="81"/>
      <c r="L64" s="690"/>
      <c r="M64" s="616">
        <v>60</v>
      </c>
    </row>
    <row r="65" spans="1:20" ht="15.75" customHeight="1">
      <c r="A65" s="697"/>
      <c r="B65" s="700"/>
      <c r="C65" s="703"/>
      <c r="D65" s="703"/>
      <c r="E65" s="728"/>
      <c r="F65" s="692"/>
      <c r="G65" s="708"/>
      <c r="H65" s="684"/>
      <c r="I65" s="687"/>
      <c r="J65" s="34"/>
      <c r="K65" s="89"/>
      <c r="L65" s="690"/>
      <c r="M65" s="616"/>
    </row>
    <row r="66" spans="1:20" ht="15" customHeight="1" thickBot="1">
      <c r="A66" s="698"/>
      <c r="B66" s="701"/>
      <c r="C66" s="704"/>
      <c r="D66" s="704"/>
      <c r="E66" s="101"/>
      <c r="F66" s="693"/>
      <c r="G66" s="709"/>
      <c r="H66" s="685"/>
      <c r="I66" s="688"/>
      <c r="J66" s="175" t="s">
        <v>6</v>
      </c>
      <c r="K66" s="227">
        <f>SUM(K63:K65)</f>
        <v>2424.4</v>
      </c>
      <c r="L66" s="568"/>
      <c r="M66" s="617"/>
    </row>
    <row r="67" spans="1:20" ht="18.75" customHeight="1">
      <c r="A67" s="697" t="s">
        <v>7</v>
      </c>
      <c r="B67" s="700" t="s">
        <v>5</v>
      </c>
      <c r="C67" s="717" t="s">
        <v>7</v>
      </c>
      <c r="D67" s="717"/>
      <c r="E67" s="719" t="s">
        <v>148</v>
      </c>
      <c r="F67" s="204" t="s">
        <v>36</v>
      </c>
      <c r="G67" s="721" t="s">
        <v>80</v>
      </c>
      <c r="H67" s="684" t="s">
        <v>35</v>
      </c>
      <c r="I67" s="687" t="s">
        <v>51</v>
      </c>
      <c r="J67" s="209" t="s">
        <v>22</v>
      </c>
      <c r="K67" s="243">
        <v>94.4</v>
      </c>
      <c r="L67" s="53" t="s">
        <v>82</v>
      </c>
      <c r="M67" s="616">
        <v>1</v>
      </c>
    </row>
    <row r="68" spans="1:20" ht="16.5" customHeight="1">
      <c r="A68" s="697"/>
      <c r="B68" s="700"/>
      <c r="C68" s="717"/>
      <c r="D68" s="717"/>
      <c r="E68" s="719"/>
      <c r="F68" s="710" t="s">
        <v>57</v>
      </c>
      <c r="G68" s="722"/>
      <c r="H68" s="684"/>
      <c r="I68" s="687"/>
      <c r="J68" s="235" t="s">
        <v>164</v>
      </c>
      <c r="K68" s="305">
        <f>811+71.6</f>
        <v>882.6</v>
      </c>
      <c r="L68" s="53" t="s">
        <v>112</v>
      </c>
      <c r="M68" s="616">
        <v>50</v>
      </c>
    </row>
    <row r="69" spans="1:20" ht="25.5" customHeight="1">
      <c r="A69" s="697"/>
      <c r="B69" s="700"/>
      <c r="C69" s="717"/>
      <c r="D69" s="717"/>
      <c r="E69" s="719"/>
      <c r="F69" s="711"/>
      <c r="G69" s="722"/>
      <c r="H69" s="684"/>
      <c r="I69" s="687"/>
      <c r="J69" s="237" t="s">
        <v>110</v>
      </c>
      <c r="K69" s="82">
        <v>10.3</v>
      </c>
      <c r="L69" s="474"/>
      <c r="M69" s="616"/>
    </row>
    <row r="70" spans="1:20" ht="17.25" customHeight="1" thickBot="1">
      <c r="A70" s="698"/>
      <c r="B70" s="701"/>
      <c r="C70" s="718"/>
      <c r="D70" s="718"/>
      <c r="E70" s="720"/>
      <c r="F70" s="712"/>
      <c r="G70" s="723"/>
      <c r="H70" s="685"/>
      <c r="I70" s="688"/>
      <c r="J70" s="174" t="s">
        <v>6</v>
      </c>
      <c r="K70" s="124">
        <f>SUM(K67:K69)</f>
        <v>987.3</v>
      </c>
      <c r="L70" s="54"/>
      <c r="M70" s="618"/>
    </row>
    <row r="71" spans="1:20" ht="28.5" customHeight="1">
      <c r="A71" s="24" t="s">
        <v>7</v>
      </c>
      <c r="B71" s="559" t="s">
        <v>5</v>
      </c>
      <c r="C71" s="25" t="s">
        <v>24</v>
      </c>
      <c r="D71" s="554"/>
      <c r="E71" s="713" t="s">
        <v>73</v>
      </c>
      <c r="F71" s="362" t="s">
        <v>36</v>
      </c>
      <c r="G71" s="715" t="s">
        <v>86</v>
      </c>
      <c r="H71" s="684" t="s">
        <v>35</v>
      </c>
      <c r="I71" s="686" t="s">
        <v>65</v>
      </c>
      <c r="J71" s="237" t="s">
        <v>22</v>
      </c>
      <c r="K71" s="90">
        <v>338.6</v>
      </c>
      <c r="L71" s="51" t="s">
        <v>113</v>
      </c>
      <c r="M71" s="619">
        <v>100</v>
      </c>
    </row>
    <row r="72" spans="1:20" ht="26.25" customHeight="1" thickBot="1">
      <c r="A72" s="22"/>
      <c r="B72" s="560"/>
      <c r="C72" s="23"/>
      <c r="D72" s="555"/>
      <c r="E72" s="714"/>
      <c r="F72" s="461"/>
      <c r="G72" s="716"/>
      <c r="H72" s="685"/>
      <c r="I72" s="688"/>
      <c r="J72" s="175" t="s">
        <v>6</v>
      </c>
      <c r="K72" s="228">
        <f t="shared" ref="K72" si="1">SUM(K71:K71)</f>
        <v>338.6</v>
      </c>
      <c r="L72" s="57"/>
      <c r="M72" s="620"/>
    </row>
    <row r="73" spans="1:20" ht="17.25" customHeight="1">
      <c r="A73" s="696" t="s">
        <v>7</v>
      </c>
      <c r="B73" s="699" t="s">
        <v>5</v>
      </c>
      <c r="C73" s="702" t="s">
        <v>25</v>
      </c>
      <c r="D73" s="702"/>
      <c r="E73" s="705" t="s">
        <v>135</v>
      </c>
      <c r="F73" s="551"/>
      <c r="G73" s="707"/>
      <c r="H73" s="683" t="s">
        <v>35</v>
      </c>
      <c r="I73" s="686" t="s">
        <v>50</v>
      </c>
      <c r="J73" s="425" t="s">
        <v>22</v>
      </c>
      <c r="K73" s="348">
        <v>20</v>
      </c>
      <c r="L73" s="689" t="s">
        <v>136</v>
      </c>
      <c r="M73" s="615">
        <v>1</v>
      </c>
    </row>
    <row r="74" spans="1:20" ht="14.25" customHeight="1">
      <c r="A74" s="697"/>
      <c r="B74" s="700"/>
      <c r="C74" s="703"/>
      <c r="D74" s="703"/>
      <c r="E74" s="706"/>
      <c r="F74" s="691" t="s">
        <v>134</v>
      </c>
      <c r="G74" s="708"/>
      <c r="H74" s="684"/>
      <c r="I74" s="687"/>
      <c r="J74" s="55"/>
      <c r="K74" s="111"/>
      <c r="L74" s="690"/>
      <c r="M74" s="616"/>
    </row>
    <row r="75" spans="1:20" ht="21.75" customHeight="1">
      <c r="A75" s="697"/>
      <c r="B75" s="700"/>
      <c r="C75" s="703"/>
      <c r="D75" s="703"/>
      <c r="E75" s="706"/>
      <c r="F75" s="692"/>
      <c r="G75" s="708"/>
      <c r="H75" s="684"/>
      <c r="I75" s="687"/>
      <c r="J75" s="34"/>
      <c r="K75" s="89"/>
      <c r="L75" s="690"/>
      <c r="M75" s="616"/>
    </row>
    <row r="76" spans="1:20" ht="15" customHeight="1" thickBot="1">
      <c r="A76" s="698"/>
      <c r="B76" s="701"/>
      <c r="C76" s="704"/>
      <c r="D76" s="704"/>
      <c r="E76" s="101"/>
      <c r="F76" s="693"/>
      <c r="G76" s="709"/>
      <c r="H76" s="685"/>
      <c r="I76" s="688"/>
      <c r="J76" s="175" t="s">
        <v>6</v>
      </c>
      <c r="K76" s="227">
        <f t="shared" ref="K76" si="2">SUM(K73:K75)</f>
        <v>20</v>
      </c>
      <c r="L76" s="568"/>
      <c r="M76" s="617"/>
    </row>
    <row r="77" spans="1:20" ht="15.75" customHeight="1" thickBot="1">
      <c r="A77" s="553" t="s">
        <v>7</v>
      </c>
      <c r="B77" s="560" t="s">
        <v>5</v>
      </c>
      <c r="C77" s="694" t="s">
        <v>8</v>
      </c>
      <c r="D77" s="695"/>
      <c r="E77" s="695"/>
      <c r="F77" s="695"/>
      <c r="G77" s="695"/>
      <c r="H77" s="695"/>
      <c r="I77" s="695"/>
      <c r="J77" s="695"/>
      <c r="K77" s="349">
        <f>K72+K70+K66+K76</f>
        <v>3770.3</v>
      </c>
      <c r="L77" s="571"/>
      <c r="M77" s="106"/>
    </row>
    <row r="78" spans="1:20" ht="15.75" customHeight="1" thickBot="1">
      <c r="A78" s="18" t="s">
        <v>7</v>
      </c>
      <c r="B78" s="679" t="s">
        <v>9</v>
      </c>
      <c r="C78" s="680"/>
      <c r="D78" s="680"/>
      <c r="E78" s="680"/>
      <c r="F78" s="680"/>
      <c r="G78" s="680"/>
      <c r="H78" s="680"/>
      <c r="I78" s="680"/>
      <c r="J78" s="680"/>
      <c r="K78" s="255">
        <f t="shared" ref="K78" si="3">SUM(K77)</f>
        <v>3770.3</v>
      </c>
      <c r="L78" s="569"/>
      <c r="M78" s="103"/>
    </row>
    <row r="79" spans="1:20" ht="15.75" customHeight="1" thickBot="1">
      <c r="A79" s="11" t="s">
        <v>5</v>
      </c>
      <c r="B79" s="681" t="s">
        <v>17</v>
      </c>
      <c r="C79" s="682"/>
      <c r="D79" s="682"/>
      <c r="E79" s="682"/>
      <c r="F79" s="682"/>
      <c r="G79" s="682"/>
      <c r="H79" s="682"/>
      <c r="I79" s="682"/>
      <c r="J79" s="682"/>
      <c r="K79" s="350">
        <f>SUM(K60,K78)</f>
        <v>3972.8</v>
      </c>
      <c r="L79" s="570"/>
      <c r="M79" s="104"/>
    </row>
    <row r="80" spans="1:20" s="7" customFormat="1" ht="17.25" customHeight="1">
      <c r="A80" s="655" t="s">
        <v>183</v>
      </c>
      <c r="B80" s="655"/>
      <c r="C80" s="655"/>
      <c r="D80" s="655"/>
      <c r="E80" s="655"/>
      <c r="F80" s="655"/>
      <c r="G80" s="655"/>
      <c r="H80" s="655"/>
      <c r="I80" s="655"/>
      <c r="J80" s="655"/>
      <c r="K80" s="655"/>
      <c r="L80" s="655"/>
      <c r="M80" s="655"/>
      <c r="N80" s="655"/>
      <c r="O80" s="655"/>
      <c r="P80" s="655"/>
      <c r="Q80" s="655"/>
      <c r="R80" s="655"/>
      <c r="S80" s="655"/>
      <c r="T80" s="655"/>
    </row>
    <row r="81" spans="1:23" s="7" customFormat="1" ht="17.25" customHeight="1">
      <c r="A81" s="671"/>
      <c r="B81" s="671"/>
      <c r="C81" s="671"/>
      <c r="D81" s="671"/>
      <c r="E81" s="671"/>
      <c r="F81" s="671"/>
      <c r="G81" s="671"/>
      <c r="H81" s="671"/>
      <c r="I81" s="671"/>
      <c r="J81" s="671"/>
      <c r="K81" s="671"/>
      <c r="L81" s="671"/>
      <c r="M81" s="508"/>
    </row>
    <row r="82" spans="1:23" s="8" customFormat="1" ht="14.25" customHeight="1" thickBot="1">
      <c r="A82" s="672" t="s">
        <v>13</v>
      </c>
      <c r="B82" s="672"/>
      <c r="C82" s="672"/>
      <c r="D82" s="672"/>
      <c r="E82" s="672"/>
      <c r="F82" s="672"/>
      <c r="G82" s="672"/>
      <c r="H82" s="672"/>
      <c r="I82" s="672"/>
      <c r="J82" s="672"/>
      <c r="K82" s="504"/>
      <c r="L82" s="1"/>
      <c r="M82" s="1"/>
      <c r="N82" s="7"/>
      <c r="O82" s="7"/>
      <c r="P82" s="7"/>
      <c r="Q82" s="7"/>
      <c r="R82" s="7"/>
      <c r="S82" s="7"/>
      <c r="T82" s="7"/>
      <c r="U82" s="7"/>
      <c r="V82" s="7"/>
      <c r="W82" s="7"/>
    </row>
    <row r="83" spans="1:23" ht="61.5" customHeight="1" thickBot="1">
      <c r="A83" s="673" t="s">
        <v>10</v>
      </c>
      <c r="B83" s="674"/>
      <c r="C83" s="674"/>
      <c r="D83" s="674"/>
      <c r="E83" s="674"/>
      <c r="F83" s="674"/>
      <c r="G83" s="674"/>
      <c r="H83" s="674"/>
      <c r="I83" s="674"/>
      <c r="J83" s="675"/>
      <c r="K83" s="528" t="s">
        <v>195</v>
      </c>
      <c r="M83" s="7"/>
    </row>
    <row r="84" spans="1:23" ht="14.25" customHeight="1">
      <c r="A84" s="676" t="s">
        <v>14</v>
      </c>
      <c r="B84" s="677"/>
      <c r="C84" s="677"/>
      <c r="D84" s="677"/>
      <c r="E84" s="677"/>
      <c r="F84" s="677"/>
      <c r="G84" s="677"/>
      <c r="H84" s="677"/>
      <c r="I84" s="677"/>
      <c r="J84" s="678"/>
      <c r="K84" s="69">
        <f>K85+K91</f>
        <v>3962.5</v>
      </c>
      <c r="M84" s="7"/>
    </row>
    <row r="85" spans="1:23" s="30" customFormat="1" ht="14.25" customHeight="1">
      <c r="A85" s="665" t="s">
        <v>62</v>
      </c>
      <c r="B85" s="666"/>
      <c r="C85" s="666"/>
      <c r="D85" s="666"/>
      <c r="E85" s="666"/>
      <c r="F85" s="666"/>
      <c r="G85" s="666"/>
      <c r="H85" s="666"/>
      <c r="I85" s="666"/>
      <c r="J85" s="667"/>
      <c r="K85" s="70">
        <f>SUM(K86:K90)</f>
        <v>1538.1</v>
      </c>
      <c r="L85" s="15"/>
      <c r="M85" s="7"/>
    </row>
    <row r="86" spans="1:23" ht="14.25" customHeight="1">
      <c r="A86" s="668" t="s">
        <v>19</v>
      </c>
      <c r="B86" s="669"/>
      <c r="C86" s="669"/>
      <c r="D86" s="669"/>
      <c r="E86" s="669"/>
      <c r="F86" s="669"/>
      <c r="G86" s="669"/>
      <c r="H86" s="669"/>
      <c r="I86" s="669"/>
      <c r="J86" s="670"/>
      <c r="K86" s="71">
        <f>SUMIF(J15:J79,"SB",K15:K79)</f>
        <v>641.79999999999995</v>
      </c>
      <c r="M86" s="7"/>
    </row>
    <row r="87" spans="1:23" ht="28.5" customHeight="1">
      <c r="A87" s="668" t="s">
        <v>178</v>
      </c>
      <c r="B87" s="669"/>
      <c r="C87" s="669"/>
      <c r="D87" s="669"/>
      <c r="E87" s="669"/>
      <c r="F87" s="669"/>
      <c r="G87" s="669"/>
      <c r="H87" s="669"/>
      <c r="I87" s="669"/>
      <c r="J87" s="670"/>
      <c r="K87" s="71">
        <f>SUMIF(J16:J80,"SB(ESA)",K16:K80)</f>
        <v>13.7</v>
      </c>
      <c r="L87" s="13"/>
      <c r="M87" s="7"/>
    </row>
    <row r="88" spans="1:23" ht="14.25" customHeight="1">
      <c r="A88" s="659" t="s">
        <v>56</v>
      </c>
      <c r="B88" s="660"/>
      <c r="C88" s="660"/>
      <c r="D88" s="660"/>
      <c r="E88" s="660"/>
      <c r="F88" s="660"/>
      <c r="G88" s="660"/>
      <c r="H88" s="660"/>
      <c r="I88" s="660"/>
      <c r="J88" s="661"/>
      <c r="K88" s="71">
        <f>SUMIF(J15:J79,"SB(VB)",K15:K79)</f>
        <v>0</v>
      </c>
      <c r="M88" s="7"/>
    </row>
    <row r="89" spans="1:23" ht="14.25" customHeight="1">
      <c r="A89" s="659" t="s">
        <v>20</v>
      </c>
      <c r="B89" s="660"/>
      <c r="C89" s="660"/>
      <c r="D89" s="660"/>
      <c r="E89" s="660"/>
      <c r="F89" s="660"/>
      <c r="G89" s="660"/>
      <c r="H89" s="660"/>
      <c r="I89" s="660"/>
      <c r="J89" s="661"/>
      <c r="K89" s="71">
        <f>SUMIF(J15:J79,"SB(P)",K15:K79)</f>
        <v>0</v>
      </c>
      <c r="L89" s="13"/>
    </row>
    <row r="90" spans="1:23" ht="14.25" customHeight="1">
      <c r="A90" s="662" t="s">
        <v>184</v>
      </c>
      <c r="B90" s="663"/>
      <c r="C90" s="663"/>
      <c r="D90" s="663"/>
      <c r="E90" s="663"/>
      <c r="F90" s="663"/>
      <c r="G90" s="663"/>
      <c r="H90" s="663"/>
      <c r="I90" s="663"/>
      <c r="J90" s="664"/>
      <c r="K90" s="542">
        <f>SUMIF(J9:J72,"SB(ES)",K9:K72)</f>
        <v>882.6</v>
      </c>
    </row>
    <row r="91" spans="1:23" ht="14.25" customHeight="1">
      <c r="A91" s="792" t="s">
        <v>174</v>
      </c>
      <c r="B91" s="793"/>
      <c r="C91" s="793"/>
      <c r="D91" s="793"/>
      <c r="E91" s="793"/>
      <c r="F91" s="793"/>
      <c r="G91" s="793"/>
      <c r="H91" s="793"/>
      <c r="I91" s="793"/>
      <c r="J91" s="794"/>
      <c r="K91" s="72">
        <f>SUMIF(J21:J78,"SB(L)",K21:K78)</f>
        <v>2424.4</v>
      </c>
      <c r="M91" s="7"/>
    </row>
    <row r="92" spans="1:23" ht="14.25" customHeight="1">
      <c r="A92" s="656" t="s">
        <v>15</v>
      </c>
      <c r="B92" s="657"/>
      <c r="C92" s="657"/>
      <c r="D92" s="657"/>
      <c r="E92" s="657"/>
      <c r="F92" s="657"/>
      <c r="G92" s="657"/>
      <c r="H92" s="657"/>
      <c r="I92" s="657"/>
      <c r="J92" s="658"/>
      <c r="K92" s="73">
        <f>SUM(K93:K94)</f>
        <v>10.3</v>
      </c>
    </row>
    <row r="93" spans="1:23" ht="18.75" customHeight="1">
      <c r="A93" s="639" t="s">
        <v>54</v>
      </c>
      <c r="B93" s="640"/>
      <c r="C93" s="640"/>
      <c r="D93" s="640"/>
      <c r="E93" s="640"/>
      <c r="F93" s="640"/>
      <c r="G93" s="640"/>
      <c r="H93" s="640"/>
      <c r="I93" s="640"/>
      <c r="J93" s="641"/>
      <c r="K93" s="71">
        <f>SUMIF(J14:J79,"KVJUD",K14:K79)</f>
        <v>0</v>
      </c>
    </row>
    <row r="94" spans="1:23" s="3" customFormat="1" ht="16.5" customHeight="1">
      <c r="A94" s="639" t="s">
        <v>114</v>
      </c>
      <c r="B94" s="640"/>
      <c r="C94" s="640"/>
      <c r="D94" s="640"/>
      <c r="E94" s="640"/>
      <c r="F94" s="640"/>
      <c r="G94" s="640"/>
      <c r="H94" s="640"/>
      <c r="I94" s="640"/>
      <c r="J94" s="641"/>
      <c r="K94" s="71">
        <f>SUMIF(J15:J81,"Kt",K15:K81)</f>
        <v>10.3</v>
      </c>
      <c r="N94" s="2"/>
      <c r="O94" s="2"/>
      <c r="P94" s="2"/>
      <c r="Q94" s="2"/>
      <c r="R94" s="2"/>
      <c r="S94" s="2"/>
      <c r="T94" s="2"/>
      <c r="U94" s="2"/>
      <c r="V94" s="2"/>
      <c r="W94" s="2"/>
    </row>
    <row r="95" spans="1:23" s="3" customFormat="1" ht="18" customHeight="1" thickBot="1">
      <c r="A95" s="642" t="s">
        <v>16</v>
      </c>
      <c r="B95" s="643"/>
      <c r="C95" s="643"/>
      <c r="D95" s="643"/>
      <c r="E95" s="643"/>
      <c r="F95" s="643"/>
      <c r="G95" s="643"/>
      <c r="H95" s="643"/>
      <c r="I95" s="643"/>
      <c r="J95" s="644"/>
      <c r="K95" s="529">
        <f>SUM(K84,K92)</f>
        <v>3972.8</v>
      </c>
      <c r="N95" s="2"/>
      <c r="O95" s="2"/>
      <c r="P95" s="2"/>
      <c r="Q95" s="2"/>
      <c r="R95" s="2"/>
      <c r="S95" s="2"/>
      <c r="T95" s="2"/>
      <c r="U95" s="2"/>
      <c r="V95" s="2"/>
      <c r="W95" s="2"/>
    </row>
    <row r="96" spans="1:23" s="3" customFormat="1">
      <c r="H96" s="4"/>
      <c r="I96" s="4"/>
      <c r="J96" s="5"/>
      <c r="K96" s="15"/>
      <c r="N96" s="2"/>
      <c r="O96" s="2"/>
      <c r="P96" s="2"/>
      <c r="Q96" s="2"/>
      <c r="R96" s="2"/>
      <c r="S96" s="2"/>
      <c r="T96" s="2"/>
      <c r="U96" s="2"/>
      <c r="V96" s="2"/>
      <c r="W96" s="2"/>
    </row>
    <row r="97" spans="6:23" s="3" customFormat="1">
      <c r="F97" s="791" t="s">
        <v>185</v>
      </c>
      <c r="G97" s="791"/>
      <c r="H97" s="791"/>
      <c r="I97" s="791"/>
      <c r="J97" s="791"/>
      <c r="K97" s="791"/>
      <c r="N97" s="2"/>
      <c r="O97" s="2"/>
      <c r="P97" s="2"/>
      <c r="Q97" s="2"/>
      <c r="R97" s="2"/>
      <c r="S97" s="2"/>
      <c r="T97" s="2"/>
      <c r="U97" s="2"/>
      <c r="V97" s="2"/>
      <c r="W97" s="2"/>
    </row>
    <row r="98" spans="6:23" s="3" customFormat="1">
      <c r="H98" s="4"/>
      <c r="I98" s="4"/>
      <c r="J98" s="5"/>
      <c r="K98" s="13"/>
      <c r="N98" s="2"/>
      <c r="O98" s="2"/>
      <c r="P98" s="2"/>
      <c r="Q98" s="2"/>
      <c r="R98" s="2"/>
      <c r="S98" s="2"/>
      <c r="T98" s="2"/>
      <c r="U98" s="2"/>
      <c r="V98" s="2"/>
      <c r="W98" s="2"/>
    </row>
    <row r="99" spans="6:23" s="3" customFormat="1">
      <c r="H99" s="4"/>
      <c r="I99" s="4"/>
      <c r="J99" s="5"/>
      <c r="N99" s="2"/>
      <c r="O99" s="2"/>
      <c r="P99" s="2"/>
      <c r="Q99" s="2"/>
      <c r="R99" s="2"/>
      <c r="S99" s="2"/>
      <c r="T99" s="2"/>
      <c r="U99" s="2"/>
      <c r="V99" s="2"/>
      <c r="W99" s="2"/>
    </row>
  </sheetData>
  <mergeCells count="132">
    <mergeCell ref="F97:K97"/>
    <mergeCell ref="A91:J91"/>
    <mergeCell ref="L9:M9"/>
    <mergeCell ref="L10:L11"/>
    <mergeCell ref="F9:F11"/>
    <mergeCell ref="G9:G11"/>
    <mergeCell ref="H9:H11"/>
    <mergeCell ref="I9:I11"/>
    <mergeCell ref="J9:J11"/>
    <mergeCell ref="A12:L12"/>
    <mergeCell ref="A13:L13"/>
    <mergeCell ref="B14:L14"/>
    <mergeCell ref="C15:L15"/>
    <mergeCell ref="A16:A20"/>
    <mergeCell ref="B16:B20"/>
    <mergeCell ref="C16:C20"/>
    <mergeCell ref="D16:D20"/>
    <mergeCell ref="E16:E20"/>
    <mergeCell ref="F16:F20"/>
    <mergeCell ref="G16:G20"/>
    <mergeCell ref="H16:H20"/>
    <mergeCell ref="I16:I20"/>
    <mergeCell ref="C24:J24"/>
    <mergeCell ref="C25:L25"/>
    <mergeCell ref="F26:F29"/>
    <mergeCell ref="L3:M3"/>
    <mergeCell ref="E5:L5"/>
    <mergeCell ref="A6:L6"/>
    <mergeCell ref="A7:L7"/>
    <mergeCell ref="A9:A11"/>
    <mergeCell ref="B9:B11"/>
    <mergeCell ref="C9:C11"/>
    <mergeCell ref="D9:D11"/>
    <mergeCell ref="E9:E11"/>
    <mergeCell ref="G26:G29"/>
    <mergeCell ref="H26:H29"/>
    <mergeCell ref="I26:I29"/>
    <mergeCell ref="E27:E29"/>
    <mergeCell ref="A21:A23"/>
    <mergeCell ref="B21:B23"/>
    <mergeCell ref="C21:C23"/>
    <mergeCell ref="D21:D23"/>
    <mergeCell ref="E21:E23"/>
    <mergeCell ref="F21:F23"/>
    <mergeCell ref="G21:G23"/>
    <mergeCell ref="H21:H23"/>
    <mergeCell ref="I21:I23"/>
    <mergeCell ref="G30:G34"/>
    <mergeCell ref="H30:H33"/>
    <mergeCell ref="I30:I33"/>
    <mergeCell ref="E35:E37"/>
    <mergeCell ref="F35:F38"/>
    <mergeCell ref="E39:E40"/>
    <mergeCell ref="F39:F40"/>
    <mergeCell ref="A30:A33"/>
    <mergeCell ref="B30:B33"/>
    <mergeCell ref="C30:C33"/>
    <mergeCell ref="D30:D33"/>
    <mergeCell ref="E30:E34"/>
    <mergeCell ref="F30:F33"/>
    <mergeCell ref="L50:L51"/>
    <mergeCell ref="N50:P50"/>
    <mergeCell ref="E53:E55"/>
    <mergeCell ref="I53:I54"/>
    <mergeCell ref="L54:L55"/>
    <mergeCell ref="C59:J59"/>
    <mergeCell ref="E41:E42"/>
    <mergeCell ref="F41:F42"/>
    <mergeCell ref="E44:E45"/>
    <mergeCell ref="L45:L46"/>
    <mergeCell ref="E47:E48"/>
    <mergeCell ref="L48:L49"/>
    <mergeCell ref="E56:E58"/>
    <mergeCell ref="I56:I57"/>
    <mergeCell ref="H63:H66"/>
    <mergeCell ref="I63:I66"/>
    <mergeCell ref="L63:L65"/>
    <mergeCell ref="F64:F66"/>
    <mergeCell ref="B60:J60"/>
    <mergeCell ref="B61:L61"/>
    <mergeCell ref="C62:L62"/>
    <mergeCell ref="A63:A66"/>
    <mergeCell ref="B63:B66"/>
    <mergeCell ref="C63:C66"/>
    <mergeCell ref="D63:D66"/>
    <mergeCell ref="E63:E65"/>
    <mergeCell ref="G63:G66"/>
    <mergeCell ref="F74:F76"/>
    <mergeCell ref="C77:J77"/>
    <mergeCell ref="A73:A76"/>
    <mergeCell ref="B73:B76"/>
    <mergeCell ref="C73:C76"/>
    <mergeCell ref="D73:D76"/>
    <mergeCell ref="E73:E75"/>
    <mergeCell ref="G73:G76"/>
    <mergeCell ref="H67:H70"/>
    <mergeCell ref="I67:I70"/>
    <mergeCell ref="F68:F70"/>
    <mergeCell ref="E71:E72"/>
    <mergeCell ref="G71:G72"/>
    <mergeCell ref="H71:H72"/>
    <mergeCell ref="I71:I72"/>
    <mergeCell ref="A67:A70"/>
    <mergeCell ref="B67:B70"/>
    <mergeCell ref="C67:C70"/>
    <mergeCell ref="D67:D70"/>
    <mergeCell ref="E67:E70"/>
    <mergeCell ref="G67:G70"/>
    <mergeCell ref="A94:J94"/>
    <mergeCell ref="A95:J95"/>
    <mergeCell ref="K1:M2"/>
    <mergeCell ref="K9:K11"/>
    <mergeCell ref="E50:E52"/>
    <mergeCell ref="I50:I52"/>
    <mergeCell ref="A80:T80"/>
    <mergeCell ref="A92:J92"/>
    <mergeCell ref="A93:J93"/>
    <mergeCell ref="A88:J88"/>
    <mergeCell ref="A89:J89"/>
    <mergeCell ref="A90:J90"/>
    <mergeCell ref="A85:J85"/>
    <mergeCell ref="A86:J86"/>
    <mergeCell ref="A87:J87"/>
    <mergeCell ref="A81:L81"/>
    <mergeCell ref="A82:J82"/>
    <mergeCell ref="A83:J83"/>
    <mergeCell ref="A84:J84"/>
    <mergeCell ref="B78:J78"/>
    <mergeCell ref="B79:J79"/>
    <mergeCell ref="H73:H76"/>
    <mergeCell ref="I73:I76"/>
    <mergeCell ref="L73:L75"/>
  </mergeCells>
  <printOptions horizontalCentered="1"/>
  <pageMargins left="0.59055118110236227" right="0" top="0.19685039370078741" bottom="0" header="0" footer="0"/>
  <pageSetup paperSize="9" scale="84" orientation="portrait" r:id="rId1"/>
  <headerFooter alignWithMargins="0"/>
  <rowBreaks count="2" manualBreakCount="2">
    <brk id="40" max="12" man="1"/>
    <brk id="72"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97"/>
  <sheetViews>
    <sheetView view="pageBreakPreview" topLeftCell="A19" zoomScaleNormal="100" zoomScaleSheetLayoutView="100" workbookViewId="0">
      <selection activeCell="E61" sqref="E61:E63"/>
    </sheetView>
  </sheetViews>
  <sheetFormatPr defaultRowHeight="12.75"/>
  <cols>
    <col min="1" max="4" width="2.7109375" style="3" customWidth="1"/>
    <col min="5" max="5" width="26" style="3" customWidth="1"/>
    <col min="6" max="6" width="2.7109375" style="3" customWidth="1"/>
    <col min="7" max="7" width="3" style="3" customWidth="1"/>
    <col min="8" max="8" width="2.7109375" style="4" customWidth="1"/>
    <col min="9" max="9" width="11.28515625" style="4" customWidth="1"/>
    <col min="10" max="10" width="7.7109375" style="5" customWidth="1"/>
    <col min="11" max="13" width="8.7109375" style="3" customWidth="1"/>
    <col min="14" max="14" width="35" style="3" customWidth="1"/>
    <col min="15" max="15" width="7.140625" style="3" customWidth="1"/>
    <col min="16" max="16384" width="9.140625" style="2"/>
  </cols>
  <sheetData>
    <row r="1" spans="1:15" s="119" customFormat="1" ht="16.5" customHeight="1">
      <c r="N1" s="832" t="s">
        <v>180</v>
      </c>
      <c r="O1" s="833"/>
    </row>
    <row r="2" spans="1:15" s="119" customFormat="1" ht="14.25" customHeight="1">
      <c r="N2" s="592"/>
      <c r="O2" s="593"/>
    </row>
    <row r="3" spans="1:15" s="3" customFormat="1" ht="15" customHeight="1">
      <c r="A3" s="582"/>
      <c r="B3" s="582"/>
      <c r="C3" s="582"/>
      <c r="D3" s="582"/>
      <c r="E3" s="763" t="s">
        <v>172</v>
      </c>
      <c r="F3" s="763"/>
      <c r="G3" s="763"/>
      <c r="H3" s="763"/>
      <c r="I3" s="763"/>
      <c r="J3" s="763"/>
      <c r="K3" s="763"/>
      <c r="L3" s="763"/>
      <c r="M3" s="763"/>
      <c r="N3" s="763"/>
      <c r="O3" s="582"/>
    </row>
    <row r="4" spans="1:15" ht="14.25" customHeight="1">
      <c r="A4" s="764" t="s">
        <v>26</v>
      </c>
      <c r="B4" s="764"/>
      <c r="C4" s="764"/>
      <c r="D4" s="764"/>
      <c r="E4" s="764"/>
      <c r="F4" s="764"/>
      <c r="G4" s="764"/>
      <c r="H4" s="764"/>
      <c r="I4" s="764"/>
      <c r="J4" s="764"/>
      <c r="K4" s="764"/>
      <c r="L4" s="764"/>
      <c r="M4" s="764"/>
      <c r="N4" s="764"/>
      <c r="O4" s="583"/>
    </row>
    <row r="5" spans="1:15" ht="15.75" customHeight="1">
      <c r="A5" s="765" t="s">
        <v>81</v>
      </c>
      <c r="B5" s="765"/>
      <c r="C5" s="765"/>
      <c r="D5" s="765"/>
      <c r="E5" s="765"/>
      <c r="F5" s="765"/>
      <c r="G5" s="765"/>
      <c r="H5" s="765"/>
      <c r="I5" s="765"/>
      <c r="J5" s="765"/>
      <c r="K5" s="765"/>
      <c r="L5" s="765"/>
      <c r="M5" s="765"/>
      <c r="N5" s="765"/>
      <c r="O5" s="584"/>
    </row>
    <row r="6" spans="1:15" ht="15" customHeight="1" thickBot="1">
      <c r="N6" s="601"/>
      <c r="O6" s="601" t="s">
        <v>70</v>
      </c>
    </row>
    <row r="7" spans="1:15" ht="39" customHeight="1">
      <c r="A7" s="766" t="s">
        <v>18</v>
      </c>
      <c r="B7" s="769" t="s">
        <v>0</v>
      </c>
      <c r="C7" s="769" t="s">
        <v>1</v>
      </c>
      <c r="D7" s="769" t="s">
        <v>23</v>
      </c>
      <c r="E7" s="772" t="s">
        <v>12</v>
      </c>
      <c r="F7" s="769" t="s">
        <v>2</v>
      </c>
      <c r="G7" s="769" t="s">
        <v>74</v>
      </c>
      <c r="H7" s="801" t="s">
        <v>3</v>
      </c>
      <c r="I7" s="804" t="s">
        <v>87</v>
      </c>
      <c r="J7" s="807" t="s">
        <v>4</v>
      </c>
      <c r="K7" s="646" t="s">
        <v>167</v>
      </c>
      <c r="L7" s="646" t="s">
        <v>181</v>
      </c>
      <c r="M7" s="646" t="s">
        <v>166</v>
      </c>
      <c r="N7" s="795" t="s">
        <v>11</v>
      </c>
      <c r="O7" s="796"/>
    </row>
    <row r="8" spans="1:15" ht="21.75" customHeight="1">
      <c r="A8" s="767"/>
      <c r="B8" s="770"/>
      <c r="C8" s="770"/>
      <c r="D8" s="770"/>
      <c r="E8" s="773"/>
      <c r="F8" s="770"/>
      <c r="G8" s="799"/>
      <c r="H8" s="802"/>
      <c r="I8" s="805"/>
      <c r="J8" s="808"/>
      <c r="K8" s="647"/>
      <c r="L8" s="647"/>
      <c r="M8" s="647"/>
      <c r="N8" s="797" t="s">
        <v>12</v>
      </c>
      <c r="O8" s="514" t="s">
        <v>59</v>
      </c>
    </row>
    <row r="9" spans="1:15" ht="45" customHeight="1" thickBot="1">
      <c r="A9" s="768"/>
      <c r="B9" s="771"/>
      <c r="C9" s="771"/>
      <c r="D9" s="771"/>
      <c r="E9" s="774"/>
      <c r="F9" s="771"/>
      <c r="G9" s="800"/>
      <c r="H9" s="803"/>
      <c r="I9" s="806"/>
      <c r="J9" s="809"/>
      <c r="K9" s="648"/>
      <c r="L9" s="648"/>
      <c r="M9" s="648"/>
      <c r="N9" s="798"/>
      <c r="O9" s="515" t="s">
        <v>96</v>
      </c>
    </row>
    <row r="10" spans="1:15" s="10" customFormat="1" ht="16.5" customHeight="1">
      <c r="A10" s="810" t="s">
        <v>40</v>
      </c>
      <c r="B10" s="811"/>
      <c r="C10" s="811"/>
      <c r="D10" s="811"/>
      <c r="E10" s="811"/>
      <c r="F10" s="811"/>
      <c r="G10" s="811"/>
      <c r="H10" s="811"/>
      <c r="I10" s="811"/>
      <c r="J10" s="811"/>
      <c r="K10" s="811"/>
      <c r="L10" s="811"/>
      <c r="M10" s="811"/>
      <c r="N10" s="811"/>
      <c r="O10" s="96"/>
    </row>
    <row r="11" spans="1:15" s="10" customFormat="1" ht="14.25" customHeight="1">
      <c r="A11" s="812" t="s">
        <v>27</v>
      </c>
      <c r="B11" s="813"/>
      <c r="C11" s="813"/>
      <c r="D11" s="813"/>
      <c r="E11" s="813"/>
      <c r="F11" s="813"/>
      <c r="G11" s="813"/>
      <c r="H11" s="813"/>
      <c r="I11" s="813"/>
      <c r="J11" s="813"/>
      <c r="K11" s="813"/>
      <c r="L11" s="813"/>
      <c r="M11" s="813"/>
      <c r="N11" s="813"/>
      <c r="O11" s="97"/>
    </row>
    <row r="12" spans="1:15" ht="15" customHeight="1">
      <c r="A12" s="16" t="s">
        <v>5</v>
      </c>
      <c r="B12" s="814" t="s">
        <v>28</v>
      </c>
      <c r="C12" s="815"/>
      <c r="D12" s="815"/>
      <c r="E12" s="815"/>
      <c r="F12" s="815"/>
      <c r="G12" s="815"/>
      <c r="H12" s="815"/>
      <c r="I12" s="815"/>
      <c r="J12" s="815"/>
      <c r="K12" s="815"/>
      <c r="L12" s="815"/>
      <c r="M12" s="815"/>
      <c r="N12" s="815"/>
      <c r="O12" s="98"/>
    </row>
    <row r="13" spans="1:15" ht="15.75" customHeight="1">
      <c r="A13" s="17" t="s">
        <v>5</v>
      </c>
      <c r="B13" s="12" t="s">
        <v>5</v>
      </c>
      <c r="C13" s="816" t="s">
        <v>29</v>
      </c>
      <c r="D13" s="817"/>
      <c r="E13" s="817"/>
      <c r="F13" s="817"/>
      <c r="G13" s="817"/>
      <c r="H13" s="817"/>
      <c r="I13" s="817"/>
      <c r="J13" s="817"/>
      <c r="K13" s="817"/>
      <c r="L13" s="817"/>
      <c r="M13" s="817"/>
      <c r="N13" s="817"/>
      <c r="O13" s="99"/>
    </row>
    <row r="14" spans="1:15" ht="18" customHeight="1">
      <c r="A14" s="697" t="s">
        <v>5</v>
      </c>
      <c r="B14" s="781" t="s">
        <v>5</v>
      </c>
      <c r="C14" s="703" t="s">
        <v>5</v>
      </c>
      <c r="D14" s="703"/>
      <c r="E14" s="778" t="s">
        <v>37</v>
      </c>
      <c r="F14" s="819" t="s">
        <v>43</v>
      </c>
      <c r="G14" s="821" t="s">
        <v>75</v>
      </c>
      <c r="H14" s="776" t="s">
        <v>35</v>
      </c>
      <c r="I14" s="687" t="s">
        <v>157</v>
      </c>
      <c r="J14" s="483" t="s">
        <v>22</v>
      </c>
      <c r="K14" s="622">
        <v>35.5</v>
      </c>
      <c r="L14" s="541">
        <v>35.5</v>
      </c>
      <c r="M14" s="499"/>
      <c r="N14" s="52" t="s">
        <v>83</v>
      </c>
      <c r="O14" s="91">
        <v>55</v>
      </c>
    </row>
    <row r="15" spans="1:15" ht="27" customHeight="1">
      <c r="A15" s="697"/>
      <c r="B15" s="781"/>
      <c r="C15" s="703"/>
      <c r="D15" s="703"/>
      <c r="E15" s="778"/>
      <c r="F15" s="819"/>
      <c r="G15" s="821"/>
      <c r="H15" s="776"/>
      <c r="I15" s="687"/>
      <c r="J15" s="32"/>
      <c r="K15" s="76"/>
      <c r="L15" s="129"/>
      <c r="M15" s="77"/>
      <c r="N15" s="26" t="s">
        <v>67</v>
      </c>
      <c r="O15" s="92">
        <v>2</v>
      </c>
    </row>
    <row r="16" spans="1:15" ht="27.75" customHeight="1">
      <c r="A16" s="697"/>
      <c r="B16" s="781"/>
      <c r="C16" s="703"/>
      <c r="D16" s="703"/>
      <c r="E16" s="778"/>
      <c r="F16" s="819"/>
      <c r="G16" s="821"/>
      <c r="H16" s="776"/>
      <c r="I16" s="687"/>
      <c r="J16" s="32"/>
      <c r="K16" s="76"/>
      <c r="L16" s="129"/>
      <c r="M16" s="77"/>
      <c r="N16" s="21" t="s">
        <v>53</v>
      </c>
      <c r="O16" s="604">
        <v>60</v>
      </c>
    </row>
    <row r="17" spans="1:16" ht="28.5" customHeight="1">
      <c r="A17" s="697"/>
      <c r="B17" s="781"/>
      <c r="C17" s="703"/>
      <c r="D17" s="703"/>
      <c r="E17" s="778"/>
      <c r="F17" s="819"/>
      <c r="G17" s="821"/>
      <c r="H17" s="776"/>
      <c r="I17" s="687"/>
      <c r="J17" s="133"/>
      <c r="K17" s="78"/>
      <c r="L17" s="134"/>
      <c r="M17" s="135"/>
      <c r="N17" s="26" t="s">
        <v>52</v>
      </c>
      <c r="O17" s="604">
        <v>1150</v>
      </c>
    </row>
    <row r="18" spans="1:16" ht="20.25" customHeight="1" thickBot="1">
      <c r="A18" s="698"/>
      <c r="B18" s="782"/>
      <c r="C18" s="704"/>
      <c r="D18" s="704"/>
      <c r="E18" s="818"/>
      <c r="F18" s="820"/>
      <c r="G18" s="822"/>
      <c r="H18" s="790"/>
      <c r="I18" s="688"/>
      <c r="J18" s="132" t="s">
        <v>6</v>
      </c>
      <c r="K18" s="228">
        <f t="shared" ref="K18" si="0">SUM(K14:K16)</f>
        <v>35.5</v>
      </c>
      <c r="L18" s="247">
        <f t="shared" ref="L18" si="1">SUM(L14:L16)</f>
        <v>35.5</v>
      </c>
      <c r="M18" s="497"/>
      <c r="N18" s="36" t="s">
        <v>171</v>
      </c>
      <c r="O18" s="94">
        <v>1</v>
      </c>
    </row>
    <row r="19" spans="1:16" ht="21" customHeight="1">
      <c r="A19" s="696" t="s">
        <v>5</v>
      </c>
      <c r="B19" s="780" t="s">
        <v>5</v>
      </c>
      <c r="C19" s="702" t="s">
        <v>7</v>
      </c>
      <c r="D19" s="702"/>
      <c r="E19" s="649" t="s">
        <v>154</v>
      </c>
      <c r="F19" s="784" t="s">
        <v>45</v>
      </c>
      <c r="G19" s="787" t="s">
        <v>84</v>
      </c>
      <c r="H19" s="775" t="s">
        <v>35</v>
      </c>
      <c r="I19" s="686" t="s">
        <v>50</v>
      </c>
      <c r="J19" s="33" t="s">
        <v>22</v>
      </c>
      <c r="K19" s="336">
        <f>9-7.6</f>
        <v>1.4</v>
      </c>
      <c r="L19" s="335">
        <f>9-7.6</f>
        <v>1.4</v>
      </c>
      <c r="M19" s="337"/>
      <c r="N19" s="31" t="s">
        <v>111</v>
      </c>
      <c r="O19" s="549" t="s">
        <v>66</v>
      </c>
    </row>
    <row r="20" spans="1:16" ht="20.25" customHeight="1">
      <c r="A20" s="697"/>
      <c r="B20" s="781"/>
      <c r="C20" s="703"/>
      <c r="D20" s="703"/>
      <c r="E20" s="745"/>
      <c r="F20" s="785"/>
      <c r="G20" s="788"/>
      <c r="H20" s="776"/>
      <c r="I20" s="687"/>
      <c r="J20" s="34" t="s">
        <v>177</v>
      </c>
      <c r="K20" s="137">
        <v>7.6</v>
      </c>
      <c r="L20" s="134">
        <v>7.6</v>
      </c>
      <c r="M20" s="135"/>
      <c r="N20" s="537" t="s">
        <v>168</v>
      </c>
      <c r="O20" s="605" t="s">
        <v>169</v>
      </c>
    </row>
    <row r="21" spans="1:16" ht="22.5" customHeight="1" thickBot="1">
      <c r="A21" s="698"/>
      <c r="B21" s="782"/>
      <c r="C21" s="704"/>
      <c r="D21" s="704"/>
      <c r="E21" s="783"/>
      <c r="F21" s="786"/>
      <c r="G21" s="789"/>
      <c r="H21" s="790"/>
      <c r="I21" s="688"/>
      <c r="J21" s="14" t="s">
        <v>6</v>
      </c>
      <c r="K21" s="228">
        <f>SUM(K19:K20)</f>
        <v>9</v>
      </c>
      <c r="L21" s="247">
        <f>SUM(L19:L20)</f>
        <v>9</v>
      </c>
      <c r="M21" s="623"/>
      <c r="N21" s="422" t="s">
        <v>107</v>
      </c>
      <c r="O21" s="605" t="s">
        <v>170</v>
      </c>
    </row>
    <row r="22" spans="1:16" ht="16.5" customHeight="1" thickBot="1">
      <c r="A22" s="18" t="s">
        <v>5</v>
      </c>
      <c r="B22" s="61" t="s">
        <v>5</v>
      </c>
      <c r="C22" s="694" t="s">
        <v>8</v>
      </c>
      <c r="D22" s="695"/>
      <c r="E22" s="695"/>
      <c r="F22" s="695"/>
      <c r="G22" s="695"/>
      <c r="H22" s="695"/>
      <c r="I22" s="695"/>
      <c r="J22" s="823"/>
      <c r="K22" s="254">
        <f>K21+K18</f>
        <v>44.5</v>
      </c>
      <c r="L22" s="498">
        <f>L21+L18</f>
        <v>44.5</v>
      </c>
      <c r="M22" s="498">
        <f>M21+M18</f>
        <v>0</v>
      </c>
      <c r="N22" s="599"/>
      <c r="O22" s="106"/>
    </row>
    <row r="23" spans="1:16" ht="14.25" customHeight="1" thickBot="1">
      <c r="A23" s="18" t="s">
        <v>5</v>
      </c>
      <c r="B23" s="61" t="s">
        <v>7</v>
      </c>
      <c r="C23" s="824" t="s">
        <v>30</v>
      </c>
      <c r="D23" s="825"/>
      <c r="E23" s="825"/>
      <c r="F23" s="825"/>
      <c r="G23" s="825"/>
      <c r="H23" s="825"/>
      <c r="I23" s="825"/>
      <c r="J23" s="825"/>
      <c r="K23" s="825"/>
      <c r="L23" s="825"/>
      <c r="M23" s="825"/>
      <c r="N23" s="825"/>
      <c r="O23" s="105"/>
    </row>
    <row r="24" spans="1:16" ht="44.25" customHeight="1">
      <c r="A24" s="572" t="s">
        <v>5</v>
      </c>
      <c r="B24" s="575" t="s">
        <v>7</v>
      </c>
      <c r="C24" s="75" t="s">
        <v>5</v>
      </c>
      <c r="D24" s="49"/>
      <c r="E24" s="50" t="s">
        <v>69</v>
      </c>
      <c r="F24" s="759" t="s">
        <v>44</v>
      </c>
      <c r="G24" s="707" t="s">
        <v>78</v>
      </c>
      <c r="H24" s="775" t="s">
        <v>35</v>
      </c>
      <c r="I24" s="652" t="s">
        <v>50</v>
      </c>
      <c r="J24" s="63"/>
      <c r="K24" s="169"/>
      <c r="L24" s="170"/>
      <c r="M24" s="171"/>
      <c r="N24" s="516"/>
      <c r="O24" s="606"/>
    </row>
    <row r="25" spans="1:16" ht="19.5" customHeight="1">
      <c r="A25" s="573"/>
      <c r="B25" s="576"/>
      <c r="C25" s="590"/>
      <c r="D25" s="578" t="s">
        <v>5</v>
      </c>
      <c r="E25" s="778" t="s">
        <v>38</v>
      </c>
      <c r="F25" s="760"/>
      <c r="G25" s="750"/>
      <c r="H25" s="776"/>
      <c r="I25" s="777"/>
      <c r="J25" s="64" t="s">
        <v>22</v>
      </c>
      <c r="K25" s="109">
        <v>17.399999999999999</v>
      </c>
      <c r="L25" s="150">
        <v>17.399999999999999</v>
      </c>
      <c r="M25" s="149"/>
      <c r="N25" s="517" t="s">
        <v>141</v>
      </c>
      <c r="O25" s="607">
        <v>8</v>
      </c>
    </row>
    <row r="26" spans="1:16" ht="27" customHeight="1">
      <c r="A26" s="573"/>
      <c r="B26" s="576"/>
      <c r="C26" s="590"/>
      <c r="D26" s="578"/>
      <c r="E26" s="779"/>
      <c r="F26" s="760"/>
      <c r="G26" s="750"/>
      <c r="H26" s="776"/>
      <c r="I26" s="777"/>
      <c r="J26" s="55"/>
      <c r="K26" s="111"/>
      <c r="L26" s="129"/>
      <c r="M26" s="147"/>
      <c r="N26" s="518" t="s">
        <v>49</v>
      </c>
      <c r="O26" s="608">
        <v>2</v>
      </c>
    </row>
    <row r="27" spans="1:16" ht="27" customHeight="1">
      <c r="A27" s="573"/>
      <c r="B27" s="576"/>
      <c r="C27" s="590"/>
      <c r="D27" s="578"/>
      <c r="E27" s="779"/>
      <c r="F27" s="760"/>
      <c r="G27" s="750"/>
      <c r="H27" s="776"/>
      <c r="I27" s="777"/>
      <c r="J27" s="58"/>
      <c r="K27" s="89"/>
      <c r="L27" s="134"/>
      <c r="M27" s="135"/>
      <c r="N27" s="519" t="s">
        <v>129</v>
      </c>
      <c r="O27" s="609">
        <v>30</v>
      </c>
    </row>
    <row r="28" spans="1:16" ht="25.5" customHeight="1">
      <c r="A28" s="697"/>
      <c r="B28" s="700"/>
      <c r="C28" s="753"/>
      <c r="D28" s="754" t="s">
        <v>7</v>
      </c>
      <c r="E28" s="755" t="s">
        <v>39</v>
      </c>
      <c r="F28" s="757" t="s">
        <v>58</v>
      </c>
      <c r="G28" s="749" t="s">
        <v>79</v>
      </c>
      <c r="H28" s="751"/>
      <c r="I28" s="748"/>
      <c r="J28" s="55" t="s">
        <v>22</v>
      </c>
      <c r="K28" s="111">
        <v>88.5</v>
      </c>
      <c r="L28" s="129">
        <v>88.5</v>
      </c>
      <c r="M28" s="147"/>
      <c r="N28" s="520" t="s">
        <v>72</v>
      </c>
      <c r="O28" s="610">
        <v>120</v>
      </c>
      <c r="P28" s="309"/>
    </row>
    <row r="29" spans="1:16" ht="27.75" customHeight="1">
      <c r="A29" s="697"/>
      <c r="B29" s="700"/>
      <c r="C29" s="753"/>
      <c r="D29" s="703"/>
      <c r="E29" s="756"/>
      <c r="F29" s="758"/>
      <c r="G29" s="750"/>
      <c r="H29" s="751"/>
      <c r="I29" s="748"/>
      <c r="J29" s="55"/>
      <c r="K29" s="111"/>
      <c r="L29" s="129"/>
      <c r="M29" s="147"/>
      <c r="N29" s="521" t="s">
        <v>48</v>
      </c>
      <c r="O29" s="611">
        <v>90</v>
      </c>
      <c r="P29" s="309"/>
    </row>
    <row r="30" spans="1:16" ht="26.25" customHeight="1">
      <c r="A30" s="697"/>
      <c r="B30" s="700"/>
      <c r="C30" s="753"/>
      <c r="D30" s="703"/>
      <c r="E30" s="756"/>
      <c r="F30" s="758"/>
      <c r="G30" s="750"/>
      <c r="H30" s="751"/>
      <c r="I30" s="748"/>
      <c r="J30" s="55"/>
      <c r="K30" s="111"/>
      <c r="L30" s="129"/>
      <c r="M30" s="147"/>
      <c r="N30" s="522" t="s">
        <v>125</v>
      </c>
      <c r="O30" s="611">
        <v>10</v>
      </c>
      <c r="P30" s="309"/>
    </row>
    <row r="31" spans="1:16" ht="41.25" customHeight="1">
      <c r="A31" s="697"/>
      <c r="B31" s="700"/>
      <c r="C31" s="753"/>
      <c r="D31" s="703"/>
      <c r="E31" s="756"/>
      <c r="F31" s="758"/>
      <c r="G31" s="750"/>
      <c r="H31" s="751"/>
      <c r="I31" s="748"/>
      <c r="J31" s="55"/>
      <c r="K31" s="111"/>
      <c r="L31" s="129"/>
      <c r="M31" s="147"/>
      <c r="N31" s="523" t="s">
        <v>132</v>
      </c>
      <c r="O31" s="612">
        <v>12</v>
      </c>
    </row>
    <row r="32" spans="1:16" ht="18.75" customHeight="1">
      <c r="A32" s="24"/>
      <c r="B32" s="576"/>
      <c r="C32" s="41"/>
      <c r="D32" s="366"/>
      <c r="E32" s="728"/>
      <c r="F32" s="367"/>
      <c r="G32" s="742"/>
      <c r="H32" s="512"/>
      <c r="I32" s="589"/>
      <c r="J32" s="56"/>
      <c r="K32" s="89"/>
      <c r="L32" s="134"/>
      <c r="M32" s="135"/>
      <c r="N32" s="524" t="s">
        <v>123</v>
      </c>
      <c r="O32" s="613">
        <v>3</v>
      </c>
    </row>
    <row r="33" spans="1:20" ht="27.75" customHeight="1">
      <c r="A33" s="24"/>
      <c r="B33" s="576"/>
      <c r="C33" s="38"/>
      <c r="D33" s="40" t="s">
        <v>24</v>
      </c>
      <c r="E33" s="739" t="s">
        <v>147</v>
      </c>
      <c r="F33" s="741" t="s">
        <v>58</v>
      </c>
      <c r="G33" s="464"/>
      <c r="H33" s="278"/>
      <c r="I33" s="589"/>
      <c r="J33" s="209" t="s">
        <v>22</v>
      </c>
      <c r="K33" s="111">
        <v>20</v>
      </c>
      <c r="L33" s="129">
        <v>20</v>
      </c>
      <c r="M33" s="147"/>
      <c r="N33" s="603" t="s">
        <v>142</v>
      </c>
      <c r="O33" s="363">
        <v>2</v>
      </c>
    </row>
    <row r="34" spans="1:20" ht="16.5" customHeight="1">
      <c r="A34" s="24"/>
      <c r="B34" s="576"/>
      <c r="C34" s="38"/>
      <c r="D34" s="40"/>
      <c r="E34" s="733"/>
      <c r="F34" s="752"/>
      <c r="G34" s="279"/>
      <c r="H34" s="278"/>
      <c r="I34" s="589"/>
      <c r="J34" s="209"/>
      <c r="K34" s="111"/>
      <c r="L34" s="129"/>
      <c r="M34" s="147"/>
      <c r="N34" s="525" t="s">
        <v>127</v>
      </c>
      <c r="O34" s="283"/>
    </row>
    <row r="35" spans="1:20" ht="28.5" customHeight="1">
      <c r="A35" s="24"/>
      <c r="B35" s="576"/>
      <c r="C35" s="38"/>
      <c r="D35" s="40"/>
      <c r="E35" s="733"/>
      <c r="F35" s="752"/>
      <c r="G35" s="279"/>
      <c r="H35" s="278"/>
      <c r="I35" s="589"/>
      <c r="J35" s="209"/>
      <c r="K35" s="111"/>
      <c r="L35" s="129"/>
      <c r="M35" s="147"/>
      <c r="N35" s="525" t="s">
        <v>128</v>
      </c>
      <c r="O35" s="283">
        <v>10</v>
      </c>
    </row>
    <row r="36" spans="1:20" ht="40.5" customHeight="1">
      <c r="A36" s="24"/>
      <c r="B36" s="576"/>
      <c r="C36" s="38"/>
      <c r="D36" s="48"/>
      <c r="E36" s="466"/>
      <c r="F36" s="742"/>
      <c r="G36" s="273"/>
      <c r="H36" s="278"/>
      <c r="I36" s="589"/>
      <c r="J36" s="209"/>
      <c r="K36" s="89"/>
      <c r="L36" s="134"/>
      <c r="M36" s="135"/>
      <c r="N36" s="526" t="s">
        <v>143</v>
      </c>
      <c r="O36" s="365">
        <v>2</v>
      </c>
    </row>
    <row r="37" spans="1:20" ht="41.25" customHeight="1">
      <c r="A37" s="24"/>
      <c r="B37" s="576"/>
      <c r="C37" s="38"/>
      <c r="D37" s="40" t="s">
        <v>25</v>
      </c>
      <c r="E37" s="739" t="s">
        <v>155</v>
      </c>
      <c r="F37" s="741" t="s">
        <v>58</v>
      </c>
      <c r="G37" s="272"/>
      <c r="H37" s="278"/>
      <c r="I37" s="589"/>
      <c r="J37" s="39" t="s">
        <v>22</v>
      </c>
      <c r="K37" s="111">
        <v>3</v>
      </c>
      <c r="L37" s="129">
        <v>3</v>
      </c>
      <c r="M37" s="147"/>
      <c r="N37" s="603" t="s">
        <v>144</v>
      </c>
      <c r="O37" s="363">
        <v>2</v>
      </c>
    </row>
    <row r="38" spans="1:20" ht="28.5" customHeight="1">
      <c r="A38" s="24"/>
      <c r="B38" s="576"/>
      <c r="C38" s="38"/>
      <c r="D38" s="48"/>
      <c r="E38" s="740"/>
      <c r="F38" s="742"/>
      <c r="G38" s="273"/>
      <c r="H38" s="278"/>
      <c r="I38" s="589"/>
      <c r="J38" s="237"/>
      <c r="K38" s="89"/>
      <c r="L38" s="134"/>
      <c r="M38" s="135"/>
      <c r="N38" s="468" t="s">
        <v>133</v>
      </c>
      <c r="O38" s="315">
        <v>2</v>
      </c>
    </row>
    <row r="39" spans="1:20" ht="25.5" customHeight="1">
      <c r="A39" s="24"/>
      <c r="B39" s="576"/>
      <c r="C39" s="38"/>
      <c r="D39" s="40" t="s">
        <v>105</v>
      </c>
      <c r="E39" s="739" t="s">
        <v>156</v>
      </c>
      <c r="F39" s="741" t="s">
        <v>58</v>
      </c>
      <c r="G39" s="272"/>
      <c r="H39" s="278"/>
      <c r="I39" s="589"/>
      <c r="J39" s="39" t="s">
        <v>22</v>
      </c>
      <c r="K39" s="109">
        <v>12.4</v>
      </c>
      <c r="L39" s="150">
        <v>12.4</v>
      </c>
      <c r="M39" s="147"/>
      <c r="N39" s="603" t="s">
        <v>124</v>
      </c>
      <c r="O39" s="326">
        <v>4</v>
      </c>
    </row>
    <row r="40" spans="1:20" ht="40.5" customHeight="1">
      <c r="A40" s="24"/>
      <c r="B40" s="576"/>
      <c r="C40" s="38"/>
      <c r="D40" s="48"/>
      <c r="E40" s="740"/>
      <c r="F40" s="742"/>
      <c r="G40" s="273"/>
      <c r="H40" s="274"/>
      <c r="I40" s="268"/>
      <c r="J40" s="237"/>
      <c r="K40" s="89"/>
      <c r="L40" s="134"/>
      <c r="M40" s="135"/>
      <c r="N40" s="526" t="s">
        <v>145</v>
      </c>
      <c r="O40" s="365">
        <v>1</v>
      </c>
    </row>
    <row r="41" spans="1:20" ht="16.5" customHeight="1" thickBot="1">
      <c r="A41" s="22"/>
      <c r="B41" s="577"/>
      <c r="C41" s="42"/>
      <c r="D41" s="43"/>
      <c r="E41" s="59"/>
      <c r="F41" s="44"/>
      <c r="G41" s="44"/>
      <c r="H41" s="45"/>
      <c r="I41" s="46"/>
      <c r="J41" s="47" t="s">
        <v>6</v>
      </c>
      <c r="K41" s="624">
        <f>SUM(K24:K40)</f>
        <v>141.30000000000001</v>
      </c>
      <c r="L41" s="625">
        <f>SUM(L24:L40)</f>
        <v>141.30000000000001</v>
      </c>
      <c r="M41" s="625">
        <f>SUM(M24:M40)</f>
        <v>0</v>
      </c>
      <c r="N41" s="527"/>
      <c r="O41" s="614"/>
    </row>
    <row r="42" spans="1:20" ht="66.75" customHeight="1">
      <c r="A42" s="24" t="s">
        <v>5</v>
      </c>
      <c r="B42" s="575" t="s">
        <v>7</v>
      </c>
      <c r="C42" s="371" t="s">
        <v>7</v>
      </c>
      <c r="D42" s="371"/>
      <c r="E42" s="649" t="s">
        <v>121</v>
      </c>
      <c r="F42" s="389"/>
      <c r="G42" s="390"/>
      <c r="H42" s="480" t="s">
        <v>35</v>
      </c>
      <c r="I42" s="586" t="s">
        <v>50</v>
      </c>
      <c r="J42" s="391" t="s">
        <v>22</v>
      </c>
      <c r="K42" s="348">
        <v>3.4</v>
      </c>
      <c r="L42" s="335">
        <v>3.4</v>
      </c>
      <c r="M42" s="147"/>
      <c r="N42" s="629" t="s">
        <v>126</v>
      </c>
      <c r="O42" s="380">
        <v>8</v>
      </c>
      <c r="P42" s="602"/>
      <c r="Q42" s="1"/>
      <c r="R42" s="1"/>
      <c r="S42" s="1"/>
      <c r="T42" s="1"/>
    </row>
    <row r="43" spans="1:20" ht="97.5" customHeight="1">
      <c r="A43" s="24"/>
      <c r="B43" s="576"/>
      <c r="C43" s="369"/>
      <c r="D43" s="40"/>
      <c r="E43" s="743"/>
      <c r="F43" s="581"/>
      <c r="G43" s="279"/>
      <c r="H43" s="481"/>
      <c r="I43" s="591"/>
      <c r="J43" s="237"/>
      <c r="K43" s="256"/>
      <c r="L43" s="626"/>
      <c r="M43" s="637"/>
      <c r="N43" s="830" t="s">
        <v>160</v>
      </c>
      <c r="O43" s="363">
        <v>10</v>
      </c>
      <c r="P43" s="544"/>
      <c r="Q43" s="1"/>
      <c r="R43" s="1"/>
      <c r="S43" s="1"/>
      <c r="T43" s="1"/>
    </row>
    <row r="44" spans="1:20" ht="21" customHeight="1" thickBot="1">
      <c r="A44" s="574"/>
      <c r="B44" s="577"/>
      <c r="C44" s="370"/>
      <c r="D44" s="392"/>
      <c r="E44" s="472"/>
      <c r="F44" s="393"/>
      <c r="G44" s="394"/>
      <c r="H44" s="482"/>
      <c r="I44" s="395"/>
      <c r="J44" s="396" t="s">
        <v>6</v>
      </c>
      <c r="K44" s="397">
        <f>K42</f>
        <v>3.4</v>
      </c>
      <c r="L44" s="627">
        <f>L42</f>
        <v>3.4</v>
      </c>
      <c r="M44" s="627">
        <f>M42</f>
        <v>0</v>
      </c>
      <c r="N44" s="831"/>
      <c r="O44" s="403"/>
      <c r="P44" s="544"/>
      <c r="Q44" s="1"/>
      <c r="R44" s="1"/>
      <c r="S44" s="1"/>
      <c r="T44" s="1"/>
    </row>
    <row r="45" spans="1:20" ht="93" customHeight="1">
      <c r="A45" s="24" t="s">
        <v>5</v>
      </c>
      <c r="B45" s="576" t="s">
        <v>7</v>
      </c>
      <c r="C45" s="369" t="s">
        <v>24</v>
      </c>
      <c r="D45" s="40"/>
      <c r="E45" s="745" t="s">
        <v>122</v>
      </c>
      <c r="F45" s="581"/>
      <c r="G45" s="511"/>
      <c r="H45" s="481" t="s">
        <v>35</v>
      </c>
      <c r="I45" s="586" t="s">
        <v>50</v>
      </c>
      <c r="J45" s="209" t="s">
        <v>22</v>
      </c>
      <c r="K45" s="111">
        <v>4</v>
      </c>
      <c r="L45" s="129">
        <v>4</v>
      </c>
      <c r="M45" s="147"/>
      <c r="N45" s="630" t="s">
        <v>159</v>
      </c>
      <c r="O45" s="317">
        <v>5</v>
      </c>
      <c r="P45" s="544"/>
      <c r="Q45" s="1"/>
      <c r="R45" s="1"/>
      <c r="S45" s="1"/>
      <c r="T45" s="1"/>
    </row>
    <row r="46" spans="1:20" ht="18.75" customHeight="1">
      <c r="A46" s="24"/>
      <c r="B46" s="576"/>
      <c r="C46" s="40"/>
      <c r="D46" s="40"/>
      <c r="E46" s="743"/>
      <c r="F46" s="581"/>
      <c r="G46" s="511"/>
      <c r="H46" s="481"/>
      <c r="I46" s="591"/>
      <c r="J46" s="237"/>
      <c r="K46" s="256"/>
      <c r="L46" s="626"/>
      <c r="M46" s="637"/>
      <c r="N46" s="830" t="s">
        <v>161</v>
      </c>
      <c r="O46" s="363"/>
    </row>
    <row r="47" spans="1:20" ht="19.5" customHeight="1" thickBot="1">
      <c r="A47" s="22"/>
      <c r="B47" s="577"/>
      <c r="C47" s="370"/>
      <c r="D47" s="392"/>
      <c r="E47" s="472"/>
      <c r="F47" s="393"/>
      <c r="G47" s="394"/>
      <c r="H47" s="482"/>
      <c r="I47" s="395"/>
      <c r="J47" s="14" t="s">
        <v>6</v>
      </c>
      <c r="K47" s="397">
        <f>K45</f>
        <v>4</v>
      </c>
      <c r="L47" s="627">
        <f>L45</f>
        <v>4</v>
      </c>
      <c r="M47" s="627">
        <f>M45</f>
        <v>0</v>
      </c>
      <c r="N47" s="831"/>
      <c r="O47" s="403"/>
      <c r="P47" s="544"/>
      <c r="Q47" s="1"/>
      <c r="R47" s="1"/>
      <c r="S47" s="1"/>
      <c r="T47" s="1"/>
    </row>
    <row r="48" spans="1:20" ht="18.75" customHeight="1">
      <c r="A48" s="405" t="s">
        <v>5</v>
      </c>
      <c r="B48" s="575" t="s">
        <v>7</v>
      </c>
      <c r="C48" s="406" t="s">
        <v>25</v>
      </c>
      <c r="D48" s="371"/>
      <c r="E48" s="649" t="s">
        <v>120</v>
      </c>
      <c r="F48" s="389"/>
      <c r="G48" s="390"/>
      <c r="H48" s="480" t="s">
        <v>35</v>
      </c>
      <c r="I48" s="652" t="s">
        <v>50</v>
      </c>
      <c r="J48" s="35" t="s">
        <v>22</v>
      </c>
      <c r="K48" s="348">
        <v>1.1000000000000001</v>
      </c>
      <c r="L48" s="335">
        <v>1.1000000000000001</v>
      </c>
      <c r="M48" s="503"/>
      <c r="N48" s="826" t="s">
        <v>158</v>
      </c>
      <c r="O48" s="412">
        <v>100</v>
      </c>
      <c r="P48" s="730"/>
      <c r="Q48" s="731"/>
      <c r="R48" s="731"/>
    </row>
    <row r="49" spans="1:20" ht="26.25" customHeight="1">
      <c r="A49" s="24"/>
      <c r="B49" s="576"/>
      <c r="C49" s="40"/>
      <c r="D49" s="40"/>
      <c r="E49" s="650"/>
      <c r="F49" s="581"/>
      <c r="G49" s="279"/>
      <c r="H49" s="481"/>
      <c r="I49" s="653"/>
      <c r="J49" s="133" t="s">
        <v>177</v>
      </c>
      <c r="K49" s="89">
        <v>6.1</v>
      </c>
      <c r="L49" s="134">
        <v>6.1</v>
      </c>
      <c r="M49" s="135"/>
      <c r="N49" s="827"/>
      <c r="O49" s="363"/>
      <c r="P49" s="603"/>
      <c r="Q49" s="588"/>
      <c r="R49" s="588"/>
    </row>
    <row r="50" spans="1:20" ht="22.5" customHeight="1" thickBot="1">
      <c r="A50" s="22"/>
      <c r="B50" s="577"/>
      <c r="C50" s="370"/>
      <c r="D50" s="392"/>
      <c r="E50" s="651"/>
      <c r="F50" s="393"/>
      <c r="G50" s="394"/>
      <c r="H50" s="482"/>
      <c r="I50" s="654"/>
      <c r="J50" s="14" t="s">
        <v>6</v>
      </c>
      <c r="K50" s="397">
        <f>SUM(K48:K49)</f>
        <v>7.2</v>
      </c>
      <c r="L50" s="627">
        <f>SUM(L48:L49)</f>
        <v>7.2</v>
      </c>
      <c r="M50" s="627">
        <f>SUM(M48:M49)</f>
        <v>0</v>
      </c>
      <c r="N50" s="631"/>
      <c r="O50" s="403"/>
      <c r="P50" s="544"/>
      <c r="Q50" s="495"/>
      <c r="R50" s="495"/>
      <c r="S50" s="495"/>
      <c r="T50" s="1"/>
    </row>
    <row r="51" spans="1:20" ht="16.5" customHeight="1">
      <c r="A51" s="405" t="s">
        <v>5</v>
      </c>
      <c r="B51" s="575" t="s">
        <v>7</v>
      </c>
      <c r="C51" s="406" t="s">
        <v>105</v>
      </c>
      <c r="D51" s="371"/>
      <c r="E51" s="732" t="s">
        <v>150</v>
      </c>
      <c r="F51" s="389"/>
      <c r="G51" s="390"/>
      <c r="H51" s="480" t="s">
        <v>35</v>
      </c>
      <c r="I51" s="735" t="s">
        <v>162</v>
      </c>
      <c r="J51" s="391" t="s">
        <v>22</v>
      </c>
      <c r="K51" s="545">
        <v>2.1</v>
      </c>
      <c r="L51" s="628">
        <v>2.1</v>
      </c>
      <c r="M51" s="635"/>
      <c r="N51" s="632" t="s">
        <v>108</v>
      </c>
      <c r="O51" s="380">
        <v>1</v>
      </c>
    </row>
    <row r="52" spans="1:20" ht="40.5" customHeight="1">
      <c r="A52" s="24"/>
      <c r="B52" s="576"/>
      <c r="C52" s="369"/>
      <c r="D52" s="40"/>
      <c r="E52" s="733"/>
      <c r="F52" s="581"/>
      <c r="G52" s="279"/>
      <c r="H52" s="481"/>
      <c r="I52" s="736"/>
      <c r="J52" s="237"/>
      <c r="K52" s="256"/>
      <c r="L52" s="626"/>
      <c r="M52" s="637"/>
      <c r="N52" s="828" t="s">
        <v>149</v>
      </c>
      <c r="O52" s="547">
        <v>40</v>
      </c>
    </row>
    <row r="53" spans="1:20" ht="16.5" customHeight="1" thickBot="1">
      <c r="A53" s="22"/>
      <c r="B53" s="577"/>
      <c r="C53" s="370"/>
      <c r="D53" s="392"/>
      <c r="E53" s="734"/>
      <c r="F53" s="393"/>
      <c r="G53" s="394"/>
      <c r="H53" s="548"/>
      <c r="I53" s="395"/>
      <c r="J53" s="14" t="s">
        <v>6</v>
      </c>
      <c r="K53" s="397">
        <f>SUM(K51:K52)</f>
        <v>2.1</v>
      </c>
      <c r="L53" s="627">
        <f>SUM(L51:L52)</f>
        <v>2.1</v>
      </c>
      <c r="M53" s="627">
        <f>SUM(M51:M52)</f>
        <v>0</v>
      </c>
      <c r="N53" s="829"/>
      <c r="O53" s="403"/>
      <c r="P53" s="544"/>
      <c r="Q53" s="1"/>
      <c r="R53" s="1"/>
      <c r="S53" s="1"/>
      <c r="T53" s="1"/>
    </row>
    <row r="54" spans="1:20" ht="17.25" customHeight="1">
      <c r="A54" s="24" t="s">
        <v>5</v>
      </c>
      <c r="B54" s="576" t="s">
        <v>7</v>
      </c>
      <c r="C54" s="369" t="s">
        <v>176</v>
      </c>
      <c r="D54" s="40"/>
      <c r="E54" s="719" t="s">
        <v>175</v>
      </c>
      <c r="F54" s="581"/>
      <c r="G54" s="279"/>
      <c r="H54" s="481" t="s">
        <v>35</v>
      </c>
      <c r="I54" s="748" t="s">
        <v>162</v>
      </c>
      <c r="J54" s="209" t="s">
        <v>22</v>
      </c>
      <c r="K54" s="239">
        <v>0</v>
      </c>
      <c r="L54" s="500">
        <v>0</v>
      </c>
      <c r="M54" s="502"/>
      <c r="N54" s="633" t="s">
        <v>108</v>
      </c>
      <c r="O54" s="412"/>
    </row>
    <row r="55" spans="1:20" ht="32.25" customHeight="1">
      <c r="A55" s="24"/>
      <c r="B55" s="576"/>
      <c r="C55" s="369"/>
      <c r="D55" s="40"/>
      <c r="E55" s="733"/>
      <c r="F55" s="581"/>
      <c r="G55" s="279"/>
      <c r="H55" s="481"/>
      <c r="I55" s="736"/>
      <c r="J55" s="237"/>
      <c r="K55" s="256"/>
      <c r="L55" s="626"/>
      <c r="M55" s="638"/>
      <c r="N55" s="634"/>
      <c r="O55" s="363"/>
    </row>
    <row r="56" spans="1:20" ht="16.5" customHeight="1" thickBot="1">
      <c r="A56" s="24"/>
      <c r="B56" s="576"/>
      <c r="C56" s="372"/>
      <c r="D56" s="48"/>
      <c r="E56" s="733"/>
      <c r="F56" s="67"/>
      <c r="G56" s="273"/>
      <c r="H56" s="274"/>
      <c r="I56" s="591"/>
      <c r="J56" s="375" t="s">
        <v>6</v>
      </c>
      <c r="K56" s="382">
        <f>SUM(K54:K55)</f>
        <v>0</v>
      </c>
      <c r="L56" s="501">
        <f>SUM(L54:L55)</f>
        <v>0</v>
      </c>
      <c r="M56" s="636"/>
      <c r="N56" s="634"/>
      <c r="O56" s="315"/>
      <c r="P56" s="544"/>
      <c r="Q56" s="1"/>
      <c r="R56" s="1"/>
      <c r="S56" s="1"/>
      <c r="T56" s="1"/>
    </row>
    <row r="57" spans="1:20" ht="15" customHeight="1" thickBot="1">
      <c r="A57" s="19" t="s">
        <v>5</v>
      </c>
      <c r="B57" s="6" t="s">
        <v>7</v>
      </c>
      <c r="C57" s="695" t="s">
        <v>8</v>
      </c>
      <c r="D57" s="695"/>
      <c r="E57" s="695"/>
      <c r="F57" s="695"/>
      <c r="G57" s="695"/>
      <c r="H57" s="695"/>
      <c r="I57" s="695"/>
      <c r="J57" s="695"/>
      <c r="K57" s="254">
        <f>K53+K50+K47+K44+K41</f>
        <v>158</v>
      </c>
      <c r="L57" s="498">
        <f>L53+L50+L47+L44+L41</f>
        <v>158</v>
      </c>
      <c r="M57" s="498">
        <f>M53+M50+M47+M44+M41</f>
        <v>0</v>
      </c>
      <c r="N57" s="600"/>
      <c r="O57" s="106"/>
    </row>
    <row r="58" spans="1:20" ht="14.25" customHeight="1" thickBot="1">
      <c r="A58" s="19" t="s">
        <v>5</v>
      </c>
      <c r="B58" s="679" t="s">
        <v>9</v>
      </c>
      <c r="C58" s="680"/>
      <c r="D58" s="680"/>
      <c r="E58" s="680"/>
      <c r="F58" s="680"/>
      <c r="G58" s="680"/>
      <c r="H58" s="680"/>
      <c r="I58" s="680"/>
      <c r="J58" s="680"/>
      <c r="K58" s="255">
        <f>SUM(K22,K57)</f>
        <v>202.5</v>
      </c>
      <c r="L58" s="360">
        <f>SUM(L22,L57)</f>
        <v>202.5</v>
      </c>
      <c r="M58" s="360">
        <f>SUM(M22,M57)</f>
        <v>0</v>
      </c>
      <c r="N58" s="598"/>
      <c r="O58" s="103"/>
    </row>
    <row r="59" spans="1:20" ht="14.25" customHeight="1" thickBot="1">
      <c r="A59" s="20" t="s">
        <v>7</v>
      </c>
      <c r="B59" s="724" t="s">
        <v>31</v>
      </c>
      <c r="C59" s="725"/>
      <c r="D59" s="725"/>
      <c r="E59" s="725"/>
      <c r="F59" s="725"/>
      <c r="G59" s="725"/>
      <c r="H59" s="725"/>
      <c r="I59" s="725"/>
      <c r="J59" s="725"/>
      <c r="K59" s="725"/>
      <c r="L59" s="725"/>
      <c r="M59" s="725"/>
      <c r="N59" s="725"/>
      <c r="O59" s="107"/>
    </row>
    <row r="60" spans="1:20" ht="14.25" customHeight="1" thickBot="1">
      <c r="A60" s="18" t="s">
        <v>7</v>
      </c>
      <c r="B60" s="6" t="s">
        <v>5</v>
      </c>
      <c r="C60" s="726" t="s">
        <v>32</v>
      </c>
      <c r="D60" s="727"/>
      <c r="E60" s="727"/>
      <c r="F60" s="727"/>
      <c r="G60" s="727"/>
      <c r="H60" s="727"/>
      <c r="I60" s="727"/>
      <c r="J60" s="727"/>
      <c r="K60" s="727"/>
      <c r="L60" s="727"/>
      <c r="M60" s="727"/>
      <c r="N60" s="727"/>
      <c r="O60" s="100"/>
    </row>
    <row r="61" spans="1:20" ht="17.25" customHeight="1">
      <c r="A61" s="696" t="s">
        <v>7</v>
      </c>
      <c r="B61" s="699" t="s">
        <v>5</v>
      </c>
      <c r="C61" s="702" t="s">
        <v>5</v>
      </c>
      <c r="D61" s="702"/>
      <c r="E61" s="705" t="s">
        <v>63</v>
      </c>
      <c r="F61" s="585" t="s">
        <v>36</v>
      </c>
      <c r="G61" s="707" t="s">
        <v>85</v>
      </c>
      <c r="H61" s="683" t="s">
        <v>35</v>
      </c>
      <c r="I61" s="686" t="s">
        <v>51</v>
      </c>
      <c r="J61" s="531" t="s">
        <v>173</v>
      </c>
      <c r="K61" s="530">
        <v>2424.4</v>
      </c>
      <c r="L61" s="530">
        <v>2424.4</v>
      </c>
      <c r="M61" s="111"/>
      <c r="N61" s="689" t="s">
        <v>71</v>
      </c>
      <c r="O61" s="615"/>
    </row>
    <row r="62" spans="1:20" ht="14.25" customHeight="1">
      <c r="A62" s="697"/>
      <c r="B62" s="700"/>
      <c r="C62" s="703"/>
      <c r="D62" s="703"/>
      <c r="E62" s="728"/>
      <c r="F62" s="691" t="s">
        <v>42</v>
      </c>
      <c r="G62" s="708"/>
      <c r="H62" s="684"/>
      <c r="I62" s="687"/>
      <c r="J62" s="55"/>
      <c r="K62" s="81"/>
      <c r="L62" s="81"/>
      <c r="M62" s="111"/>
      <c r="N62" s="690"/>
      <c r="O62" s="616">
        <v>60</v>
      </c>
    </row>
    <row r="63" spans="1:20" ht="15.75" customHeight="1">
      <c r="A63" s="697"/>
      <c r="B63" s="700"/>
      <c r="C63" s="703"/>
      <c r="D63" s="703"/>
      <c r="E63" s="728"/>
      <c r="F63" s="692"/>
      <c r="G63" s="708"/>
      <c r="H63" s="684"/>
      <c r="I63" s="687"/>
      <c r="J63" s="34"/>
      <c r="K63" s="89"/>
      <c r="L63" s="89"/>
      <c r="M63" s="82"/>
      <c r="N63" s="690"/>
      <c r="O63" s="616"/>
    </row>
    <row r="64" spans="1:20" ht="15" customHeight="1" thickBot="1">
      <c r="A64" s="698"/>
      <c r="B64" s="701"/>
      <c r="C64" s="704"/>
      <c r="D64" s="704"/>
      <c r="E64" s="101"/>
      <c r="F64" s="693"/>
      <c r="G64" s="709"/>
      <c r="H64" s="685"/>
      <c r="I64" s="688"/>
      <c r="J64" s="175" t="s">
        <v>6</v>
      </c>
      <c r="K64" s="227">
        <f>SUM(K61:K63)</f>
        <v>2424.4</v>
      </c>
      <c r="L64" s="228">
        <f>SUM(L61:L63)</f>
        <v>2424.4</v>
      </c>
      <c r="M64" s="228"/>
      <c r="N64" s="596"/>
      <c r="O64" s="617"/>
    </row>
    <row r="65" spans="1:25" ht="18.75" customHeight="1">
      <c r="A65" s="697" t="s">
        <v>7</v>
      </c>
      <c r="B65" s="700" t="s">
        <v>5</v>
      </c>
      <c r="C65" s="717" t="s">
        <v>7</v>
      </c>
      <c r="D65" s="717"/>
      <c r="E65" s="719" t="s">
        <v>148</v>
      </c>
      <c r="F65" s="204" t="s">
        <v>36</v>
      </c>
      <c r="G65" s="721" t="s">
        <v>80</v>
      </c>
      <c r="H65" s="684" t="s">
        <v>35</v>
      </c>
      <c r="I65" s="687" t="s">
        <v>51</v>
      </c>
      <c r="J65" s="209" t="s">
        <v>22</v>
      </c>
      <c r="K65" s="243">
        <v>94.4</v>
      </c>
      <c r="L65" s="243">
        <v>94.4</v>
      </c>
      <c r="M65" s="621"/>
      <c r="N65" s="53" t="s">
        <v>82</v>
      </c>
      <c r="O65" s="616">
        <v>1</v>
      </c>
    </row>
    <row r="66" spans="1:25" ht="16.5" customHeight="1">
      <c r="A66" s="697"/>
      <c r="B66" s="700"/>
      <c r="C66" s="717"/>
      <c r="D66" s="717"/>
      <c r="E66" s="719"/>
      <c r="F66" s="710" t="s">
        <v>57</v>
      </c>
      <c r="G66" s="722"/>
      <c r="H66" s="684"/>
      <c r="I66" s="687"/>
      <c r="J66" s="235" t="s">
        <v>164</v>
      </c>
      <c r="K66" s="305">
        <f>811+71.6</f>
        <v>882.6</v>
      </c>
      <c r="L66" s="305">
        <f>811+71.6</f>
        <v>882.6</v>
      </c>
      <c r="M66" s="621"/>
      <c r="N66" s="53" t="s">
        <v>112</v>
      </c>
      <c r="O66" s="616">
        <v>50</v>
      </c>
    </row>
    <row r="67" spans="1:25" ht="25.5" customHeight="1">
      <c r="A67" s="697"/>
      <c r="B67" s="700"/>
      <c r="C67" s="717"/>
      <c r="D67" s="717"/>
      <c r="E67" s="719"/>
      <c r="F67" s="711"/>
      <c r="G67" s="722"/>
      <c r="H67" s="684"/>
      <c r="I67" s="687"/>
      <c r="J67" s="237" t="s">
        <v>110</v>
      </c>
      <c r="K67" s="82">
        <v>10.3</v>
      </c>
      <c r="L67" s="82">
        <v>10.3</v>
      </c>
      <c r="M67" s="82"/>
      <c r="N67" s="474"/>
      <c r="O67" s="616"/>
    </row>
    <row r="68" spans="1:25" ht="17.25" customHeight="1" thickBot="1">
      <c r="A68" s="698"/>
      <c r="B68" s="701"/>
      <c r="C68" s="718"/>
      <c r="D68" s="718"/>
      <c r="E68" s="720"/>
      <c r="F68" s="712"/>
      <c r="G68" s="723"/>
      <c r="H68" s="685"/>
      <c r="I68" s="688"/>
      <c r="J68" s="174" t="s">
        <v>6</v>
      </c>
      <c r="K68" s="124">
        <f>SUM(K65:K67)</f>
        <v>987.3</v>
      </c>
      <c r="L68" s="124">
        <f>SUM(L65:L67)</f>
        <v>987.3</v>
      </c>
      <c r="M68" s="228"/>
      <c r="N68" s="54"/>
      <c r="O68" s="618"/>
    </row>
    <row r="69" spans="1:25" ht="28.5" customHeight="1">
      <c r="A69" s="24" t="s">
        <v>7</v>
      </c>
      <c r="B69" s="576" t="s">
        <v>5</v>
      </c>
      <c r="C69" s="25" t="s">
        <v>24</v>
      </c>
      <c r="D69" s="578"/>
      <c r="E69" s="713" t="s">
        <v>73</v>
      </c>
      <c r="F69" s="362" t="s">
        <v>36</v>
      </c>
      <c r="G69" s="715" t="s">
        <v>86</v>
      </c>
      <c r="H69" s="684" t="s">
        <v>35</v>
      </c>
      <c r="I69" s="686" t="s">
        <v>65</v>
      </c>
      <c r="J69" s="237" t="s">
        <v>22</v>
      </c>
      <c r="K69" s="90">
        <v>338.6</v>
      </c>
      <c r="L69" s="90">
        <v>338.6</v>
      </c>
      <c r="M69" s="177"/>
      <c r="N69" s="51" t="s">
        <v>113</v>
      </c>
      <c r="O69" s="619">
        <v>100</v>
      </c>
    </row>
    <row r="70" spans="1:25" ht="26.25" customHeight="1" thickBot="1">
      <c r="A70" s="22"/>
      <c r="B70" s="577"/>
      <c r="C70" s="23"/>
      <c r="D70" s="579"/>
      <c r="E70" s="714"/>
      <c r="F70" s="461"/>
      <c r="G70" s="716"/>
      <c r="H70" s="685"/>
      <c r="I70" s="688"/>
      <c r="J70" s="175" t="s">
        <v>6</v>
      </c>
      <c r="K70" s="228">
        <f t="shared" ref="K70" si="2">SUM(K69:K69)</f>
        <v>338.6</v>
      </c>
      <c r="L70" s="228">
        <f t="shared" ref="L70" si="3">SUM(L69:L69)</f>
        <v>338.6</v>
      </c>
      <c r="M70" s="228"/>
      <c r="N70" s="57"/>
      <c r="O70" s="620"/>
    </row>
    <row r="71" spans="1:25" ht="17.25" customHeight="1">
      <c r="A71" s="696" t="s">
        <v>7</v>
      </c>
      <c r="B71" s="699" t="s">
        <v>5</v>
      </c>
      <c r="C71" s="702" t="s">
        <v>25</v>
      </c>
      <c r="D71" s="702"/>
      <c r="E71" s="705" t="s">
        <v>135</v>
      </c>
      <c r="F71" s="585"/>
      <c r="G71" s="707"/>
      <c r="H71" s="683" t="s">
        <v>35</v>
      </c>
      <c r="I71" s="686" t="s">
        <v>50</v>
      </c>
      <c r="J71" s="425" t="s">
        <v>22</v>
      </c>
      <c r="K71" s="348">
        <v>20</v>
      </c>
      <c r="L71" s="348">
        <v>20</v>
      </c>
      <c r="M71" s="348"/>
      <c r="N71" s="689" t="s">
        <v>136</v>
      </c>
      <c r="O71" s="615">
        <v>1</v>
      </c>
    </row>
    <row r="72" spans="1:25" ht="14.25" customHeight="1">
      <c r="A72" s="697"/>
      <c r="B72" s="700"/>
      <c r="C72" s="703"/>
      <c r="D72" s="703"/>
      <c r="E72" s="706"/>
      <c r="F72" s="691" t="s">
        <v>134</v>
      </c>
      <c r="G72" s="708"/>
      <c r="H72" s="684"/>
      <c r="I72" s="687"/>
      <c r="J72" s="55"/>
      <c r="K72" s="111"/>
      <c r="L72" s="111"/>
      <c r="M72" s="111"/>
      <c r="N72" s="690"/>
      <c r="O72" s="616"/>
    </row>
    <row r="73" spans="1:25" ht="21.75" customHeight="1">
      <c r="A73" s="697"/>
      <c r="B73" s="700"/>
      <c r="C73" s="703"/>
      <c r="D73" s="703"/>
      <c r="E73" s="706"/>
      <c r="F73" s="692"/>
      <c r="G73" s="708"/>
      <c r="H73" s="684"/>
      <c r="I73" s="687"/>
      <c r="J73" s="34"/>
      <c r="K73" s="89"/>
      <c r="L73" s="89"/>
      <c r="M73" s="82"/>
      <c r="N73" s="690"/>
      <c r="O73" s="616"/>
    </row>
    <row r="74" spans="1:25" ht="15" customHeight="1" thickBot="1">
      <c r="A74" s="698"/>
      <c r="B74" s="701"/>
      <c r="C74" s="704"/>
      <c r="D74" s="704"/>
      <c r="E74" s="101"/>
      <c r="F74" s="693"/>
      <c r="G74" s="709"/>
      <c r="H74" s="685"/>
      <c r="I74" s="688"/>
      <c r="J74" s="175" t="s">
        <v>6</v>
      </c>
      <c r="K74" s="227">
        <f t="shared" ref="K74" si="4">SUM(K71:K73)</f>
        <v>20</v>
      </c>
      <c r="L74" s="228">
        <f t="shared" ref="L74" si="5">SUM(L71:L73)</f>
        <v>20</v>
      </c>
      <c r="M74" s="228"/>
      <c r="N74" s="596"/>
      <c r="O74" s="617"/>
    </row>
    <row r="75" spans="1:25" ht="15.75" customHeight="1" thickBot="1">
      <c r="A75" s="574" t="s">
        <v>7</v>
      </c>
      <c r="B75" s="577" t="s">
        <v>5</v>
      </c>
      <c r="C75" s="694" t="s">
        <v>8</v>
      </c>
      <c r="D75" s="695"/>
      <c r="E75" s="695"/>
      <c r="F75" s="695"/>
      <c r="G75" s="695"/>
      <c r="H75" s="695"/>
      <c r="I75" s="695"/>
      <c r="J75" s="695"/>
      <c r="K75" s="349">
        <f>K70+K68+K64+K74</f>
        <v>3770.3</v>
      </c>
      <c r="L75" s="349">
        <f>L70+L68+L64+L74</f>
        <v>3770.3</v>
      </c>
      <c r="M75" s="349">
        <f>M70+M68+M64+M74</f>
        <v>0</v>
      </c>
      <c r="N75" s="595"/>
      <c r="O75" s="106"/>
    </row>
    <row r="76" spans="1:25" ht="15.75" customHeight="1" thickBot="1">
      <c r="A76" s="18" t="s">
        <v>7</v>
      </c>
      <c r="B76" s="679" t="s">
        <v>9</v>
      </c>
      <c r="C76" s="680"/>
      <c r="D76" s="680"/>
      <c r="E76" s="680"/>
      <c r="F76" s="680"/>
      <c r="G76" s="680"/>
      <c r="H76" s="680"/>
      <c r="I76" s="680"/>
      <c r="J76" s="680"/>
      <c r="K76" s="255">
        <f t="shared" ref="K76" si="6">SUM(K75)</f>
        <v>3770.3</v>
      </c>
      <c r="L76" s="255">
        <f t="shared" ref="L76:M76" si="7">SUM(L75)</f>
        <v>3770.3</v>
      </c>
      <c r="M76" s="255">
        <f t="shared" si="7"/>
        <v>0</v>
      </c>
      <c r="N76" s="597"/>
      <c r="O76" s="103"/>
    </row>
    <row r="77" spans="1:25" ht="15.75" customHeight="1" thickBot="1">
      <c r="A77" s="11" t="s">
        <v>5</v>
      </c>
      <c r="B77" s="681" t="s">
        <v>17</v>
      </c>
      <c r="C77" s="682"/>
      <c r="D77" s="682"/>
      <c r="E77" s="682"/>
      <c r="F77" s="682"/>
      <c r="G77" s="682"/>
      <c r="H77" s="682"/>
      <c r="I77" s="682"/>
      <c r="J77" s="682"/>
      <c r="K77" s="350">
        <f>SUM(K58,K76)</f>
        <v>3972.8</v>
      </c>
      <c r="L77" s="350">
        <f>SUM(L58,L76)</f>
        <v>3972.8</v>
      </c>
      <c r="M77" s="350">
        <f>SUM(M58,M76)</f>
        <v>0</v>
      </c>
      <c r="N77" s="594"/>
      <c r="O77" s="104"/>
    </row>
    <row r="78" spans="1:25" s="7" customFormat="1" ht="17.25" customHeight="1">
      <c r="A78" s="655" t="s">
        <v>182</v>
      </c>
      <c r="B78" s="655"/>
      <c r="C78" s="655"/>
      <c r="D78" s="655"/>
      <c r="E78" s="655"/>
      <c r="F78" s="655"/>
      <c r="G78" s="655"/>
      <c r="H78" s="655"/>
      <c r="I78" s="655"/>
      <c r="J78" s="655"/>
      <c r="K78" s="655"/>
      <c r="L78" s="655"/>
      <c r="M78" s="655"/>
      <c r="N78" s="655"/>
      <c r="O78" s="655"/>
      <c r="P78" s="655"/>
      <c r="Q78" s="655"/>
      <c r="R78" s="655"/>
      <c r="S78" s="655"/>
      <c r="T78" s="655"/>
      <c r="U78" s="655"/>
      <c r="V78" s="655"/>
    </row>
    <row r="79" spans="1:25" s="7" customFormat="1" ht="17.25" customHeight="1">
      <c r="A79" s="671"/>
      <c r="B79" s="671"/>
      <c r="C79" s="671"/>
      <c r="D79" s="671"/>
      <c r="E79" s="671"/>
      <c r="F79" s="671"/>
      <c r="G79" s="671"/>
      <c r="H79" s="671"/>
      <c r="I79" s="671"/>
      <c r="J79" s="671"/>
      <c r="K79" s="671"/>
      <c r="L79" s="671"/>
      <c r="M79" s="671"/>
      <c r="N79" s="671"/>
      <c r="O79" s="587"/>
    </row>
    <row r="80" spans="1:25" s="8" customFormat="1" ht="14.25" customHeight="1" thickBot="1">
      <c r="A80" s="672" t="s">
        <v>13</v>
      </c>
      <c r="B80" s="672"/>
      <c r="C80" s="672"/>
      <c r="D80" s="672"/>
      <c r="E80" s="672"/>
      <c r="F80" s="672"/>
      <c r="G80" s="672"/>
      <c r="H80" s="672"/>
      <c r="I80" s="672"/>
      <c r="J80" s="672"/>
      <c r="K80" s="580"/>
      <c r="L80" s="580"/>
      <c r="M80" s="580"/>
      <c r="N80" s="1"/>
      <c r="O80" s="1"/>
      <c r="P80" s="7"/>
      <c r="Q80" s="7"/>
      <c r="R80" s="7"/>
      <c r="S80" s="7"/>
      <c r="T80" s="7"/>
      <c r="U80" s="7"/>
      <c r="V80" s="7"/>
      <c r="W80" s="7"/>
      <c r="X80" s="7"/>
      <c r="Y80" s="7"/>
    </row>
    <row r="81" spans="1:25" ht="57.75" customHeight="1" thickBot="1">
      <c r="A81" s="673" t="s">
        <v>10</v>
      </c>
      <c r="B81" s="674"/>
      <c r="C81" s="674"/>
      <c r="D81" s="674"/>
      <c r="E81" s="674"/>
      <c r="F81" s="674"/>
      <c r="G81" s="674"/>
      <c r="H81" s="674"/>
      <c r="I81" s="674"/>
      <c r="J81" s="675"/>
      <c r="K81" s="528" t="s">
        <v>106</v>
      </c>
      <c r="L81" s="528" t="s">
        <v>181</v>
      </c>
      <c r="M81" s="528" t="s">
        <v>166</v>
      </c>
      <c r="O81" s="7"/>
    </row>
    <row r="82" spans="1:25" ht="14.25" customHeight="1">
      <c r="A82" s="676" t="s">
        <v>14</v>
      </c>
      <c r="B82" s="677"/>
      <c r="C82" s="677"/>
      <c r="D82" s="677"/>
      <c r="E82" s="677"/>
      <c r="F82" s="677"/>
      <c r="G82" s="677"/>
      <c r="H82" s="677"/>
      <c r="I82" s="677"/>
      <c r="J82" s="678"/>
      <c r="K82" s="69">
        <f>K83+K89</f>
        <v>3962.5</v>
      </c>
      <c r="L82" s="69">
        <f>L83+L89</f>
        <v>3962.5</v>
      </c>
      <c r="M82" s="69">
        <f>M83+M89</f>
        <v>0</v>
      </c>
      <c r="O82" s="7"/>
    </row>
    <row r="83" spans="1:25" s="30" customFormat="1" ht="14.25" customHeight="1">
      <c r="A83" s="665" t="s">
        <v>62</v>
      </c>
      <c r="B83" s="666"/>
      <c r="C83" s="666"/>
      <c r="D83" s="666"/>
      <c r="E83" s="666"/>
      <c r="F83" s="666"/>
      <c r="G83" s="666"/>
      <c r="H83" s="666"/>
      <c r="I83" s="666"/>
      <c r="J83" s="667"/>
      <c r="K83" s="70">
        <f>SUM(K84:K88)</f>
        <v>1538.1</v>
      </c>
      <c r="L83" s="70">
        <f>SUM(L84:L88)</f>
        <v>1538.1</v>
      </c>
      <c r="M83" s="70">
        <f>SUM(M84:M88)</f>
        <v>0</v>
      </c>
      <c r="N83" s="15"/>
      <c r="O83" s="7"/>
    </row>
    <row r="84" spans="1:25" ht="14.25" customHeight="1">
      <c r="A84" s="668" t="s">
        <v>19</v>
      </c>
      <c r="B84" s="669"/>
      <c r="C84" s="669"/>
      <c r="D84" s="669"/>
      <c r="E84" s="669"/>
      <c r="F84" s="669"/>
      <c r="G84" s="669"/>
      <c r="H84" s="669"/>
      <c r="I84" s="669"/>
      <c r="J84" s="670"/>
      <c r="K84" s="71">
        <f>SUMIF(J13:J77,"SB",K13:K77)</f>
        <v>641.79999999999995</v>
      </c>
      <c r="L84" s="71">
        <f>SUMIF(J13:J77,"SB",L13:L77)</f>
        <v>641.79999999999995</v>
      </c>
      <c r="M84" s="71">
        <f>L84-K84</f>
        <v>0</v>
      </c>
      <c r="O84" s="7"/>
    </row>
    <row r="85" spans="1:25" ht="28.5" customHeight="1">
      <c r="A85" s="668" t="s">
        <v>178</v>
      </c>
      <c r="B85" s="669"/>
      <c r="C85" s="669"/>
      <c r="D85" s="669"/>
      <c r="E85" s="669"/>
      <c r="F85" s="669"/>
      <c r="G85" s="669"/>
      <c r="H85" s="669"/>
      <c r="I85" s="669"/>
      <c r="J85" s="670"/>
      <c r="K85" s="71">
        <f>SUMIF(J14:J78,"SB(ESA)",K14:K78)</f>
        <v>13.7</v>
      </c>
      <c r="L85" s="71">
        <f>SUMIF(J14:J78,"SB(ESA)",L14:L78)</f>
        <v>13.7</v>
      </c>
      <c r="M85" s="71">
        <f t="shared" ref="M85:M88" si="8">L85-K85</f>
        <v>0</v>
      </c>
      <c r="N85" s="13"/>
      <c r="O85" s="7"/>
    </row>
    <row r="86" spans="1:25" ht="14.25" customHeight="1">
      <c r="A86" s="659" t="s">
        <v>56</v>
      </c>
      <c r="B86" s="660"/>
      <c r="C86" s="660"/>
      <c r="D86" s="660"/>
      <c r="E86" s="660"/>
      <c r="F86" s="660"/>
      <c r="G86" s="660"/>
      <c r="H86" s="660"/>
      <c r="I86" s="660"/>
      <c r="J86" s="661"/>
      <c r="K86" s="71">
        <f>SUMIF(J13:J77,"SB(VB)",K13:K77)</f>
        <v>0</v>
      </c>
      <c r="L86" s="71">
        <f>SUMIF(J13:J77,"SB(VB)",L13:L77)</f>
        <v>0</v>
      </c>
      <c r="M86" s="71">
        <f t="shared" si="8"/>
        <v>0</v>
      </c>
      <c r="O86" s="7"/>
    </row>
    <row r="87" spans="1:25" ht="14.25" customHeight="1">
      <c r="A87" s="659" t="s">
        <v>20</v>
      </c>
      <c r="B87" s="660"/>
      <c r="C87" s="660"/>
      <c r="D87" s="660"/>
      <c r="E87" s="660"/>
      <c r="F87" s="660"/>
      <c r="G87" s="660"/>
      <c r="H87" s="660"/>
      <c r="I87" s="660"/>
      <c r="J87" s="661"/>
      <c r="K87" s="71">
        <f>SUMIF(J13:J77,"SB(P)",K13:K77)</f>
        <v>0</v>
      </c>
      <c r="L87" s="71">
        <f>SUMIF(J13:J77,"SB(P)",L13:L77)</f>
        <v>0</v>
      </c>
      <c r="M87" s="71">
        <f t="shared" si="8"/>
        <v>0</v>
      </c>
      <c r="N87" s="13"/>
    </row>
    <row r="88" spans="1:25" ht="14.25" customHeight="1">
      <c r="A88" s="662" t="s">
        <v>179</v>
      </c>
      <c r="B88" s="663"/>
      <c r="C88" s="663"/>
      <c r="D88" s="663"/>
      <c r="E88" s="663"/>
      <c r="F88" s="663"/>
      <c r="G88" s="663"/>
      <c r="H88" s="663"/>
      <c r="I88" s="663"/>
      <c r="J88" s="664"/>
      <c r="K88" s="542">
        <f>SUMIF(J7:J70,"SB(ES)",K7:K70)</f>
        <v>882.6</v>
      </c>
      <c r="L88" s="542">
        <f>SUMIF(J7:J70,"SB(ES)",L7:L70)</f>
        <v>882.6</v>
      </c>
      <c r="M88" s="71">
        <f t="shared" si="8"/>
        <v>0</v>
      </c>
    </row>
    <row r="89" spans="1:25" ht="14.25" customHeight="1">
      <c r="A89" s="792" t="s">
        <v>174</v>
      </c>
      <c r="B89" s="793"/>
      <c r="C89" s="793"/>
      <c r="D89" s="793"/>
      <c r="E89" s="793"/>
      <c r="F89" s="793"/>
      <c r="G89" s="793"/>
      <c r="H89" s="793"/>
      <c r="I89" s="793"/>
      <c r="J89" s="794"/>
      <c r="K89" s="72">
        <f>SUMIF(J19:J83,"SB(L)",K19:K83)</f>
        <v>2424.4</v>
      </c>
      <c r="L89" s="72">
        <f>SUMIF(J19:J77,"SB(L)",L19:L77)</f>
        <v>2424.4</v>
      </c>
      <c r="M89" s="72">
        <f>L89-K89</f>
        <v>0</v>
      </c>
      <c r="O89" s="7"/>
    </row>
    <row r="90" spans="1:25" ht="14.25" customHeight="1">
      <c r="A90" s="656" t="s">
        <v>15</v>
      </c>
      <c r="B90" s="657"/>
      <c r="C90" s="657"/>
      <c r="D90" s="657"/>
      <c r="E90" s="657"/>
      <c r="F90" s="657"/>
      <c r="G90" s="657"/>
      <c r="H90" s="657"/>
      <c r="I90" s="657"/>
      <c r="J90" s="658"/>
      <c r="K90" s="73">
        <f>SUM(K91:K92)</f>
        <v>10.3</v>
      </c>
      <c r="L90" s="73">
        <f>SUM(L91:L92)</f>
        <v>10.3</v>
      </c>
      <c r="M90" s="73">
        <f>SUM(M91:M92)</f>
        <v>0</v>
      </c>
    </row>
    <row r="91" spans="1:25" ht="18.75" customHeight="1">
      <c r="A91" s="639" t="s">
        <v>54</v>
      </c>
      <c r="B91" s="640"/>
      <c r="C91" s="640"/>
      <c r="D91" s="640"/>
      <c r="E91" s="640"/>
      <c r="F91" s="640"/>
      <c r="G91" s="640"/>
      <c r="H91" s="640"/>
      <c r="I91" s="640"/>
      <c r="J91" s="641"/>
      <c r="K91" s="71">
        <f>SUMIF(J12:J77,"KVJUD",K12:K77)</f>
        <v>0</v>
      </c>
      <c r="L91" s="71">
        <f>SUMIF(J12:J77,"KVJUD",L12:L77)</f>
        <v>0</v>
      </c>
      <c r="M91" s="71">
        <f>L91-K91</f>
        <v>0</v>
      </c>
    </row>
    <row r="92" spans="1:25" s="3" customFormat="1" ht="16.5" customHeight="1">
      <c r="A92" s="639" t="s">
        <v>114</v>
      </c>
      <c r="B92" s="640"/>
      <c r="C92" s="640"/>
      <c r="D92" s="640"/>
      <c r="E92" s="640"/>
      <c r="F92" s="640"/>
      <c r="G92" s="640"/>
      <c r="H92" s="640"/>
      <c r="I92" s="640"/>
      <c r="J92" s="641"/>
      <c r="K92" s="71">
        <f>SUMIF(J13:J79,"Kt",K13:K79)</f>
        <v>10.3</v>
      </c>
      <c r="L92" s="71">
        <f>SUMIF(J13:J79,"Kt",L13:L79)</f>
        <v>10.3</v>
      </c>
      <c r="M92" s="71">
        <f>L92-K92</f>
        <v>0</v>
      </c>
      <c r="P92" s="2"/>
      <c r="Q92" s="2"/>
      <c r="R92" s="2"/>
      <c r="S92" s="2"/>
      <c r="T92" s="2"/>
      <c r="U92" s="2"/>
      <c r="V92" s="2"/>
      <c r="W92" s="2"/>
      <c r="X92" s="2"/>
      <c r="Y92" s="2"/>
    </row>
    <row r="93" spans="1:25" s="3" customFormat="1" ht="18" customHeight="1" thickBot="1">
      <c r="A93" s="642" t="s">
        <v>16</v>
      </c>
      <c r="B93" s="643"/>
      <c r="C93" s="643"/>
      <c r="D93" s="643"/>
      <c r="E93" s="643"/>
      <c r="F93" s="643"/>
      <c r="G93" s="643"/>
      <c r="H93" s="643"/>
      <c r="I93" s="643"/>
      <c r="J93" s="644"/>
      <c r="K93" s="529">
        <f>SUM(K82,K90)</f>
        <v>3972.8</v>
      </c>
      <c r="L93" s="529">
        <f>SUM(L82,L90)</f>
        <v>3972.8</v>
      </c>
      <c r="M93" s="529">
        <f>SUM(M82,M90)</f>
        <v>0</v>
      </c>
      <c r="P93" s="2"/>
      <c r="Q93" s="2"/>
      <c r="R93" s="2"/>
      <c r="S93" s="2"/>
      <c r="T93" s="2"/>
      <c r="U93" s="2"/>
      <c r="V93" s="2"/>
      <c r="W93" s="2"/>
      <c r="X93" s="2"/>
      <c r="Y93" s="2"/>
    </row>
    <row r="94" spans="1:25" s="3" customFormat="1">
      <c r="H94" s="4"/>
      <c r="I94" s="4"/>
      <c r="J94" s="5"/>
      <c r="K94" s="15"/>
      <c r="L94" s="15"/>
      <c r="M94" s="15"/>
      <c r="P94" s="2"/>
      <c r="Q94" s="2"/>
      <c r="R94" s="2"/>
      <c r="S94" s="2"/>
      <c r="T94" s="2"/>
      <c r="U94" s="2"/>
      <c r="V94" s="2"/>
      <c r="W94" s="2"/>
      <c r="X94" s="2"/>
      <c r="Y94" s="2"/>
    </row>
    <row r="95" spans="1:25" s="3" customFormat="1">
      <c r="H95" s="4"/>
      <c r="I95" s="4"/>
      <c r="J95" s="5"/>
      <c r="P95" s="2"/>
      <c r="Q95" s="2"/>
      <c r="R95" s="2"/>
      <c r="S95" s="2"/>
      <c r="T95" s="2"/>
      <c r="U95" s="2"/>
      <c r="V95" s="2"/>
      <c r="W95" s="2"/>
      <c r="X95" s="2"/>
      <c r="Y95" s="2"/>
    </row>
    <row r="96" spans="1:25" s="3" customFormat="1">
      <c r="H96" s="4"/>
      <c r="I96" s="4"/>
      <c r="J96" s="5"/>
      <c r="K96" s="13"/>
      <c r="L96" s="13"/>
      <c r="M96" s="13"/>
      <c r="P96" s="2"/>
      <c r="Q96" s="2"/>
      <c r="R96" s="2"/>
      <c r="S96" s="2"/>
      <c r="T96" s="2"/>
      <c r="U96" s="2"/>
      <c r="V96" s="2"/>
      <c r="W96" s="2"/>
      <c r="X96" s="2"/>
      <c r="Y96" s="2"/>
    </row>
    <row r="97" spans="8:25" s="3" customFormat="1">
      <c r="H97" s="4"/>
      <c r="I97" s="4"/>
      <c r="J97" s="5"/>
      <c r="P97" s="2"/>
      <c r="Q97" s="2"/>
      <c r="R97" s="2"/>
      <c r="S97" s="2"/>
      <c r="T97" s="2"/>
      <c r="U97" s="2"/>
      <c r="V97" s="2"/>
      <c r="W97" s="2"/>
      <c r="X97" s="2"/>
      <c r="Y97" s="2"/>
    </row>
  </sheetData>
  <mergeCells count="132">
    <mergeCell ref="N1:O1"/>
    <mergeCell ref="E3:N3"/>
    <mergeCell ref="A4:N4"/>
    <mergeCell ref="A5:N5"/>
    <mergeCell ref="A7:A9"/>
    <mergeCell ref="B7:B9"/>
    <mergeCell ref="C7:C9"/>
    <mergeCell ref="D7:D9"/>
    <mergeCell ref="E7:E9"/>
    <mergeCell ref="N7:O7"/>
    <mergeCell ref="N8:N9"/>
    <mergeCell ref="A10:N10"/>
    <mergeCell ref="A11:N11"/>
    <mergeCell ref="B12:N12"/>
    <mergeCell ref="C13:N13"/>
    <mergeCell ref="M7:M9"/>
    <mergeCell ref="F7:F9"/>
    <mergeCell ref="G7:G9"/>
    <mergeCell ref="H7:H9"/>
    <mergeCell ref="I7:I9"/>
    <mergeCell ref="J7:J9"/>
    <mergeCell ref="K7:K9"/>
    <mergeCell ref="G14:G18"/>
    <mergeCell ref="H14:H18"/>
    <mergeCell ref="I14:I18"/>
    <mergeCell ref="A19:A21"/>
    <mergeCell ref="B19:B21"/>
    <mergeCell ref="C19:C21"/>
    <mergeCell ref="D19:D21"/>
    <mergeCell ref="E19:E21"/>
    <mergeCell ref="F19:F21"/>
    <mergeCell ref="G19:G21"/>
    <mergeCell ref="A14:A18"/>
    <mergeCell ref="B14:B18"/>
    <mergeCell ref="C14:C18"/>
    <mergeCell ref="D14:D18"/>
    <mergeCell ref="E14:E18"/>
    <mergeCell ref="F14:F18"/>
    <mergeCell ref="H19:H21"/>
    <mergeCell ref="I19:I21"/>
    <mergeCell ref="C22:J22"/>
    <mergeCell ref="C23:N23"/>
    <mergeCell ref="F24:F27"/>
    <mergeCell ref="G24:G27"/>
    <mergeCell ref="H24:H27"/>
    <mergeCell ref="I24:I27"/>
    <mergeCell ref="E25:E27"/>
    <mergeCell ref="G28:G32"/>
    <mergeCell ref="H28:H31"/>
    <mergeCell ref="I28:I31"/>
    <mergeCell ref="E33:E35"/>
    <mergeCell ref="F33:F36"/>
    <mergeCell ref="E37:E38"/>
    <mergeCell ref="F37:F38"/>
    <mergeCell ref="A28:A31"/>
    <mergeCell ref="B28:B31"/>
    <mergeCell ref="C28:C31"/>
    <mergeCell ref="D28:D31"/>
    <mergeCell ref="E28:E32"/>
    <mergeCell ref="F28:F31"/>
    <mergeCell ref="P48:R48"/>
    <mergeCell ref="E51:E53"/>
    <mergeCell ref="I51:I52"/>
    <mergeCell ref="N52:N53"/>
    <mergeCell ref="E39:E40"/>
    <mergeCell ref="F39:F40"/>
    <mergeCell ref="E42:E43"/>
    <mergeCell ref="N43:N44"/>
    <mergeCell ref="E45:E46"/>
    <mergeCell ref="N46:N47"/>
    <mergeCell ref="E54:E56"/>
    <mergeCell ref="I54:I55"/>
    <mergeCell ref="C57:J57"/>
    <mergeCell ref="B58:J58"/>
    <mergeCell ref="B59:N59"/>
    <mergeCell ref="C60:N60"/>
    <mergeCell ref="E48:E50"/>
    <mergeCell ref="I48:I50"/>
    <mergeCell ref="N48:N49"/>
    <mergeCell ref="H61:H64"/>
    <mergeCell ref="I61:I64"/>
    <mergeCell ref="N61:N63"/>
    <mergeCell ref="F62:F64"/>
    <mergeCell ref="A65:A68"/>
    <mergeCell ref="B65:B68"/>
    <mergeCell ref="C65:C68"/>
    <mergeCell ref="D65:D68"/>
    <mergeCell ref="E65:E68"/>
    <mergeCell ref="G65:G68"/>
    <mergeCell ref="A61:A64"/>
    <mergeCell ref="B61:B64"/>
    <mergeCell ref="C61:C64"/>
    <mergeCell ref="D61:D64"/>
    <mergeCell ref="E61:E63"/>
    <mergeCell ref="G61:G64"/>
    <mergeCell ref="A71:A74"/>
    <mergeCell ref="B71:B74"/>
    <mergeCell ref="C71:C74"/>
    <mergeCell ref="D71:D74"/>
    <mergeCell ref="E71:E73"/>
    <mergeCell ref="G71:G74"/>
    <mergeCell ref="H65:H68"/>
    <mergeCell ref="I65:I68"/>
    <mergeCell ref="F66:F68"/>
    <mergeCell ref="E69:E70"/>
    <mergeCell ref="G69:G70"/>
    <mergeCell ref="H69:H70"/>
    <mergeCell ref="I69:I70"/>
    <mergeCell ref="A89:J89"/>
    <mergeCell ref="A90:J90"/>
    <mergeCell ref="A91:J91"/>
    <mergeCell ref="A92:J92"/>
    <mergeCell ref="A93:J93"/>
    <mergeCell ref="L7:L9"/>
    <mergeCell ref="A83:J83"/>
    <mergeCell ref="A84:J84"/>
    <mergeCell ref="A85:J85"/>
    <mergeCell ref="A86:J86"/>
    <mergeCell ref="A87:J87"/>
    <mergeCell ref="A88:J88"/>
    <mergeCell ref="B77:J77"/>
    <mergeCell ref="A78:V78"/>
    <mergeCell ref="A79:N79"/>
    <mergeCell ref="A80:J80"/>
    <mergeCell ref="A81:J81"/>
    <mergeCell ref="A82:J82"/>
    <mergeCell ref="H71:H74"/>
    <mergeCell ref="I71:I74"/>
    <mergeCell ref="N71:N73"/>
    <mergeCell ref="F72:F74"/>
    <mergeCell ref="C75:J75"/>
    <mergeCell ref="B76:J76"/>
  </mergeCells>
  <printOptions horizontalCentered="1"/>
  <pageMargins left="0.59055118110236227" right="0" top="0.19685039370078741" bottom="0" header="0" footer="0"/>
  <pageSetup paperSize="9" scale="68" orientation="portrait" r:id="rId1"/>
  <headerFooter alignWithMargins="0"/>
  <rowBreaks count="2" manualBreakCount="2">
    <brk id="38" max="12" man="1"/>
    <brk id="70" max="12"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111"/>
  <sheetViews>
    <sheetView view="pageBreakPreview" topLeftCell="A49" zoomScaleNormal="100" zoomScaleSheetLayoutView="100" workbookViewId="0">
      <selection activeCell="N59" sqref="N59:N60"/>
    </sheetView>
  </sheetViews>
  <sheetFormatPr defaultRowHeight="12.75"/>
  <cols>
    <col min="1" max="4" width="2.7109375" style="3" customWidth="1"/>
    <col min="5" max="5" width="26" style="3" customWidth="1"/>
    <col min="6" max="6" width="2.7109375" style="3" customWidth="1"/>
    <col min="7" max="7" width="3" style="3" customWidth="1"/>
    <col min="8" max="8" width="2.7109375" style="4" customWidth="1"/>
    <col min="9" max="9" width="11.28515625" style="4" customWidth="1"/>
    <col min="10" max="10" width="7.7109375" style="5" customWidth="1"/>
    <col min="11" max="12" width="9.42578125" style="3" customWidth="1"/>
    <col min="13" max="13" width="8.7109375" style="3" customWidth="1"/>
    <col min="14" max="14" width="8" style="3" customWidth="1"/>
    <col min="15" max="15" width="5.140625" style="3" customWidth="1"/>
    <col min="16" max="16" width="8.5703125" style="3" customWidth="1"/>
    <col min="17" max="18" width="9.42578125" style="3" customWidth="1"/>
    <col min="19" max="19" width="35.5703125" style="3" customWidth="1"/>
    <col min="20" max="20" width="4.7109375" style="3" customWidth="1"/>
    <col min="21" max="21" width="5.85546875" style="3" customWidth="1"/>
    <col min="22" max="22" width="5.5703125" style="3" customWidth="1"/>
    <col min="23" max="23" width="5.85546875" style="3" customWidth="1"/>
    <col min="24" max="16384" width="9.140625" style="2"/>
  </cols>
  <sheetData>
    <row r="1" spans="1:23" s="119" customFormat="1" ht="14.25" customHeight="1">
      <c r="S1" s="761" t="s">
        <v>99</v>
      </c>
      <c r="T1" s="762"/>
      <c r="U1" s="762"/>
      <c r="V1" s="762"/>
      <c r="W1" s="762"/>
    </row>
    <row r="2" spans="1:23" s="3" customFormat="1" ht="15" customHeight="1">
      <c r="A2" s="427"/>
      <c r="B2" s="427"/>
      <c r="C2" s="427"/>
      <c r="D2" s="427"/>
      <c r="E2" s="763" t="s">
        <v>100</v>
      </c>
      <c r="F2" s="763"/>
      <c r="G2" s="763"/>
      <c r="H2" s="763"/>
      <c r="I2" s="763"/>
      <c r="J2" s="763"/>
      <c r="K2" s="763"/>
      <c r="L2" s="763"/>
      <c r="M2" s="763"/>
      <c r="N2" s="763"/>
      <c r="O2" s="763"/>
      <c r="P2" s="763"/>
      <c r="Q2" s="763"/>
      <c r="R2" s="763"/>
      <c r="S2" s="763"/>
      <c r="T2" s="427"/>
      <c r="U2" s="427"/>
      <c r="V2" s="427"/>
      <c r="W2" s="427"/>
    </row>
    <row r="3" spans="1:23" ht="14.25" customHeight="1">
      <c r="A3" s="764" t="s">
        <v>26</v>
      </c>
      <c r="B3" s="764"/>
      <c r="C3" s="764"/>
      <c r="D3" s="764"/>
      <c r="E3" s="764"/>
      <c r="F3" s="764"/>
      <c r="G3" s="764"/>
      <c r="H3" s="764"/>
      <c r="I3" s="764"/>
      <c r="J3" s="764"/>
      <c r="K3" s="764"/>
      <c r="L3" s="764"/>
      <c r="M3" s="764"/>
      <c r="N3" s="764"/>
      <c r="O3" s="764"/>
      <c r="P3" s="764"/>
      <c r="Q3" s="764"/>
      <c r="R3" s="764"/>
      <c r="S3" s="764"/>
      <c r="T3" s="764"/>
      <c r="U3" s="428"/>
      <c r="V3" s="428"/>
      <c r="W3" s="428"/>
    </row>
    <row r="4" spans="1:23" ht="15.75" customHeight="1">
      <c r="A4" s="765" t="s">
        <v>81</v>
      </c>
      <c r="B4" s="765"/>
      <c r="C4" s="765"/>
      <c r="D4" s="765"/>
      <c r="E4" s="765"/>
      <c r="F4" s="765"/>
      <c r="G4" s="765"/>
      <c r="H4" s="765"/>
      <c r="I4" s="765"/>
      <c r="J4" s="765"/>
      <c r="K4" s="765"/>
      <c r="L4" s="765"/>
      <c r="M4" s="765"/>
      <c r="N4" s="765"/>
      <c r="O4" s="765"/>
      <c r="P4" s="765"/>
      <c r="Q4" s="765"/>
      <c r="R4" s="765"/>
      <c r="S4" s="765"/>
      <c r="T4" s="765"/>
      <c r="U4" s="429"/>
      <c r="V4" s="429"/>
      <c r="W4" s="429"/>
    </row>
    <row r="5" spans="1:23" ht="15" customHeight="1" thickBot="1">
      <c r="S5" s="884" t="s">
        <v>70</v>
      </c>
      <c r="T5" s="885"/>
      <c r="U5" s="462"/>
      <c r="V5" s="462"/>
      <c r="W5" s="462"/>
    </row>
    <row r="6" spans="1:23" ht="51" customHeight="1">
      <c r="A6" s="886" t="s">
        <v>18</v>
      </c>
      <c r="B6" s="889" t="s">
        <v>0</v>
      </c>
      <c r="C6" s="889" t="s">
        <v>1</v>
      </c>
      <c r="D6" s="889" t="s">
        <v>23</v>
      </c>
      <c r="E6" s="892" t="s">
        <v>12</v>
      </c>
      <c r="F6" s="889" t="s">
        <v>2</v>
      </c>
      <c r="G6" s="889" t="s">
        <v>74</v>
      </c>
      <c r="H6" s="909" t="s">
        <v>3</v>
      </c>
      <c r="I6" s="804" t="s">
        <v>87</v>
      </c>
      <c r="J6" s="807" t="s">
        <v>4</v>
      </c>
      <c r="K6" s="868" t="s">
        <v>151</v>
      </c>
      <c r="L6" s="879" t="s">
        <v>152</v>
      </c>
      <c r="M6" s="912" t="s">
        <v>89</v>
      </c>
      <c r="N6" s="913"/>
      <c r="O6" s="913"/>
      <c r="P6" s="914"/>
      <c r="Q6" s="895" t="s">
        <v>90</v>
      </c>
      <c r="R6" s="895" t="s">
        <v>91</v>
      </c>
      <c r="S6" s="795" t="s">
        <v>11</v>
      </c>
      <c r="T6" s="898"/>
      <c r="U6" s="898"/>
      <c r="V6" s="898"/>
      <c r="W6" s="796"/>
    </row>
    <row r="7" spans="1:23" ht="21.75" customHeight="1">
      <c r="A7" s="887"/>
      <c r="B7" s="890"/>
      <c r="C7" s="890"/>
      <c r="D7" s="890"/>
      <c r="E7" s="893"/>
      <c r="F7" s="890"/>
      <c r="G7" s="907"/>
      <c r="H7" s="910"/>
      <c r="I7" s="805"/>
      <c r="J7" s="808"/>
      <c r="K7" s="869"/>
      <c r="L7" s="880"/>
      <c r="M7" s="899" t="s">
        <v>92</v>
      </c>
      <c r="N7" s="901" t="s">
        <v>93</v>
      </c>
      <c r="O7" s="902"/>
      <c r="P7" s="903" t="s">
        <v>94</v>
      </c>
      <c r="Q7" s="896"/>
      <c r="R7" s="896"/>
      <c r="S7" s="797" t="s">
        <v>12</v>
      </c>
      <c r="T7" s="901" t="s">
        <v>59</v>
      </c>
      <c r="U7" s="905"/>
      <c r="V7" s="905"/>
      <c r="W7" s="906"/>
    </row>
    <row r="8" spans="1:23" ht="54" customHeight="1" thickBot="1">
      <c r="A8" s="888"/>
      <c r="B8" s="891"/>
      <c r="C8" s="891"/>
      <c r="D8" s="891"/>
      <c r="E8" s="894"/>
      <c r="F8" s="891"/>
      <c r="G8" s="908"/>
      <c r="H8" s="911"/>
      <c r="I8" s="806"/>
      <c r="J8" s="809"/>
      <c r="K8" s="869"/>
      <c r="L8" s="880"/>
      <c r="M8" s="900"/>
      <c r="N8" s="114" t="s">
        <v>92</v>
      </c>
      <c r="O8" s="115" t="s">
        <v>95</v>
      </c>
      <c r="P8" s="904"/>
      <c r="Q8" s="897"/>
      <c r="R8" s="897"/>
      <c r="S8" s="798"/>
      <c r="T8" s="116" t="s">
        <v>41</v>
      </c>
      <c r="U8" s="116" t="s">
        <v>96</v>
      </c>
      <c r="V8" s="117" t="s">
        <v>97</v>
      </c>
      <c r="W8" s="118" t="s">
        <v>98</v>
      </c>
    </row>
    <row r="9" spans="1:23" s="10" customFormat="1" ht="16.5" customHeight="1">
      <c r="A9" s="810" t="s">
        <v>40</v>
      </c>
      <c r="B9" s="811"/>
      <c r="C9" s="811"/>
      <c r="D9" s="811"/>
      <c r="E9" s="811"/>
      <c r="F9" s="811"/>
      <c r="G9" s="811"/>
      <c r="H9" s="811"/>
      <c r="I9" s="811"/>
      <c r="J9" s="811"/>
      <c r="K9" s="811"/>
      <c r="L9" s="811"/>
      <c r="M9" s="811"/>
      <c r="N9" s="811"/>
      <c r="O9" s="811"/>
      <c r="P9" s="811"/>
      <c r="Q9" s="811"/>
      <c r="R9" s="811"/>
      <c r="S9" s="811"/>
      <c r="T9" s="811"/>
      <c r="U9" s="436"/>
      <c r="V9" s="436"/>
      <c r="W9" s="96"/>
    </row>
    <row r="10" spans="1:23" s="10" customFormat="1" ht="14.25" customHeight="1">
      <c r="A10" s="812" t="s">
        <v>27</v>
      </c>
      <c r="B10" s="813"/>
      <c r="C10" s="813"/>
      <c r="D10" s="813"/>
      <c r="E10" s="813"/>
      <c r="F10" s="813"/>
      <c r="G10" s="813"/>
      <c r="H10" s="813"/>
      <c r="I10" s="813"/>
      <c r="J10" s="813"/>
      <c r="K10" s="813"/>
      <c r="L10" s="813"/>
      <c r="M10" s="813"/>
      <c r="N10" s="813"/>
      <c r="O10" s="813"/>
      <c r="P10" s="813"/>
      <c r="Q10" s="813"/>
      <c r="R10" s="813"/>
      <c r="S10" s="813"/>
      <c r="T10" s="813"/>
      <c r="U10" s="437"/>
      <c r="V10" s="437"/>
      <c r="W10" s="97"/>
    </row>
    <row r="11" spans="1:23" ht="15" customHeight="1">
      <c r="A11" s="16" t="s">
        <v>5</v>
      </c>
      <c r="B11" s="814" t="s">
        <v>28</v>
      </c>
      <c r="C11" s="815"/>
      <c r="D11" s="815"/>
      <c r="E11" s="815"/>
      <c r="F11" s="815"/>
      <c r="G11" s="815"/>
      <c r="H11" s="815"/>
      <c r="I11" s="815"/>
      <c r="J11" s="815"/>
      <c r="K11" s="815"/>
      <c r="L11" s="815"/>
      <c r="M11" s="815"/>
      <c r="N11" s="815"/>
      <c r="O11" s="815"/>
      <c r="P11" s="815"/>
      <c r="Q11" s="815"/>
      <c r="R11" s="815"/>
      <c r="S11" s="815"/>
      <c r="T11" s="815"/>
      <c r="U11" s="438"/>
      <c r="V11" s="438"/>
      <c r="W11" s="98"/>
    </row>
    <row r="12" spans="1:23" ht="15.75" customHeight="1">
      <c r="A12" s="17" t="s">
        <v>5</v>
      </c>
      <c r="B12" s="12" t="s">
        <v>5</v>
      </c>
      <c r="C12" s="816" t="s">
        <v>29</v>
      </c>
      <c r="D12" s="817"/>
      <c r="E12" s="817"/>
      <c r="F12" s="817"/>
      <c r="G12" s="817"/>
      <c r="H12" s="817"/>
      <c r="I12" s="817"/>
      <c r="J12" s="817"/>
      <c r="K12" s="817"/>
      <c r="L12" s="817"/>
      <c r="M12" s="817"/>
      <c r="N12" s="817"/>
      <c r="O12" s="817"/>
      <c r="P12" s="817"/>
      <c r="Q12" s="817"/>
      <c r="R12" s="817"/>
      <c r="S12" s="817"/>
      <c r="T12" s="817"/>
      <c r="U12" s="439"/>
      <c r="V12" s="439"/>
      <c r="W12" s="99"/>
    </row>
    <row r="13" spans="1:23" ht="18" customHeight="1">
      <c r="A13" s="697" t="s">
        <v>5</v>
      </c>
      <c r="B13" s="781" t="s">
        <v>5</v>
      </c>
      <c r="C13" s="703" t="s">
        <v>5</v>
      </c>
      <c r="D13" s="703"/>
      <c r="E13" s="778" t="s">
        <v>37</v>
      </c>
      <c r="F13" s="819" t="s">
        <v>43</v>
      </c>
      <c r="G13" s="821" t="s">
        <v>75</v>
      </c>
      <c r="H13" s="776" t="s">
        <v>35</v>
      </c>
      <c r="I13" s="687" t="s">
        <v>157</v>
      </c>
      <c r="J13" s="27" t="s">
        <v>22</v>
      </c>
      <c r="K13" s="125">
        <v>28.5</v>
      </c>
      <c r="L13" s="125">
        <v>28.5</v>
      </c>
      <c r="M13" s="291">
        <v>35.5</v>
      </c>
      <c r="N13" s="221">
        <v>35.5</v>
      </c>
      <c r="O13" s="221"/>
      <c r="P13" s="222"/>
      <c r="Q13" s="125">
        <v>34.799999999999997</v>
      </c>
      <c r="R13" s="292">
        <v>34.799999999999997</v>
      </c>
      <c r="S13" s="52" t="s">
        <v>83</v>
      </c>
      <c r="T13" s="211">
        <v>50</v>
      </c>
      <c r="U13" s="211">
        <v>55</v>
      </c>
      <c r="V13" s="213">
        <v>55</v>
      </c>
      <c r="W13" s="91">
        <v>55</v>
      </c>
    </row>
    <row r="14" spans="1:23" ht="27" customHeight="1">
      <c r="A14" s="697"/>
      <c r="B14" s="781"/>
      <c r="C14" s="703"/>
      <c r="D14" s="703"/>
      <c r="E14" s="778"/>
      <c r="F14" s="819"/>
      <c r="G14" s="821"/>
      <c r="H14" s="776"/>
      <c r="I14" s="687"/>
      <c r="J14" s="32"/>
      <c r="K14" s="81"/>
      <c r="L14" s="81"/>
      <c r="M14" s="77"/>
      <c r="N14" s="129"/>
      <c r="O14" s="129"/>
      <c r="P14" s="136"/>
      <c r="Q14" s="81"/>
      <c r="R14" s="76"/>
      <c r="S14" s="26" t="s">
        <v>67</v>
      </c>
      <c r="T14" s="142">
        <v>2</v>
      </c>
      <c r="U14" s="142">
        <v>2</v>
      </c>
      <c r="V14" s="214">
        <v>2</v>
      </c>
      <c r="W14" s="92">
        <v>2</v>
      </c>
    </row>
    <row r="15" spans="1:23" ht="27.75" customHeight="1">
      <c r="A15" s="697"/>
      <c r="B15" s="781"/>
      <c r="C15" s="703"/>
      <c r="D15" s="703"/>
      <c r="E15" s="778"/>
      <c r="F15" s="819"/>
      <c r="G15" s="821"/>
      <c r="H15" s="776"/>
      <c r="I15" s="687"/>
      <c r="J15" s="32"/>
      <c r="K15" s="81"/>
      <c r="L15" s="81"/>
      <c r="M15" s="77"/>
      <c r="N15" s="129"/>
      <c r="O15" s="129"/>
      <c r="P15" s="136"/>
      <c r="Q15" s="81"/>
      <c r="R15" s="77"/>
      <c r="S15" s="21" t="s">
        <v>53</v>
      </c>
      <c r="T15" s="143">
        <v>50</v>
      </c>
      <c r="U15" s="212">
        <v>60</v>
      </c>
      <c r="V15" s="215">
        <v>60</v>
      </c>
      <c r="W15" s="93">
        <v>60</v>
      </c>
    </row>
    <row r="16" spans="1:23" ht="28.5" customHeight="1">
      <c r="A16" s="697"/>
      <c r="B16" s="781"/>
      <c r="C16" s="703"/>
      <c r="D16" s="703"/>
      <c r="E16" s="778"/>
      <c r="F16" s="819"/>
      <c r="G16" s="821"/>
      <c r="H16" s="776"/>
      <c r="I16" s="687"/>
      <c r="J16" s="133"/>
      <c r="K16" s="82"/>
      <c r="L16" s="82"/>
      <c r="M16" s="78"/>
      <c r="N16" s="134"/>
      <c r="O16" s="134"/>
      <c r="P16" s="137"/>
      <c r="Q16" s="82"/>
      <c r="R16" s="135"/>
      <c r="S16" s="26" t="s">
        <v>52</v>
      </c>
      <c r="T16" s="143">
        <v>1150</v>
      </c>
      <c r="U16" s="212">
        <v>1150</v>
      </c>
      <c r="V16" s="215">
        <v>1150</v>
      </c>
      <c r="W16" s="93">
        <v>1150</v>
      </c>
    </row>
    <row r="17" spans="1:23" ht="20.25" customHeight="1" thickBot="1">
      <c r="A17" s="698"/>
      <c r="B17" s="782"/>
      <c r="C17" s="704"/>
      <c r="D17" s="704"/>
      <c r="E17" s="818"/>
      <c r="F17" s="820"/>
      <c r="G17" s="822"/>
      <c r="H17" s="790"/>
      <c r="I17" s="688"/>
      <c r="J17" s="132" t="s">
        <v>6</v>
      </c>
      <c r="K17" s="124">
        <f t="shared" ref="K17:R17" si="0">SUM(K13:K15)</f>
        <v>28.5</v>
      </c>
      <c r="L17" s="124">
        <f t="shared" si="0"/>
        <v>28.5</v>
      </c>
      <c r="M17" s="228">
        <f t="shared" si="0"/>
        <v>35.5</v>
      </c>
      <c r="N17" s="229">
        <f t="shared" si="0"/>
        <v>35.5</v>
      </c>
      <c r="O17" s="124">
        <f t="shared" si="0"/>
        <v>0</v>
      </c>
      <c r="P17" s="124">
        <f t="shared" si="0"/>
        <v>0</v>
      </c>
      <c r="Q17" s="124">
        <f t="shared" si="0"/>
        <v>34.799999999999997</v>
      </c>
      <c r="R17" s="124">
        <f t="shared" si="0"/>
        <v>34.799999999999997</v>
      </c>
      <c r="S17" s="36" t="s">
        <v>46</v>
      </c>
      <c r="T17" s="144">
        <v>1</v>
      </c>
      <c r="U17" s="144">
        <v>1</v>
      </c>
      <c r="V17" s="216">
        <v>1</v>
      </c>
      <c r="W17" s="94">
        <v>1</v>
      </c>
    </row>
    <row r="18" spans="1:23" ht="18" customHeight="1">
      <c r="A18" s="696" t="s">
        <v>5</v>
      </c>
      <c r="B18" s="780" t="s">
        <v>5</v>
      </c>
      <c r="C18" s="702" t="s">
        <v>7</v>
      </c>
      <c r="D18" s="702"/>
      <c r="E18" s="875" t="s">
        <v>47</v>
      </c>
      <c r="F18" s="759" t="s">
        <v>45</v>
      </c>
      <c r="G18" s="60"/>
      <c r="H18" s="775" t="s">
        <v>35</v>
      </c>
      <c r="I18" s="686" t="s">
        <v>50</v>
      </c>
      <c r="J18" s="35" t="s">
        <v>22</v>
      </c>
      <c r="K18" s="121">
        <v>86.7</v>
      </c>
      <c r="L18" s="121">
        <v>86.7</v>
      </c>
      <c r="M18" s="230">
        <v>397.6</v>
      </c>
      <c r="N18" s="130">
        <v>397.6</v>
      </c>
      <c r="O18" s="130"/>
      <c r="P18" s="138"/>
      <c r="Q18" s="121">
        <v>20</v>
      </c>
      <c r="R18" s="293">
        <v>20</v>
      </c>
      <c r="S18" s="446" t="s">
        <v>68</v>
      </c>
      <c r="T18" s="259">
        <v>4</v>
      </c>
      <c r="U18" s="260">
        <v>4</v>
      </c>
      <c r="V18" s="259">
        <v>1</v>
      </c>
      <c r="W18" s="416">
        <v>1</v>
      </c>
    </row>
    <row r="19" spans="1:23" ht="67.5" customHeight="1">
      <c r="A19" s="697"/>
      <c r="B19" s="781"/>
      <c r="C19" s="703"/>
      <c r="D19" s="703"/>
      <c r="E19" s="778"/>
      <c r="F19" s="760"/>
      <c r="G19" s="876" t="s">
        <v>76</v>
      </c>
      <c r="H19" s="776"/>
      <c r="I19" s="687"/>
      <c r="J19" s="126"/>
      <c r="K19" s="83"/>
      <c r="L19" s="83"/>
      <c r="M19" s="231"/>
      <c r="N19" s="131"/>
      <c r="O19" s="131"/>
      <c r="P19" s="139"/>
      <c r="Q19" s="294"/>
      <c r="R19" s="128"/>
      <c r="S19" s="261" t="s">
        <v>137</v>
      </c>
      <c r="T19" s="262">
        <v>100</v>
      </c>
      <c r="U19" s="263">
        <v>100</v>
      </c>
      <c r="V19" s="417"/>
      <c r="W19" s="418"/>
    </row>
    <row r="20" spans="1:23" ht="25.5" customHeight="1">
      <c r="A20" s="697"/>
      <c r="B20" s="781"/>
      <c r="C20" s="703"/>
      <c r="D20" s="703"/>
      <c r="E20" s="778"/>
      <c r="F20" s="760"/>
      <c r="G20" s="877"/>
      <c r="H20" s="776"/>
      <c r="I20" s="687"/>
      <c r="J20" s="37" t="s">
        <v>22</v>
      </c>
      <c r="K20" s="122">
        <v>42.7</v>
      </c>
      <c r="L20" s="122">
        <v>42.7</v>
      </c>
      <c r="M20" s="108">
        <v>42</v>
      </c>
      <c r="N20" s="131">
        <v>42</v>
      </c>
      <c r="O20" s="131"/>
      <c r="P20" s="139"/>
      <c r="Q20" s="83">
        <v>41</v>
      </c>
      <c r="R20" s="269">
        <v>41</v>
      </c>
      <c r="S20" s="264" t="s">
        <v>64</v>
      </c>
      <c r="T20" s="265">
        <v>1</v>
      </c>
      <c r="U20" s="266">
        <v>1</v>
      </c>
      <c r="V20" s="270">
        <v>1</v>
      </c>
      <c r="W20" s="271">
        <v>1</v>
      </c>
    </row>
    <row r="21" spans="1:23" ht="19.5" customHeight="1">
      <c r="A21" s="697"/>
      <c r="B21" s="781"/>
      <c r="C21" s="703"/>
      <c r="D21" s="703"/>
      <c r="E21" s="778"/>
      <c r="F21" s="760"/>
      <c r="G21" s="877"/>
      <c r="H21" s="776"/>
      <c r="I21" s="687"/>
      <c r="J21" s="9" t="s">
        <v>55</v>
      </c>
      <c r="K21" s="82"/>
      <c r="L21" s="82"/>
      <c r="M21" s="78"/>
      <c r="N21" s="134"/>
      <c r="O21" s="134"/>
      <c r="P21" s="137"/>
      <c r="Q21" s="82"/>
      <c r="R21" s="135"/>
      <c r="S21" s="881" t="s">
        <v>138</v>
      </c>
      <c r="T21" s="140"/>
      <c r="U21" s="145">
        <v>2</v>
      </c>
      <c r="V21" s="210"/>
      <c r="W21" s="95"/>
    </row>
    <row r="22" spans="1:23" ht="17.25" customHeight="1" thickBot="1">
      <c r="A22" s="697"/>
      <c r="B22" s="781"/>
      <c r="C22" s="703"/>
      <c r="D22" s="704"/>
      <c r="E22" s="778"/>
      <c r="F22" s="760"/>
      <c r="G22" s="878"/>
      <c r="H22" s="776"/>
      <c r="I22" s="688"/>
      <c r="J22" s="14" t="s">
        <v>6</v>
      </c>
      <c r="K22" s="124">
        <f>SUM(K18:K21)</f>
        <v>129.4</v>
      </c>
      <c r="L22" s="124">
        <f t="shared" ref="L22:R22" si="1">SUM(L18:L21)</f>
        <v>129.4</v>
      </c>
      <c r="M22" s="124">
        <f>SUM(M18:M21)</f>
        <v>439.6</v>
      </c>
      <c r="N22" s="124">
        <f t="shared" si="1"/>
        <v>439.6</v>
      </c>
      <c r="O22" s="124">
        <f t="shared" si="1"/>
        <v>0</v>
      </c>
      <c r="P22" s="124">
        <f t="shared" si="1"/>
        <v>0</v>
      </c>
      <c r="Q22" s="124">
        <f t="shared" si="1"/>
        <v>61</v>
      </c>
      <c r="R22" s="124">
        <f t="shared" si="1"/>
        <v>61</v>
      </c>
      <c r="S22" s="882"/>
      <c r="T22" s="112"/>
      <c r="U22" s="232">
        <v>100</v>
      </c>
      <c r="V22" s="112"/>
      <c r="W22" s="233"/>
    </row>
    <row r="23" spans="1:23" ht="24" customHeight="1">
      <c r="A23" s="696" t="s">
        <v>5</v>
      </c>
      <c r="B23" s="780" t="s">
        <v>5</v>
      </c>
      <c r="C23" s="702" t="s">
        <v>24</v>
      </c>
      <c r="D23" s="702"/>
      <c r="E23" s="875" t="s">
        <v>60</v>
      </c>
      <c r="F23" s="784" t="s">
        <v>45</v>
      </c>
      <c r="G23" s="883" t="s">
        <v>77</v>
      </c>
      <c r="H23" s="775" t="s">
        <v>35</v>
      </c>
      <c r="I23" s="686" t="s">
        <v>50</v>
      </c>
      <c r="J23" s="33" t="s">
        <v>22</v>
      </c>
      <c r="K23" s="123">
        <v>75.2</v>
      </c>
      <c r="L23" s="123">
        <v>75.2</v>
      </c>
      <c r="M23" s="334">
        <v>75.2</v>
      </c>
      <c r="N23" s="335">
        <v>75.2</v>
      </c>
      <c r="O23" s="335"/>
      <c r="P23" s="336"/>
      <c r="Q23" s="123">
        <v>75.2</v>
      </c>
      <c r="R23" s="337">
        <v>75.2</v>
      </c>
      <c r="S23" s="419" t="s">
        <v>139</v>
      </c>
      <c r="T23" s="420">
        <v>3</v>
      </c>
      <c r="U23" s="420">
        <v>3</v>
      </c>
      <c r="V23" s="420">
        <v>3</v>
      </c>
      <c r="W23" s="421">
        <v>3</v>
      </c>
    </row>
    <row r="24" spans="1:23" ht="19.5" customHeight="1">
      <c r="A24" s="697"/>
      <c r="B24" s="781"/>
      <c r="C24" s="703"/>
      <c r="D24" s="703"/>
      <c r="E24" s="778"/>
      <c r="F24" s="785"/>
      <c r="G24" s="721"/>
      <c r="H24" s="776"/>
      <c r="I24" s="687"/>
      <c r="J24" s="32"/>
      <c r="K24" s="81"/>
      <c r="L24" s="81"/>
      <c r="M24" s="77"/>
      <c r="N24" s="129"/>
      <c r="O24" s="129"/>
      <c r="P24" s="136"/>
      <c r="Q24" s="81"/>
      <c r="R24" s="76"/>
      <c r="S24" s="422" t="s">
        <v>107</v>
      </c>
      <c r="T24" s="423"/>
      <c r="U24" s="423">
        <v>10</v>
      </c>
      <c r="V24" s="423">
        <v>10</v>
      </c>
      <c r="W24" s="424">
        <v>10</v>
      </c>
    </row>
    <row r="25" spans="1:23" ht="44.25" customHeight="1">
      <c r="A25" s="697"/>
      <c r="B25" s="781"/>
      <c r="C25" s="703"/>
      <c r="D25" s="703"/>
      <c r="E25" s="778"/>
      <c r="F25" s="785"/>
      <c r="G25" s="877"/>
      <c r="H25" s="776"/>
      <c r="I25" s="687"/>
      <c r="J25" s="32"/>
      <c r="K25" s="81"/>
      <c r="L25" s="81"/>
      <c r="M25" s="77"/>
      <c r="N25" s="129"/>
      <c r="O25" s="129"/>
      <c r="P25" s="136"/>
      <c r="Q25" s="81"/>
      <c r="R25" s="76"/>
      <c r="S25" s="871" t="s">
        <v>140</v>
      </c>
      <c r="T25" s="873">
        <v>100</v>
      </c>
      <c r="U25" s="874">
        <v>100</v>
      </c>
      <c r="V25" s="874">
        <v>100</v>
      </c>
      <c r="W25" s="870">
        <v>100</v>
      </c>
    </row>
    <row r="26" spans="1:23" ht="46.5" customHeight="1">
      <c r="A26" s="697"/>
      <c r="B26" s="781"/>
      <c r="C26" s="703"/>
      <c r="D26" s="703"/>
      <c r="E26" s="778"/>
      <c r="F26" s="785"/>
      <c r="G26" s="877"/>
      <c r="H26" s="776"/>
      <c r="I26" s="687"/>
      <c r="J26" s="34" t="s">
        <v>22</v>
      </c>
      <c r="K26" s="82"/>
      <c r="L26" s="82"/>
      <c r="M26" s="78">
        <v>2.4</v>
      </c>
      <c r="N26" s="137">
        <v>2.4</v>
      </c>
      <c r="O26" s="137"/>
      <c r="P26" s="246"/>
      <c r="Q26" s="82">
        <v>2.4</v>
      </c>
      <c r="R26" s="135">
        <v>2.4</v>
      </c>
      <c r="S26" s="872"/>
      <c r="T26" s="873"/>
      <c r="U26" s="874"/>
      <c r="V26" s="874"/>
      <c r="W26" s="870"/>
    </row>
    <row r="27" spans="1:23" ht="21.75" customHeight="1" thickBot="1">
      <c r="A27" s="698"/>
      <c r="B27" s="782"/>
      <c r="C27" s="704"/>
      <c r="D27" s="704"/>
      <c r="E27" s="818"/>
      <c r="F27" s="786"/>
      <c r="G27" s="878"/>
      <c r="H27" s="790"/>
      <c r="I27" s="688"/>
      <c r="J27" s="14" t="s">
        <v>6</v>
      </c>
      <c r="K27" s="124">
        <f t="shared" ref="K27:R27" si="2">SUM(K23:K26)</f>
        <v>75.2</v>
      </c>
      <c r="L27" s="124">
        <f t="shared" si="2"/>
        <v>75.2</v>
      </c>
      <c r="M27" s="228">
        <f t="shared" si="2"/>
        <v>77.599999999999994</v>
      </c>
      <c r="N27" s="415">
        <f t="shared" si="2"/>
        <v>77.599999999999994</v>
      </c>
      <c r="O27" s="415">
        <f t="shared" si="2"/>
        <v>0</v>
      </c>
      <c r="P27" s="229">
        <f t="shared" si="2"/>
        <v>0</v>
      </c>
      <c r="Q27" s="124">
        <f t="shared" si="2"/>
        <v>77.599999999999994</v>
      </c>
      <c r="R27" s="124">
        <f t="shared" si="2"/>
        <v>77.599999999999994</v>
      </c>
      <c r="S27" s="250"/>
      <c r="T27" s="295"/>
      <c r="U27" s="146"/>
      <c r="V27" s="146"/>
      <c r="W27" s="141"/>
    </row>
    <row r="28" spans="1:23" ht="24" customHeight="1">
      <c r="A28" s="696" t="s">
        <v>5</v>
      </c>
      <c r="B28" s="780" t="s">
        <v>5</v>
      </c>
      <c r="C28" s="702" t="s">
        <v>25</v>
      </c>
      <c r="D28" s="702"/>
      <c r="E28" s="649" t="s">
        <v>154</v>
      </c>
      <c r="F28" s="784" t="s">
        <v>45</v>
      </c>
      <c r="G28" s="787" t="s">
        <v>84</v>
      </c>
      <c r="H28" s="775" t="s">
        <v>35</v>
      </c>
      <c r="I28" s="686" t="s">
        <v>50</v>
      </c>
      <c r="J28" s="33" t="s">
        <v>22</v>
      </c>
      <c r="K28" s="123">
        <v>9</v>
      </c>
      <c r="L28" s="123">
        <v>0</v>
      </c>
      <c r="M28" s="337">
        <v>1.4</v>
      </c>
      <c r="N28" s="336">
        <v>1.4</v>
      </c>
      <c r="O28" s="336"/>
      <c r="P28" s="485"/>
      <c r="Q28" s="123">
        <v>1.4</v>
      </c>
      <c r="R28" s="337">
        <v>1.4</v>
      </c>
      <c r="S28" s="31" t="s">
        <v>111</v>
      </c>
      <c r="T28" s="338" t="s">
        <v>66</v>
      </c>
      <c r="U28" s="338" t="s">
        <v>66</v>
      </c>
      <c r="V28" s="338" t="s">
        <v>66</v>
      </c>
      <c r="W28" s="339" t="s">
        <v>66</v>
      </c>
    </row>
    <row r="29" spans="1:23" ht="21.75" customHeight="1">
      <c r="A29" s="697"/>
      <c r="B29" s="781"/>
      <c r="C29" s="703"/>
      <c r="D29" s="703"/>
      <c r="E29" s="745"/>
      <c r="F29" s="785"/>
      <c r="G29" s="788"/>
      <c r="H29" s="776"/>
      <c r="I29" s="687"/>
      <c r="J29" s="34" t="s">
        <v>164</v>
      </c>
      <c r="K29" s="82"/>
      <c r="L29" s="82"/>
      <c r="M29" s="78">
        <v>7.6</v>
      </c>
      <c r="N29" s="137">
        <v>7.6</v>
      </c>
      <c r="O29" s="137"/>
      <c r="P29" s="246"/>
      <c r="Q29" s="82">
        <v>7.6</v>
      </c>
      <c r="R29" s="135">
        <v>7.6</v>
      </c>
      <c r="S29" s="537" t="s">
        <v>168</v>
      </c>
      <c r="T29" s="533" t="s">
        <v>169</v>
      </c>
      <c r="U29" s="533" t="s">
        <v>169</v>
      </c>
      <c r="V29" s="535" t="s">
        <v>169</v>
      </c>
      <c r="W29" s="536" t="s">
        <v>169</v>
      </c>
    </row>
    <row r="30" spans="1:23" ht="21.75" customHeight="1" thickBot="1">
      <c r="A30" s="698"/>
      <c r="B30" s="782"/>
      <c r="C30" s="704"/>
      <c r="D30" s="704"/>
      <c r="E30" s="783"/>
      <c r="F30" s="786"/>
      <c r="G30" s="789"/>
      <c r="H30" s="790"/>
      <c r="I30" s="688"/>
      <c r="J30" s="14" t="s">
        <v>6</v>
      </c>
      <c r="K30" s="124">
        <f>SUM(K28:K29)</f>
        <v>9</v>
      </c>
      <c r="L30" s="124">
        <f t="shared" ref="L30:Q30" si="3">SUM(L28:L29)</f>
        <v>0</v>
      </c>
      <c r="M30" s="228">
        <f t="shared" si="3"/>
        <v>9</v>
      </c>
      <c r="N30" s="415">
        <f t="shared" si="3"/>
        <v>9</v>
      </c>
      <c r="O30" s="415">
        <f t="shared" si="3"/>
        <v>0</v>
      </c>
      <c r="P30" s="229">
        <f t="shared" si="3"/>
        <v>0</v>
      </c>
      <c r="Q30" s="124">
        <f t="shared" si="3"/>
        <v>9</v>
      </c>
      <c r="R30" s="124">
        <f>SUM(R28:R29)</f>
        <v>9</v>
      </c>
      <c r="S30" s="532" t="s">
        <v>107</v>
      </c>
      <c r="T30" s="534" t="s">
        <v>170</v>
      </c>
      <c r="U30" s="146" t="s">
        <v>170</v>
      </c>
      <c r="V30" s="146" t="s">
        <v>170</v>
      </c>
      <c r="W30" s="141" t="s">
        <v>170</v>
      </c>
    </row>
    <row r="31" spans="1:23" ht="16.5" customHeight="1" thickBot="1">
      <c r="A31" s="18" t="s">
        <v>5</v>
      </c>
      <c r="B31" s="61" t="s">
        <v>5</v>
      </c>
      <c r="C31" s="694" t="s">
        <v>8</v>
      </c>
      <c r="D31" s="695"/>
      <c r="E31" s="695"/>
      <c r="F31" s="695"/>
      <c r="G31" s="695"/>
      <c r="H31" s="695"/>
      <c r="I31" s="695"/>
      <c r="J31" s="823"/>
      <c r="K31" s="87">
        <f t="shared" ref="K31:R31" si="4">K30+K27+K22+K17</f>
        <v>242.1</v>
      </c>
      <c r="L31" s="87">
        <f t="shared" si="4"/>
        <v>233.1</v>
      </c>
      <c r="M31" s="87">
        <f t="shared" si="4"/>
        <v>561.70000000000005</v>
      </c>
      <c r="N31" s="254">
        <f t="shared" si="4"/>
        <v>561.70000000000005</v>
      </c>
      <c r="O31" s="384">
        <f t="shared" si="4"/>
        <v>0</v>
      </c>
      <c r="P31" s="87">
        <f t="shared" si="4"/>
        <v>0</v>
      </c>
      <c r="Q31" s="87">
        <f t="shared" si="4"/>
        <v>182.4</v>
      </c>
      <c r="R31" s="87">
        <f t="shared" si="4"/>
        <v>182.4</v>
      </c>
      <c r="S31" s="449"/>
      <c r="T31" s="450"/>
      <c r="U31" s="450"/>
      <c r="V31" s="450"/>
      <c r="W31" s="106"/>
    </row>
    <row r="32" spans="1:23" ht="14.25" customHeight="1" thickBot="1">
      <c r="A32" s="18" t="s">
        <v>5</v>
      </c>
      <c r="B32" s="61" t="s">
        <v>7</v>
      </c>
      <c r="C32" s="824" t="s">
        <v>30</v>
      </c>
      <c r="D32" s="825"/>
      <c r="E32" s="825"/>
      <c r="F32" s="825"/>
      <c r="G32" s="825"/>
      <c r="H32" s="825"/>
      <c r="I32" s="825"/>
      <c r="J32" s="825"/>
      <c r="K32" s="825"/>
      <c r="L32" s="825"/>
      <c r="M32" s="825"/>
      <c r="N32" s="825"/>
      <c r="O32" s="825"/>
      <c r="P32" s="825"/>
      <c r="Q32" s="825"/>
      <c r="R32" s="825"/>
      <c r="S32" s="825"/>
      <c r="T32" s="825"/>
      <c r="U32" s="444"/>
      <c r="V32" s="444"/>
      <c r="W32" s="105"/>
    </row>
    <row r="33" spans="1:24" ht="44.25" customHeight="1">
      <c r="A33" s="431" t="s">
        <v>5</v>
      </c>
      <c r="B33" s="455" t="s">
        <v>7</v>
      </c>
      <c r="C33" s="75" t="s">
        <v>5</v>
      </c>
      <c r="D33" s="49"/>
      <c r="E33" s="50" t="s">
        <v>69</v>
      </c>
      <c r="F33" s="759" t="s">
        <v>44</v>
      </c>
      <c r="G33" s="707" t="s">
        <v>78</v>
      </c>
      <c r="H33" s="775" t="s">
        <v>35</v>
      </c>
      <c r="I33" s="652" t="s">
        <v>50</v>
      </c>
      <c r="J33" s="63"/>
      <c r="K33" s="79"/>
      <c r="L33" s="168"/>
      <c r="M33" s="169"/>
      <c r="N33" s="170"/>
      <c r="O33" s="170"/>
      <c r="P33" s="171"/>
      <c r="Q33" s="168"/>
      <c r="R33" s="172"/>
      <c r="S33" s="286"/>
      <c r="T33" s="151"/>
      <c r="U33" s="162"/>
      <c r="V33" s="162"/>
      <c r="W33" s="157"/>
    </row>
    <row r="34" spans="1:24" ht="19.5" customHeight="1">
      <c r="A34" s="432"/>
      <c r="B34" s="442"/>
      <c r="C34" s="443"/>
      <c r="D34" s="434" t="s">
        <v>5</v>
      </c>
      <c r="E34" s="778" t="s">
        <v>38</v>
      </c>
      <c r="F34" s="760"/>
      <c r="G34" s="750"/>
      <c r="H34" s="776"/>
      <c r="I34" s="777"/>
      <c r="J34" s="64" t="s">
        <v>22</v>
      </c>
      <c r="K34" s="80">
        <v>14.8</v>
      </c>
      <c r="L34" s="253">
        <v>17.2</v>
      </c>
      <c r="M34" s="109">
        <v>17.399999999999999</v>
      </c>
      <c r="N34" s="150">
        <v>17.399999999999999</v>
      </c>
      <c r="O34" s="150"/>
      <c r="P34" s="149"/>
      <c r="Q34" s="148">
        <v>17.2</v>
      </c>
      <c r="R34" s="84">
        <v>17.2</v>
      </c>
      <c r="S34" s="287" t="s">
        <v>141</v>
      </c>
      <c r="T34" s="152">
        <v>7</v>
      </c>
      <c r="U34" s="163">
        <v>8</v>
      </c>
      <c r="V34" s="163">
        <v>8</v>
      </c>
      <c r="W34" s="158">
        <v>8</v>
      </c>
    </row>
    <row r="35" spans="1:24" ht="27" customHeight="1">
      <c r="A35" s="432"/>
      <c r="B35" s="442"/>
      <c r="C35" s="443"/>
      <c r="D35" s="434"/>
      <c r="E35" s="779"/>
      <c r="F35" s="760"/>
      <c r="G35" s="750"/>
      <c r="H35" s="776"/>
      <c r="I35" s="777"/>
      <c r="J35" s="55" t="s">
        <v>22</v>
      </c>
      <c r="K35" s="81">
        <v>0.3</v>
      </c>
      <c r="L35" s="111"/>
      <c r="M35" s="111"/>
      <c r="N35" s="129"/>
      <c r="O35" s="129"/>
      <c r="P35" s="147"/>
      <c r="Q35" s="76"/>
      <c r="R35" s="81"/>
      <c r="S35" s="282" t="s">
        <v>49</v>
      </c>
      <c r="T35" s="153"/>
      <c r="U35" s="164">
        <v>2</v>
      </c>
      <c r="V35" s="164">
        <v>2</v>
      </c>
      <c r="W35" s="159">
        <v>2</v>
      </c>
    </row>
    <row r="36" spans="1:24" ht="27" customHeight="1">
      <c r="A36" s="432"/>
      <c r="B36" s="442"/>
      <c r="C36" s="443"/>
      <c r="D36" s="434"/>
      <c r="E36" s="779"/>
      <c r="F36" s="760"/>
      <c r="G36" s="750"/>
      <c r="H36" s="776"/>
      <c r="I36" s="777"/>
      <c r="J36" s="58" t="s">
        <v>22</v>
      </c>
      <c r="K36" s="82">
        <v>1.9</v>
      </c>
      <c r="L36" s="89"/>
      <c r="M36" s="89"/>
      <c r="N36" s="134"/>
      <c r="O36" s="134"/>
      <c r="P36" s="135"/>
      <c r="Q36" s="78"/>
      <c r="R36" s="82"/>
      <c r="S36" s="368" t="s">
        <v>129</v>
      </c>
      <c r="T36" s="331"/>
      <c r="U36" s="332">
        <v>30</v>
      </c>
      <c r="V36" s="332">
        <v>30</v>
      </c>
      <c r="W36" s="333">
        <v>30</v>
      </c>
    </row>
    <row r="37" spans="1:24" ht="25.5" customHeight="1">
      <c r="A37" s="697"/>
      <c r="B37" s="700"/>
      <c r="C37" s="753"/>
      <c r="D37" s="754" t="s">
        <v>7</v>
      </c>
      <c r="E37" s="755" t="s">
        <v>39</v>
      </c>
      <c r="F37" s="757" t="s">
        <v>58</v>
      </c>
      <c r="G37" s="749" t="s">
        <v>79</v>
      </c>
      <c r="H37" s="751"/>
      <c r="I37" s="748"/>
      <c r="J37" s="55" t="s">
        <v>22</v>
      </c>
      <c r="K37" s="81">
        <f>69.5</f>
        <v>69.5</v>
      </c>
      <c r="L37" s="111">
        <f>69.5+5.5</f>
        <v>75</v>
      </c>
      <c r="M37" s="111">
        <f>69.5+8+4.5</f>
        <v>82</v>
      </c>
      <c r="N37" s="129">
        <v>82</v>
      </c>
      <c r="O37" s="129"/>
      <c r="P37" s="147"/>
      <c r="Q37" s="76">
        <v>82</v>
      </c>
      <c r="R37" s="81">
        <v>82</v>
      </c>
      <c r="S37" s="53" t="s">
        <v>72</v>
      </c>
      <c r="T37" s="320">
        <v>110</v>
      </c>
      <c r="U37" s="321">
        <v>120</v>
      </c>
      <c r="V37" s="321">
        <v>140</v>
      </c>
      <c r="W37" s="322">
        <v>140</v>
      </c>
      <c r="X37" s="309"/>
    </row>
    <row r="38" spans="1:24" ht="27.75" customHeight="1">
      <c r="A38" s="697"/>
      <c r="B38" s="700"/>
      <c r="C38" s="753"/>
      <c r="D38" s="703"/>
      <c r="E38" s="756"/>
      <c r="F38" s="758"/>
      <c r="G38" s="750"/>
      <c r="H38" s="751"/>
      <c r="I38" s="748"/>
      <c r="J38" s="55" t="s">
        <v>22</v>
      </c>
      <c r="K38" s="81"/>
      <c r="L38" s="111"/>
      <c r="M38" s="111"/>
      <c r="N38" s="129"/>
      <c r="O38" s="129"/>
      <c r="P38" s="147"/>
      <c r="Q38" s="76"/>
      <c r="R38" s="81"/>
      <c r="S38" s="318" t="s">
        <v>48</v>
      </c>
      <c r="T38" s="154">
        <v>70</v>
      </c>
      <c r="U38" s="165">
        <v>90</v>
      </c>
      <c r="V38" s="165">
        <v>100</v>
      </c>
      <c r="W38" s="160">
        <v>100</v>
      </c>
      <c r="X38" s="309"/>
    </row>
    <row r="39" spans="1:24" ht="26.25" customHeight="1">
      <c r="A39" s="697"/>
      <c r="B39" s="700"/>
      <c r="C39" s="753"/>
      <c r="D39" s="703"/>
      <c r="E39" s="756"/>
      <c r="F39" s="758"/>
      <c r="G39" s="750"/>
      <c r="H39" s="751"/>
      <c r="I39" s="748"/>
      <c r="J39" s="55"/>
      <c r="K39" s="81"/>
      <c r="L39" s="111"/>
      <c r="M39" s="111"/>
      <c r="N39" s="129"/>
      <c r="O39" s="129"/>
      <c r="P39" s="147"/>
      <c r="Q39" s="76"/>
      <c r="R39" s="81"/>
      <c r="S39" s="463" t="s">
        <v>125</v>
      </c>
      <c r="T39" s="154"/>
      <c r="U39" s="165">
        <v>10</v>
      </c>
      <c r="V39" s="165">
        <v>10</v>
      </c>
      <c r="W39" s="160">
        <v>10</v>
      </c>
      <c r="X39" s="309"/>
    </row>
    <row r="40" spans="1:24" ht="41.25" customHeight="1">
      <c r="A40" s="697"/>
      <c r="B40" s="700"/>
      <c r="C40" s="753"/>
      <c r="D40" s="703"/>
      <c r="E40" s="756"/>
      <c r="F40" s="758"/>
      <c r="G40" s="750"/>
      <c r="H40" s="751"/>
      <c r="I40" s="748"/>
      <c r="J40" s="65" t="s">
        <v>22</v>
      </c>
      <c r="K40" s="83">
        <v>12.2</v>
      </c>
      <c r="L40" s="108">
        <v>12.2</v>
      </c>
      <c r="M40" s="108"/>
      <c r="N40" s="131"/>
      <c r="O40" s="131"/>
      <c r="P40" s="128"/>
      <c r="Q40" s="127"/>
      <c r="R40" s="83"/>
      <c r="S40" s="319" t="s">
        <v>132</v>
      </c>
      <c r="T40" s="302">
        <v>12</v>
      </c>
      <c r="U40" s="303">
        <v>12</v>
      </c>
      <c r="V40" s="303">
        <v>12</v>
      </c>
      <c r="W40" s="304">
        <v>12</v>
      </c>
    </row>
    <row r="41" spans="1:24" ht="18.75" customHeight="1">
      <c r="A41" s="24"/>
      <c r="B41" s="442"/>
      <c r="C41" s="41"/>
      <c r="D41" s="366"/>
      <c r="E41" s="728"/>
      <c r="F41" s="367"/>
      <c r="G41" s="742"/>
      <c r="H41" s="476"/>
      <c r="I41" s="447"/>
      <c r="J41" s="56" t="s">
        <v>22</v>
      </c>
      <c r="K41" s="82">
        <v>4.0999999999999996</v>
      </c>
      <c r="L41" s="89">
        <v>4.0999999999999996</v>
      </c>
      <c r="M41" s="89">
        <v>6.5</v>
      </c>
      <c r="N41" s="134">
        <v>6.5</v>
      </c>
      <c r="O41" s="134"/>
      <c r="P41" s="135"/>
      <c r="Q41" s="78">
        <v>6.5</v>
      </c>
      <c r="R41" s="82">
        <v>6.5</v>
      </c>
      <c r="S41" s="288" t="s">
        <v>123</v>
      </c>
      <c r="T41" s="155"/>
      <c r="U41" s="166">
        <v>3</v>
      </c>
      <c r="V41" s="166">
        <v>3</v>
      </c>
      <c r="W41" s="161">
        <v>3</v>
      </c>
    </row>
    <row r="42" spans="1:24" ht="27.75" customHeight="1">
      <c r="A42" s="24"/>
      <c r="B42" s="442"/>
      <c r="C42" s="38"/>
      <c r="D42" s="40" t="s">
        <v>24</v>
      </c>
      <c r="E42" s="739" t="s">
        <v>147</v>
      </c>
      <c r="F42" s="741" t="s">
        <v>58</v>
      </c>
      <c r="G42" s="464"/>
      <c r="H42" s="278"/>
      <c r="I42" s="447"/>
      <c r="J42" s="209" t="s">
        <v>22</v>
      </c>
      <c r="K42" s="81"/>
      <c r="L42" s="111"/>
      <c r="M42" s="111">
        <v>20</v>
      </c>
      <c r="N42" s="129">
        <v>20</v>
      </c>
      <c r="O42" s="129"/>
      <c r="P42" s="147"/>
      <c r="Q42" s="76">
        <v>21</v>
      </c>
      <c r="R42" s="81">
        <v>21</v>
      </c>
      <c r="S42" s="323" t="s">
        <v>142</v>
      </c>
      <c r="T42" s="251"/>
      <c r="U42" s="251">
        <v>2</v>
      </c>
      <c r="V42" s="251">
        <v>2</v>
      </c>
      <c r="W42" s="313">
        <v>2</v>
      </c>
    </row>
    <row r="43" spans="1:24" ht="16.5" customHeight="1">
      <c r="A43" s="24"/>
      <c r="B43" s="442"/>
      <c r="C43" s="38"/>
      <c r="D43" s="40"/>
      <c r="E43" s="733"/>
      <c r="F43" s="752"/>
      <c r="G43" s="279"/>
      <c r="H43" s="278"/>
      <c r="I43" s="447"/>
      <c r="J43" s="209"/>
      <c r="K43" s="81"/>
      <c r="L43" s="111"/>
      <c r="M43" s="111"/>
      <c r="N43" s="129"/>
      <c r="O43" s="129"/>
      <c r="P43" s="147"/>
      <c r="Q43" s="76"/>
      <c r="R43" s="81"/>
      <c r="S43" s="465" t="s">
        <v>127</v>
      </c>
      <c r="T43" s="276"/>
      <c r="U43" s="276"/>
      <c r="V43" s="276">
        <v>1</v>
      </c>
      <c r="W43" s="277">
        <v>1</v>
      </c>
    </row>
    <row r="44" spans="1:24" ht="28.5" customHeight="1">
      <c r="A44" s="24"/>
      <c r="B44" s="442"/>
      <c r="C44" s="38"/>
      <c r="D44" s="40"/>
      <c r="E44" s="733"/>
      <c r="F44" s="752"/>
      <c r="G44" s="279"/>
      <c r="H44" s="278"/>
      <c r="I44" s="447"/>
      <c r="J44" s="209"/>
      <c r="K44" s="81"/>
      <c r="L44" s="111"/>
      <c r="M44" s="111"/>
      <c r="N44" s="129"/>
      <c r="O44" s="129"/>
      <c r="P44" s="147"/>
      <c r="Q44" s="76"/>
      <c r="R44" s="81"/>
      <c r="S44" s="465" t="s">
        <v>128</v>
      </c>
      <c r="T44" s="276"/>
      <c r="U44" s="276">
        <v>10</v>
      </c>
      <c r="V44" s="276">
        <v>10</v>
      </c>
      <c r="W44" s="283">
        <v>10</v>
      </c>
    </row>
    <row r="45" spans="1:24" ht="40.5" customHeight="1">
      <c r="A45" s="24"/>
      <c r="B45" s="442"/>
      <c r="C45" s="38"/>
      <c r="D45" s="48"/>
      <c r="E45" s="466"/>
      <c r="F45" s="742"/>
      <c r="G45" s="273"/>
      <c r="H45" s="278"/>
      <c r="I45" s="447"/>
      <c r="J45" s="209"/>
      <c r="K45" s="81"/>
      <c r="L45" s="111"/>
      <c r="M45" s="111"/>
      <c r="N45" s="129"/>
      <c r="O45" s="129"/>
      <c r="P45" s="147"/>
      <c r="Q45" s="76"/>
      <c r="R45" s="82"/>
      <c r="S45" s="467" t="s">
        <v>143</v>
      </c>
      <c r="T45" s="275"/>
      <c r="U45" s="275">
        <v>2</v>
      </c>
      <c r="V45" s="328">
        <v>2</v>
      </c>
      <c r="W45" s="283">
        <v>2</v>
      </c>
    </row>
    <row r="46" spans="1:24" ht="41.25" customHeight="1">
      <c r="A46" s="24"/>
      <c r="B46" s="442"/>
      <c r="C46" s="38"/>
      <c r="D46" s="40" t="s">
        <v>25</v>
      </c>
      <c r="E46" s="739" t="s">
        <v>155</v>
      </c>
      <c r="F46" s="741" t="s">
        <v>58</v>
      </c>
      <c r="G46" s="272"/>
      <c r="H46" s="278"/>
      <c r="I46" s="447"/>
      <c r="J46" s="39" t="s">
        <v>22</v>
      </c>
      <c r="K46" s="84"/>
      <c r="L46" s="109"/>
      <c r="M46" s="109">
        <v>3</v>
      </c>
      <c r="N46" s="150">
        <v>3</v>
      </c>
      <c r="O46" s="150"/>
      <c r="P46" s="149"/>
      <c r="Q46" s="148">
        <v>3</v>
      </c>
      <c r="R46" s="81">
        <v>3</v>
      </c>
      <c r="S46" s="323" t="s">
        <v>144</v>
      </c>
      <c r="T46" s="312"/>
      <c r="U46" s="251">
        <v>2</v>
      </c>
      <c r="V46" s="312">
        <v>2</v>
      </c>
      <c r="W46" s="316">
        <v>2</v>
      </c>
    </row>
    <row r="47" spans="1:24" ht="28.5" customHeight="1">
      <c r="A47" s="24"/>
      <c r="B47" s="442"/>
      <c r="C47" s="38"/>
      <c r="D47" s="48"/>
      <c r="E47" s="740"/>
      <c r="F47" s="742"/>
      <c r="G47" s="273"/>
      <c r="H47" s="278"/>
      <c r="I47" s="447"/>
      <c r="J47" s="237"/>
      <c r="K47" s="82"/>
      <c r="L47" s="89"/>
      <c r="M47" s="89"/>
      <c r="N47" s="134"/>
      <c r="O47" s="134"/>
      <c r="P47" s="135"/>
      <c r="Q47" s="78"/>
      <c r="R47" s="82"/>
      <c r="S47" s="468" t="s">
        <v>133</v>
      </c>
      <c r="T47" s="314"/>
      <c r="U47" s="314">
        <v>2</v>
      </c>
      <c r="V47" s="314">
        <v>2</v>
      </c>
      <c r="W47" s="315">
        <v>2</v>
      </c>
    </row>
    <row r="48" spans="1:24" ht="25.5" customHeight="1">
      <c r="A48" s="24"/>
      <c r="B48" s="442"/>
      <c r="C48" s="38"/>
      <c r="D48" s="40" t="s">
        <v>105</v>
      </c>
      <c r="E48" s="739" t="s">
        <v>156</v>
      </c>
      <c r="F48" s="741" t="s">
        <v>58</v>
      </c>
      <c r="G48" s="272"/>
      <c r="H48" s="278"/>
      <c r="I48" s="447"/>
      <c r="J48" s="39" t="s">
        <v>22</v>
      </c>
      <c r="K48" s="84"/>
      <c r="L48" s="109"/>
      <c r="M48" s="109">
        <v>12.4</v>
      </c>
      <c r="N48" s="150">
        <v>12.4</v>
      </c>
      <c r="O48" s="150"/>
      <c r="P48" s="149"/>
      <c r="Q48" s="148">
        <v>17.399999999999999</v>
      </c>
      <c r="R48" s="84">
        <v>17.399999999999999</v>
      </c>
      <c r="S48" s="323" t="s">
        <v>124</v>
      </c>
      <c r="T48" s="312"/>
      <c r="U48" s="312">
        <v>4</v>
      </c>
      <c r="V48" s="312">
        <v>4</v>
      </c>
      <c r="W48" s="316">
        <v>4</v>
      </c>
    </row>
    <row r="49" spans="1:28" ht="39" customHeight="1">
      <c r="A49" s="24"/>
      <c r="B49" s="442"/>
      <c r="C49" s="38"/>
      <c r="D49" s="40"/>
      <c r="E49" s="733"/>
      <c r="F49" s="752"/>
      <c r="G49" s="279"/>
      <c r="H49" s="278"/>
      <c r="I49" s="447"/>
      <c r="J49" s="209"/>
      <c r="K49" s="81"/>
      <c r="L49" s="111"/>
      <c r="M49" s="111"/>
      <c r="N49" s="129"/>
      <c r="O49" s="129"/>
      <c r="P49" s="147"/>
      <c r="Q49" s="76"/>
      <c r="R49" s="81"/>
      <c r="S49" s="465" t="s">
        <v>145</v>
      </c>
      <c r="T49" s="276"/>
      <c r="U49" s="276">
        <v>1</v>
      </c>
      <c r="V49" s="276">
        <v>1</v>
      </c>
      <c r="W49" s="283">
        <v>1</v>
      </c>
    </row>
    <row r="50" spans="1:28" ht="24.75" customHeight="1">
      <c r="A50" s="24"/>
      <c r="B50" s="442"/>
      <c r="C50" s="38"/>
      <c r="D50" s="40"/>
      <c r="E50" s="466"/>
      <c r="F50" s="742"/>
      <c r="G50" s="273"/>
      <c r="H50" s="278"/>
      <c r="I50" s="447"/>
      <c r="J50" s="237"/>
      <c r="K50" s="82"/>
      <c r="L50" s="89"/>
      <c r="M50" s="89"/>
      <c r="N50" s="134"/>
      <c r="O50" s="134"/>
      <c r="P50" s="135"/>
      <c r="Q50" s="78"/>
      <c r="R50" s="82"/>
      <c r="S50" s="469" t="s">
        <v>146</v>
      </c>
      <c r="T50" s="275"/>
      <c r="U50" s="275"/>
      <c r="V50" s="364"/>
      <c r="W50" s="365"/>
    </row>
    <row r="51" spans="1:28" ht="27.75" customHeight="1">
      <c r="A51" s="24"/>
      <c r="B51" s="442"/>
      <c r="C51" s="38"/>
      <c r="D51" s="48"/>
      <c r="E51" s="470" t="s">
        <v>130</v>
      </c>
      <c r="F51" s="67"/>
      <c r="G51" s="273"/>
      <c r="H51" s="274"/>
      <c r="I51" s="268"/>
      <c r="J51" s="237" t="s">
        <v>22</v>
      </c>
      <c r="K51" s="82">
        <v>10</v>
      </c>
      <c r="L51" s="89">
        <v>13.3</v>
      </c>
      <c r="M51" s="89"/>
      <c r="N51" s="134"/>
      <c r="O51" s="134"/>
      <c r="P51" s="135"/>
      <c r="Q51" s="78"/>
      <c r="R51" s="82"/>
      <c r="S51" s="471" t="s">
        <v>131</v>
      </c>
      <c r="T51" s="374">
        <v>1</v>
      </c>
      <c r="U51" s="314"/>
      <c r="V51" s="314"/>
      <c r="W51" s="327"/>
    </row>
    <row r="52" spans="1:28" ht="16.5" customHeight="1" thickBot="1">
      <c r="A52" s="22"/>
      <c r="B52" s="452"/>
      <c r="C52" s="42"/>
      <c r="D52" s="43"/>
      <c r="E52" s="59"/>
      <c r="F52" s="44"/>
      <c r="G52" s="44"/>
      <c r="H52" s="45"/>
      <c r="I52" s="46"/>
      <c r="J52" s="47" t="s">
        <v>6</v>
      </c>
      <c r="K52" s="86">
        <f t="shared" ref="K52:R52" si="5">SUM(K33:K51)</f>
        <v>112.8</v>
      </c>
      <c r="L52" s="86">
        <f t="shared" si="5"/>
        <v>121.8</v>
      </c>
      <c r="M52" s="86">
        <f t="shared" si="5"/>
        <v>141.30000000000001</v>
      </c>
      <c r="N52" s="86">
        <f t="shared" si="5"/>
        <v>141.30000000000001</v>
      </c>
      <c r="O52" s="86">
        <f t="shared" si="5"/>
        <v>0</v>
      </c>
      <c r="P52" s="86">
        <f t="shared" si="5"/>
        <v>0</v>
      </c>
      <c r="Q52" s="86">
        <f t="shared" si="5"/>
        <v>147.1</v>
      </c>
      <c r="R52" s="86">
        <f t="shared" si="5"/>
        <v>147.1</v>
      </c>
      <c r="S52" s="289"/>
      <c r="T52" s="156"/>
      <c r="U52" s="167"/>
      <c r="V52" s="167"/>
      <c r="W52" s="62"/>
    </row>
    <row r="53" spans="1:28" ht="66.75" customHeight="1">
      <c r="A53" s="24" t="s">
        <v>5</v>
      </c>
      <c r="B53" s="455" t="s">
        <v>7</v>
      </c>
      <c r="C53" s="371" t="s">
        <v>7</v>
      </c>
      <c r="D53" s="371"/>
      <c r="E53" s="649" t="s">
        <v>121</v>
      </c>
      <c r="F53" s="389"/>
      <c r="G53" s="390"/>
      <c r="H53" s="480" t="s">
        <v>35</v>
      </c>
      <c r="I53" s="478" t="s">
        <v>50</v>
      </c>
      <c r="J53" s="391" t="s">
        <v>22</v>
      </c>
      <c r="K53" s="123"/>
      <c r="L53" s="348"/>
      <c r="M53" s="493">
        <v>3.4</v>
      </c>
      <c r="N53" s="335">
        <v>3.4</v>
      </c>
      <c r="O53" s="335"/>
      <c r="P53" s="485"/>
      <c r="Q53" s="337">
        <v>3.4</v>
      </c>
      <c r="R53" s="123"/>
      <c r="S53" s="426" t="s">
        <v>126</v>
      </c>
      <c r="T53" s="378"/>
      <c r="U53" s="378">
        <v>8</v>
      </c>
      <c r="V53" s="379"/>
      <c r="W53" s="380"/>
      <c r="X53" s="448"/>
      <c r="Y53" s="1"/>
      <c r="Z53" s="1"/>
      <c r="AA53" s="1"/>
      <c r="AB53" s="1"/>
    </row>
    <row r="54" spans="1:28" ht="97.5" customHeight="1">
      <c r="A54" s="24"/>
      <c r="B54" s="442"/>
      <c r="C54" s="369"/>
      <c r="D54" s="40"/>
      <c r="E54" s="743"/>
      <c r="F54" s="66"/>
      <c r="G54" s="279"/>
      <c r="H54" s="481"/>
      <c r="I54" s="479"/>
      <c r="J54" s="237"/>
      <c r="K54" s="82"/>
      <c r="L54" s="89"/>
      <c r="M54" s="256"/>
      <c r="N54" s="134"/>
      <c r="O54" s="134"/>
      <c r="P54" s="135"/>
      <c r="Q54" s="257"/>
      <c r="R54" s="258"/>
      <c r="S54" s="690" t="s">
        <v>160</v>
      </c>
      <c r="T54" s="251"/>
      <c r="U54" s="251">
        <v>10</v>
      </c>
      <c r="V54" s="251">
        <v>10</v>
      </c>
      <c r="W54" s="363"/>
      <c r="X54" s="290"/>
      <c r="Y54" s="1"/>
      <c r="Z54" s="1"/>
      <c r="AA54" s="1"/>
      <c r="AB54" s="1"/>
    </row>
    <row r="55" spans="1:28" ht="21" customHeight="1" thickBot="1">
      <c r="A55" s="433"/>
      <c r="B55" s="452"/>
      <c r="C55" s="370"/>
      <c r="D55" s="392"/>
      <c r="E55" s="472"/>
      <c r="F55" s="393"/>
      <c r="G55" s="394"/>
      <c r="H55" s="482"/>
      <c r="I55" s="395"/>
      <c r="J55" s="396" t="s">
        <v>6</v>
      </c>
      <c r="K55" s="120"/>
      <c r="L55" s="120"/>
      <c r="M55" s="397">
        <f>M53</f>
        <v>3.4</v>
      </c>
      <c r="N55" s="398">
        <f t="shared" ref="N55:R55" si="6">N53</f>
        <v>3.4</v>
      </c>
      <c r="O55" s="399">
        <f t="shared" si="6"/>
        <v>0</v>
      </c>
      <c r="P55" s="400">
        <f t="shared" si="6"/>
        <v>0</v>
      </c>
      <c r="Q55" s="397">
        <f t="shared" si="6"/>
        <v>3.4</v>
      </c>
      <c r="R55" s="397">
        <f t="shared" si="6"/>
        <v>0</v>
      </c>
      <c r="S55" s="744"/>
      <c r="T55" s="401"/>
      <c r="U55" s="402"/>
      <c r="V55" s="401"/>
      <c r="W55" s="403"/>
      <c r="X55" s="290"/>
      <c r="Y55" s="1"/>
      <c r="Z55" s="1"/>
      <c r="AA55" s="1"/>
      <c r="AB55" s="1"/>
    </row>
    <row r="56" spans="1:28" ht="93" customHeight="1">
      <c r="A56" s="24" t="s">
        <v>5</v>
      </c>
      <c r="B56" s="442" t="s">
        <v>7</v>
      </c>
      <c r="C56" s="369" t="s">
        <v>24</v>
      </c>
      <c r="D56" s="40"/>
      <c r="E56" s="745" t="s">
        <v>122</v>
      </c>
      <c r="F56" s="66"/>
      <c r="G56" s="460"/>
      <c r="H56" s="481" t="s">
        <v>35</v>
      </c>
      <c r="I56" s="479"/>
      <c r="J56" s="209" t="s">
        <v>22</v>
      </c>
      <c r="K56" s="81"/>
      <c r="L56" s="111"/>
      <c r="M56" s="494">
        <v>4</v>
      </c>
      <c r="N56" s="129">
        <v>4</v>
      </c>
      <c r="O56" s="129"/>
      <c r="P56" s="373"/>
      <c r="Q56" s="76">
        <v>4</v>
      </c>
      <c r="R56" s="81"/>
      <c r="S56" s="324" t="s">
        <v>159</v>
      </c>
      <c r="T56" s="310"/>
      <c r="U56" s="311">
        <v>5</v>
      </c>
      <c r="V56" s="310"/>
      <c r="W56" s="317"/>
      <c r="X56" s="290"/>
      <c r="Y56" s="1"/>
      <c r="Z56" s="1"/>
      <c r="AA56" s="1"/>
      <c r="AB56" s="1"/>
    </row>
    <row r="57" spans="1:28" ht="21.75" customHeight="1">
      <c r="A57" s="24"/>
      <c r="B57" s="442"/>
      <c r="C57" s="40"/>
      <c r="D57" s="40"/>
      <c r="E57" s="743"/>
      <c r="F57" s="66"/>
      <c r="G57" s="460"/>
      <c r="H57" s="481"/>
      <c r="I57" s="479"/>
      <c r="J57" s="237"/>
      <c r="K57" s="82"/>
      <c r="L57" s="89"/>
      <c r="M57" s="256"/>
      <c r="N57" s="134"/>
      <c r="O57" s="134"/>
      <c r="P57" s="135"/>
      <c r="Q57" s="257"/>
      <c r="R57" s="258"/>
      <c r="S57" s="746" t="s">
        <v>161</v>
      </c>
      <c r="T57" s="325"/>
      <c r="U57" s="251"/>
      <c r="V57" s="376">
        <v>1</v>
      </c>
      <c r="W57" s="377"/>
    </row>
    <row r="58" spans="1:28" ht="21" customHeight="1" thickBot="1">
      <c r="A58" s="22"/>
      <c r="B58" s="452"/>
      <c r="C58" s="370"/>
      <c r="D58" s="392"/>
      <c r="E58" s="472"/>
      <c r="F58" s="393"/>
      <c r="G58" s="394"/>
      <c r="H58" s="482"/>
      <c r="I58" s="395"/>
      <c r="J58" s="14" t="s">
        <v>6</v>
      </c>
      <c r="K58" s="124"/>
      <c r="L58" s="124"/>
      <c r="M58" s="397">
        <f>M56</f>
        <v>4</v>
      </c>
      <c r="N58" s="404">
        <f t="shared" ref="N58:R58" si="7">N56</f>
        <v>4</v>
      </c>
      <c r="O58" s="399">
        <f t="shared" si="7"/>
        <v>0</v>
      </c>
      <c r="P58" s="400">
        <f t="shared" si="7"/>
        <v>0</v>
      </c>
      <c r="Q58" s="397">
        <f t="shared" si="7"/>
        <v>4</v>
      </c>
      <c r="R58" s="397">
        <f t="shared" si="7"/>
        <v>0</v>
      </c>
      <c r="S58" s="747"/>
      <c r="T58" s="401"/>
      <c r="U58" s="402"/>
      <c r="V58" s="401"/>
      <c r="W58" s="403"/>
      <c r="X58" s="290"/>
      <c r="Y58" s="1"/>
      <c r="Z58" s="1"/>
      <c r="AA58" s="1"/>
      <c r="AB58" s="1"/>
    </row>
    <row r="59" spans="1:28" ht="29.25" customHeight="1">
      <c r="A59" s="405" t="s">
        <v>5</v>
      </c>
      <c r="B59" s="455" t="s">
        <v>7</v>
      </c>
      <c r="C59" s="406" t="s">
        <v>25</v>
      </c>
      <c r="D59" s="371"/>
      <c r="E59" s="440" t="s">
        <v>120</v>
      </c>
      <c r="F59" s="389"/>
      <c r="G59" s="390"/>
      <c r="H59" s="480" t="s">
        <v>35</v>
      </c>
      <c r="I59" s="407"/>
      <c r="J59" s="408" t="s">
        <v>22</v>
      </c>
      <c r="K59" s="409"/>
      <c r="L59" s="410"/>
      <c r="M59" s="486">
        <v>1.1000000000000001</v>
      </c>
      <c r="N59" s="487">
        <v>1.1000000000000001</v>
      </c>
      <c r="O59" s="488"/>
      <c r="P59" s="489"/>
      <c r="Q59" s="490">
        <v>1.7</v>
      </c>
      <c r="R59" s="409">
        <v>1.6</v>
      </c>
      <c r="S59" s="689" t="s">
        <v>158</v>
      </c>
      <c r="T59" s="411"/>
      <c r="U59" s="411">
        <v>100</v>
      </c>
      <c r="V59" s="411">
        <v>100</v>
      </c>
      <c r="W59" s="412">
        <v>100</v>
      </c>
      <c r="X59" s="867"/>
      <c r="Y59" s="731"/>
      <c r="Z59" s="731"/>
    </row>
    <row r="60" spans="1:28" ht="24" customHeight="1">
      <c r="A60" s="24"/>
      <c r="B60" s="442"/>
      <c r="C60" s="40"/>
      <c r="D60" s="40"/>
      <c r="E60" s="441"/>
      <c r="F60" s="66"/>
      <c r="G60" s="279"/>
      <c r="H60" s="481"/>
      <c r="I60" s="477"/>
      <c r="J60" s="56" t="s">
        <v>164</v>
      </c>
      <c r="K60" s="85"/>
      <c r="L60" s="329"/>
      <c r="M60" s="329">
        <v>6.1</v>
      </c>
      <c r="N60" s="491">
        <v>6.1</v>
      </c>
      <c r="O60" s="491"/>
      <c r="P60" s="492"/>
      <c r="Q60" s="330">
        <v>9.6999999999999993</v>
      </c>
      <c r="R60" s="85">
        <v>9</v>
      </c>
      <c r="S60" s="729"/>
      <c r="T60" s="251"/>
      <c r="U60" s="251"/>
      <c r="V60" s="325"/>
      <c r="W60" s="363"/>
      <c r="X60" s="323"/>
      <c r="Y60" s="473"/>
      <c r="Z60" s="473"/>
    </row>
    <row r="61" spans="1:28" ht="16.5" customHeight="1" thickBot="1">
      <c r="A61" s="22"/>
      <c r="B61" s="452"/>
      <c r="C61" s="370"/>
      <c r="D61" s="392"/>
      <c r="E61" s="472"/>
      <c r="F61" s="393"/>
      <c r="G61" s="394"/>
      <c r="H61" s="482"/>
      <c r="I61" s="395"/>
      <c r="J61" s="14" t="s">
        <v>6</v>
      </c>
      <c r="K61" s="124"/>
      <c r="L61" s="124"/>
      <c r="M61" s="397">
        <f>SUM(M59:M60)</f>
        <v>7.2</v>
      </c>
      <c r="N61" s="404">
        <f t="shared" ref="N61:R61" si="8">SUM(N59:N60)</f>
        <v>7.2</v>
      </c>
      <c r="O61" s="404">
        <f t="shared" si="8"/>
        <v>0</v>
      </c>
      <c r="P61" s="413">
        <f t="shared" si="8"/>
        <v>0</v>
      </c>
      <c r="Q61" s="397">
        <f t="shared" si="8"/>
        <v>11.4</v>
      </c>
      <c r="R61" s="397">
        <f t="shared" si="8"/>
        <v>10.6</v>
      </c>
      <c r="S61" s="414"/>
      <c r="T61" s="402"/>
      <c r="U61" s="402"/>
      <c r="V61" s="401"/>
      <c r="W61" s="403"/>
      <c r="X61" s="290"/>
      <c r="Y61" s="495"/>
      <c r="Z61" s="495"/>
      <c r="AA61" s="495"/>
      <c r="AB61" s="1"/>
    </row>
    <row r="62" spans="1:28" ht="16.5" customHeight="1">
      <c r="A62" s="24" t="s">
        <v>5</v>
      </c>
      <c r="B62" s="442" t="s">
        <v>7</v>
      </c>
      <c r="C62" s="369" t="s">
        <v>105</v>
      </c>
      <c r="D62" s="40"/>
      <c r="E62" s="719" t="s">
        <v>150</v>
      </c>
      <c r="F62" s="66"/>
      <c r="G62" s="279"/>
      <c r="H62" s="481" t="s">
        <v>35</v>
      </c>
      <c r="I62" s="748" t="s">
        <v>162</v>
      </c>
      <c r="J62" s="209" t="s">
        <v>22</v>
      </c>
      <c r="K62" s="81"/>
      <c r="L62" s="111">
        <v>1.7</v>
      </c>
      <c r="M62" s="239">
        <v>2.1</v>
      </c>
      <c r="N62" s="136"/>
      <c r="O62" s="136"/>
      <c r="P62" s="373">
        <v>2.1</v>
      </c>
      <c r="Q62" s="284">
        <v>12.6</v>
      </c>
      <c r="R62" s="240">
        <v>15.4</v>
      </c>
      <c r="S62" s="252" t="s">
        <v>108</v>
      </c>
      <c r="T62" s="280"/>
      <c r="U62" s="280">
        <v>1</v>
      </c>
      <c r="V62" s="281"/>
      <c r="W62" s="267"/>
    </row>
    <row r="63" spans="1:28" ht="40.5" customHeight="1">
      <c r="A63" s="24"/>
      <c r="B63" s="442"/>
      <c r="C63" s="369"/>
      <c r="D63" s="40"/>
      <c r="E63" s="733"/>
      <c r="F63" s="66"/>
      <c r="G63" s="279"/>
      <c r="H63" s="481"/>
      <c r="I63" s="736"/>
      <c r="J63" s="237" t="s">
        <v>34</v>
      </c>
      <c r="K63" s="82"/>
      <c r="L63" s="89"/>
      <c r="M63" s="256">
        <v>11.9</v>
      </c>
      <c r="N63" s="137"/>
      <c r="O63" s="137"/>
      <c r="P63" s="246">
        <v>11.9</v>
      </c>
      <c r="Q63" s="257">
        <v>71.2</v>
      </c>
      <c r="R63" s="258">
        <v>87</v>
      </c>
      <c r="S63" s="737" t="s">
        <v>149</v>
      </c>
      <c r="T63" s="223"/>
      <c r="U63" s="223">
        <v>40</v>
      </c>
      <c r="V63" s="223">
        <v>100</v>
      </c>
      <c r="W63" s="234"/>
    </row>
    <row r="64" spans="1:28" ht="16.5" customHeight="1" thickBot="1">
      <c r="A64" s="24"/>
      <c r="B64" s="442"/>
      <c r="C64" s="372"/>
      <c r="D64" s="48"/>
      <c r="E64" s="733"/>
      <c r="F64" s="67"/>
      <c r="G64" s="273"/>
      <c r="H64" s="274"/>
      <c r="I64" s="445"/>
      <c r="J64" s="375" t="s">
        <v>6</v>
      </c>
      <c r="K64" s="381"/>
      <c r="L64" s="381">
        <f>L62</f>
        <v>1.7</v>
      </c>
      <c r="M64" s="382">
        <f>SUM(M62:M63)</f>
        <v>14</v>
      </c>
      <c r="N64" s="383">
        <f t="shared" ref="N64" si="9">SUM(N62:N63)</f>
        <v>0</v>
      </c>
      <c r="O64" s="383">
        <f t="shared" ref="O64" si="10">SUM(O62:O63)</f>
        <v>0</v>
      </c>
      <c r="P64" s="388">
        <f t="shared" ref="P64" si="11">SUM(P62:P63)</f>
        <v>14</v>
      </c>
      <c r="Q64" s="382">
        <f t="shared" ref="Q64" si="12">SUM(Q62:Q63)</f>
        <v>83.8</v>
      </c>
      <c r="R64" s="382">
        <f t="shared" ref="R64" si="13">SUM(R62:R63)</f>
        <v>102.4</v>
      </c>
      <c r="S64" s="864"/>
      <c r="T64" s="314"/>
      <c r="U64" s="314"/>
      <c r="V64" s="374"/>
      <c r="W64" s="315"/>
      <c r="X64" s="290"/>
      <c r="Y64" s="1"/>
      <c r="Z64" s="1"/>
      <c r="AA64" s="1"/>
      <c r="AB64" s="1"/>
    </row>
    <row r="65" spans="1:23" ht="15" customHeight="1" thickBot="1">
      <c r="A65" s="19" t="s">
        <v>5</v>
      </c>
      <c r="B65" s="6" t="s">
        <v>7</v>
      </c>
      <c r="C65" s="695" t="s">
        <v>8</v>
      </c>
      <c r="D65" s="695"/>
      <c r="E65" s="695"/>
      <c r="F65" s="695"/>
      <c r="G65" s="695"/>
      <c r="H65" s="695"/>
      <c r="I65" s="695"/>
      <c r="J65" s="695"/>
      <c r="K65" s="87">
        <f>K64+K61+K58+K55+K52</f>
        <v>112.8</v>
      </c>
      <c r="L65" s="87">
        <f>L64+L61+L58+L55+L52</f>
        <v>123.5</v>
      </c>
      <c r="M65" s="254">
        <f>M64+M61+M58+M55+M52</f>
        <v>169.9</v>
      </c>
      <c r="N65" s="386">
        <f t="shared" ref="N65:R65" si="14">N64+N61+N58+N55+N52</f>
        <v>155.9</v>
      </c>
      <c r="O65" s="386">
        <f t="shared" si="14"/>
        <v>0</v>
      </c>
      <c r="P65" s="384">
        <f t="shared" si="14"/>
        <v>14</v>
      </c>
      <c r="Q65" s="87">
        <f>Q64+Q61+Q58+Q55+Q52</f>
        <v>249.7</v>
      </c>
      <c r="R65" s="87">
        <f t="shared" si="14"/>
        <v>260.10000000000002</v>
      </c>
      <c r="S65" s="865"/>
      <c r="T65" s="866"/>
      <c r="U65" s="450"/>
      <c r="V65" s="450"/>
      <c r="W65" s="106"/>
    </row>
    <row r="66" spans="1:23" ht="14.25" customHeight="1" thickBot="1">
      <c r="A66" s="19" t="s">
        <v>5</v>
      </c>
      <c r="B66" s="679" t="s">
        <v>9</v>
      </c>
      <c r="C66" s="680"/>
      <c r="D66" s="680"/>
      <c r="E66" s="680"/>
      <c r="F66" s="680"/>
      <c r="G66" s="680"/>
      <c r="H66" s="680"/>
      <c r="I66" s="680"/>
      <c r="J66" s="680"/>
      <c r="K66" s="88">
        <f t="shared" ref="K66:R66" si="15">SUM(K31,K65)</f>
        <v>354.9</v>
      </c>
      <c r="L66" s="255">
        <f t="shared" si="15"/>
        <v>356.6</v>
      </c>
      <c r="M66" s="255">
        <f t="shared" si="15"/>
        <v>731.6</v>
      </c>
      <c r="N66" s="387">
        <f t="shared" si="15"/>
        <v>717.6</v>
      </c>
      <c r="O66" s="387">
        <f t="shared" si="15"/>
        <v>0</v>
      </c>
      <c r="P66" s="385">
        <f t="shared" si="15"/>
        <v>14</v>
      </c>
      <c r="Q66" s="285">
        <f t="shared" si="15"/>
        <v>432.1</v>
      </c>
      <c r="R66" s="88">
        <f t="shared" si="15"/>
        <v>442.5</v>
      </c>
      <c r="S66" s="863"/>
      <c r="T66" s="863"/>
      <c r="U66" s="451"/>
      <c r="V66" s="451"/>
      <c r="W66" s="103"/>
    </row>
    <row r="67" spans="1:23" ht="14.25" customHeight="1" thickBot="1">
      <c r="A67" s="20" t="s">
        <v>7</v>
      </c>
      <c r="B67" s="724" t="s">
        <v>31</v>
      </c>
      <c r="C67" s="725"/>
      <c r="D67" s="725"/>
      <c r="E67" s="725"/>
      <c r="F67" s="725"/>
      <c r="G67" s="725"/>
      <c r="H67" s="725"/>
      <c r="I67" s="725"/>
      <c r="J67" s="725"/>
      <c r="K67" s="725"/>
      <c r="L67" s="725"/>
      <c r="M67" s="725"/>
      <c r="N67" s="725"/>
      <c r="O67" s="725"/>
      <c r="P67" s="725"/>
      <c r="Q67" s="725"/>
      <c r="R67" s="725"/>
      <c r="S67" s="725"/>
      <c r="T67" s="725"/>
      <c r="U67" s="453"/>
      <c r="V67" s="453"/>
      <c r="W67" s="107"/>
    </row>
    <row r="68" spans="1:23" ht="14.25" customHeight="1" thickBot="1">
      <c r="A68" s="18" t="s">
        <v>7</v>
      </c>
      <c r="B68" s="6" t="s">
        <v>5</v>
      </c>
      <c r="C68" s="726" t="s">
        <v>32</v>
      </c>
      <c r="D68" s="727"/>
      <c r="E68" s="727"/>
      <c r="F68" s="727"/>
      <c r="G68" s="727"/>
      <c r="H68" s="727"/>
      <c r="I68" s="727"/>
      <c r="J68" s="727"/>
      <c r="K68" s="727"/>
      <c r="L68" s="727"/>
      <c r="M68" s="727"/>
      <c r="N68" s="727"/>
      <c r="O68" s="727"/>
      <c r="P68" s="727"/>
      <c r="Q68" s="727"/>
      <c r="R68" s="727"/>
      <c r="S68" s="727"/>
      <c r="T68" s="727"/>
      <c r="U68" s="454"/>
      <c r="V68" s="454"/>
      <c r="W68" s="100"/>
    </row>
    <row r="69" spans="1:23" ht="17.25" customHeight="1">
      <c r="A69" s="696" t="s">
        <v>7</v>
      </c>
      <c r="B69" s="699" t="s">
        <v>5</v>
      </c>
      <c r="C69" s="702" t="s">
        <v>5</v>
      </c>
      <c r="D69" s="702"/>
      <c r="E69" s="705" t="s">
        <v>63</v>
      </c>
      <c r="F69" s="430" t="s">
        <v>36</v>
      </c>
      <c r="G69" s="707" t="s">
        <v>85</v>
      </c>
      <c r="H69" s="683" t="s">
        <v>35</v>
      </c>
      <c r="I69" s="686" t="s">
        <v>51</v>
      </c>
      <c r="J69" s="173" t="s">
        <v>33</v>
      </c>
      <c r="K69" s="176"/>
      <c r="L69" s="180"/>
      <c r="M69" s="225"/>
      <c r="N69" s="226"/>
      <c r="O69" s="110"/>
      <c r="P69" s="180"/>
      <c r="Q69" s="176"/>
      <c r="R69" s="176"/>
      <c r="S69" s="689" t="s">
        <v>71</v>
      </c>
      <c r="T69" s="186"/>
      <c r="U69" s="191"/>
      <c r="V69" s="191"/>
      <c r="W69" s="181"/>
    </row>
    <row r="70" spans="1:23" ht="14.25" customHeight="1">
      <c r="A70" s="697"/>
      <c r="B70" s="700"/>
      <c r="C70" s="703"/>
      <c r="D70" s="703"/>
      <c r="E70" s="728"/>
      <c r="F70" s="691" t="s">
        <v>42</v>
      </c>
      <c r="G70" s="708"/>
      <c r="H70" s="684"/>
      <c r="I70" s="687"/>
      <c r="J70" s="199" t="s">
        <v>22</v>
      </c>
      <c r="K70" s="200">
        <v>1465.9</v>
      </c>
      <c r="L70" s="201">
        <v>1465.9</v>
      </c>
      <c r="M70" s="238">
        <v>2424.4</v>
      </c>
      <c r="N70" s="202"/>
      <c r="O70" s="202"/>
      <c r="P70" s="296">
        <v>2424.4</v>
      </c>
      <c r="Q70" s="122">
        <v>621.79999999999995</v>
      </c>
      <c r="R70" s="122"/>
      <c r="S70" s="690"/>
      <c r="T70" s="187"/>
      <c r="U70" s="192">
        <v>60</v>
      </c>
      <c r="V70" s="192">
        <v>100</v>
      </c>
      <c r="W70" s="182"/>
    </row>
    <row r="71" spans="1:23" ht="15.75" customHeight="1">
      <c r="A71" s="697"/>
      <c r="B71" s="700"/>
      <c r="C71" s="703"/>
      <c r="D71" s="703"/>
      <c r="E71" s="728"/>
      <c r="F71" s="692"/>
      <c r="G71" s="708"/>
      <c r="H71" s="684"/>
      <c r="I71" s="687"/>
      <c r="J71" s="297" t="s">
        <v>34</v>
      </c>
      <c r="K71" s="298"/>
      <c r="L71" s="299"/>
      <c r="M71" s="89"/>
      <c r="N71" s="300"/>
      <c r="O71" s="300"/>
      <c r="P71" s="301"/>
      <c r="Q71" s="82"/>
      <c r="R71" s="82"/>
      <c r="S71" s="860"/>
      <c r="T71" s="306"/>
      <c r="U71" s="307"/>
      <c r="V71" s="307"/>
      <c r="W71" s="308"/>
    </row>
    <row r="72" spans="1:23" ht="18" customHeight="1">
      <c r="A72" s="697"/>
      <c r="B72" s="700"/>
      <c r="C72" s="703"/>
      <c r="D72" s="703"/>
      <c r="E72" s="755" t="s">
        <v>104</v>
      </c>
      <c r="F72" s="692"/>
      <c r="G72" s="708"/>
      <c r="H72" s="684"/>
      <c r="I72" s="687"/>
      <c r="J72" s="55" t="s">
        <v>22</v>
      </c>
      <c r="K72" s="81"/>
      <c r="L72" s="76">
        <v>50</v>
      </c>
      <c r="M72" s="111"/>
      <c r="N72" s="150"/>
      <c r="O72" s="248"/>
      <c r="P72" s="248"/>
      <c r="Q72" s="81"/>
      <c r="R72" s="81"/>
      <c r="S72" s="446" t="s">
        <v>109</v>
      </c>
      <c r="T72" s="251">
        <v>1</v>
      </c>
      <c r="U72" s="192"/>
      <c r="V72" s="192"/>
      <c r="W72" s="182"/>
    </row>
    <row r="73" spans="1:23" ht="18.75" customHeight="1">
      <c r="A73" s="697"/>
      <c r="B73" s="700"/>
      <c r="C73" s="703"/>
      <c r="D73" s="703"/>
      <c r="E73" s="706"/>
      <c r="F73" s="692"/>
      <c r="G73" s="708"/>
      <c r="H73" s="684"/>
      <c r="I73" s="687"/>
      <c r="J73" s="55"/>
      <c r="K73" s="81"/>
      <c r="L73" s="76"/>
      <c r="M73" s="111"/>
      <c r="N73" s="129"/>
      <c r="O73" s="136"/>
      <c r="P73" s="136"/>
      <c r="Q73" s="81"/>
      <c r="R73" s="81"/>
      <c r="S73" s="446" t="s">
        <v>116</v>
      </c>
      <c r="T73" s="192">
        <v>14</v>
      </c>
      <c r="U73" s="192"/>
      <c r="V73" s="192"/>
      <c r="W73" s="182"/>
    </row>
    <row r="74" spans="1:23" ht="14.25" customHeight="1">
      <c r="A74" s="697"/>
      <c r="B74" s="700"/>
      <c r="C74" s="703"/>
      <c r="D74" s="703"/>
      <c r="E74" s="706"/>
      <c r="F74" s="692"/>
      <c r="G74" s="708"/>
      <c r="H74" s="684"/>
      <c r="I74" s="687"/>
      <c r="J74" s="55"/>
      <c r="K74" s="81"/>
      <c r="L74" s="76"/>
      <c r="M74" s="111"/>
      <c r="N74" s="136"/>
      <c r="O74" s="136"/>
      <c r="P74" s="136"/>
      <c r="Q74" s="81"/>
      <c r="R74" s="81"/>
      <c r="S74" s="446" t="s">
        <v>117</v>
      </c>
      <c r="T74" s="192">
        <v>1</v>
      </c>
      <c r="U74" s="192"/>
      <c r="V74" s="192"/>
      <c r="W74" s="182"/>
    </row>
    <row r="75" spans="1:23" ht="21.75" customHeight="1">
      <c r="A75" s="697"/>
      <c r="B75" s="700"/>
      <c r="C75" s="703"/>
      <c r="D75" s="703"/>
      <c r="E75" s="706"/>
      <c r="F75" s="692"/>
      <c r="G75" s="708"/>
      <c r="H75" s="684"/>
      <c r="I75" s="687"/>
      <c r="J75" s="55"/>
      <c r="K75" s="81"/>
      <c r="L75" s="76"/>
      <c r="M75" s="111"/>
      <c r="N75" s="136"/>
      <c r="O75" s="137"/>
      <c r="P75" s="137"/>
      <c r="Q75" s="81"/>
      <c r="R75" s="81"/>
      <c r="S75" s="690" t="s">
        <v>118</v>
      </c>
      <c r="T75" s="249">
        <v>1</v>
      </c>
      <c r="U75" s="192"/>
      <c r="V75" s="192"/>
      <c r="W75" s="182"/>
    </row>
    <row r="76" spans="1:23" ht="15" customHeight="1" thickBot="1">
      <c r="A76" s="698"/>
      <c r="B76" s="701"/>
      <c r="C76" s="704"/>
      <c r="D76" s="704"/>
      <c r="E76" s="101"/>
      <c r="F76" s="693"/>
      <c r="G76" s="709"/>
      <c r="H76" s="685"/>
      <c r="I76" s="688"/>
      <c r="J76" s="175" t="s">
        <v>6</v>
      </c>
      <c r="K76" s="120">
        <f t="shared" ref="K76:R76" si="16">SUM(K69:K72)</f>
        <v>1465.9</v>
      </c>
      <c r="L76" s="120">
        <f t="shared" si="16"/>
        <v>1515.9</v>
      </c>
      <c r="M76" s="227">
        <f t="shared" si="16"/>
        <v>2424.4</v>
      </c>
      <c r="N76" s="358">
        <f t="shared" si="16"/>
        <v>0</v>
      </c>
      <c r="O76" s="358">
        <f t="shared" si="16"/>
        <v>0</v>
      </c>
      <c r="P76" s="351">
        <f t="shared" si="16"/>
        <v>2424.4</v>
      </c>
      <c r="Q76" s="120">
        <f t="shared" si="16"/>
        <v>621.79999999999995</v>
      </c>
      <c r="R76" s="120">
        <f t="shared" si="16"/>
        <v>0</v>
      </c>
      <c r="S76" s="861"/>
      <c r="T76" s="207"/>
      <c r="U76" s="207"/>
      <c r="V76" s="207"/>
      <c r="W76" s="208"/>
    </row>
    <row r="77" spans="1:23" ht="25.5" customHeight="1">
      <c r="A77" s="697" t="s">
        <v>7</v>
      </c>
      <c r="B77" s="700" t="s">
        <v>5</v>
      </c>
      <c r="C77" s="717" t="s">
        <v>7</v>
      </c>
      <c r="D77" s="717"/>
      <c r="E77" s="719" t="s">
        <v>115</v>
      </c>
      <c r="F77" s="204" t="s">
        <v>36</v>
      </c>
      <c r="G77" s="721" t="s">
        <v>80</v>
      </c>
      <c r="H77" s="684" t="s">
        <v>35</v>
      </c>
      <c r="I77" s="687" t="s">
        <v>51</v>
      </c>
      <c r="J77" s="209" t="s">
        <v>22</v>
      </c>
      <c r="K77" s="205">
        <v>44.5</v>
      </c>
      <c r="L77" s="206">
        <v>44.5</v>
      </c>
      <c r="M77" s="241">
        <v>94.4</v>
      </c>
      <c r="N77" s="242"/>
      <c r="O77" s="242"/>
      <c r="P77" s="352">
        <v>94.4</v>
      </c>
      <c r="Q77" s="243">
        <v>38.200000000000003</v>
      </c>
      <c r="R77" s="81"/>
      <c r="S77" s="53" t="s">
        <v>82</v>
      </c>
      <c r="T77" s="187"/>
      <c r="U77" s="192">
        <v>1</v>
      </c>
      <c r="V77" s="192"/>
      <c r="W77" s="182"/>
    </row>
    <row r="78" spans="1:23" ht="22.5" customHeight="1">
      <c r="A78" s="697"/>
      <c r="B78" s="700"/>
      <c r="C78" s="717"/>
      <c r="D78" s="717"/>
      <c r="E78" s="719"/>
      <c r="F78" s="710" t="s">
        <v>57</v>
      </c>
      <c r="G78" s="722"/>
      <c r="H78" s="684"/>
      <c r="I78" s="687"/>
      <c r="J78" s="235" t="s">
        <v>34</v>
      </c>
      <c r="K78" s="122"/>
      <c r="L78" s="203"/>
      <c r="M78" s="236">
        <v>811</v>
      </c>
      <c r="N78" s="224"/>
      <c r="O78" s="224"/>
      <c r="P78" s="353">
        <v>811</v>
      </c>
      <c r="Q78" s="305">
        <v>347.6</v>
      </c>
      <c r="R78" s="200"/>
      <c r="S78" s="53" t="s">
        <v>112</v>
      </c>
      <c r="T78" s="187"/>
      <c r="U78" s="192">
        <v>50</v>
      </c>
      <c r="V78" s="192">
        <v>100</v>
      </c>
      <c r="W78" s="182"/>
    </row>
    <row r="79" spans="1:23" ht="28.5" customHeight="1">
      <c r="A79" s="697"/>
      <c r="B79" s="700"/>
      <c r="C79" s="717"/>
      <c r="D79" s="717"/>
      <c r="E79" s="719"/>
      <c r="F79" s="711"/>
      <c r="G79" s="722"/>
      <c r="H79" s="684"/>
      <c r="I79" s="687"/>
      <c r="J79" s="235" t="s">
        <v>55</v>
      </c>
      <c r="K79" s="122"/>
      <c r="L79" s="203"/>
      <c r="M79" s="199">
        <v>71.599999999999994</v>
      </c>
      <c r="N79" s="245"/>
      <c r="O79" s="245"/>
      <c r="P79" s="354">
        <v>71.599999999999994</v>
      </c>
      <c r="Q79" s="244">
        <v>30.7</v>
      </c>
      <c r="R79" s="200"/>
      <c r="S79" s="53"/>
      <c r="T79" s="187"/>
      <c r="U79" s="192"/>
      <c r="V79" s="192"/>
      <c r="W79" s="182"/>
    </row>
    <row r="80" spans="1:23" ht="35.25" customHeight="1">
      <c r="A80" s="697"/>
      <c r="B80" s="700"/>
      <c r="C80" s="717"/>
      <c r="D80" s="717"/>
      <c r="E80" s="719"/>
      <c r="F80" s="711"/>
      <c r="G80" s="722"/>
      <c r="H80" s="684"/>
      <c r="I80" s="687"/>
      <c r="J80" s="237" t="s">
        <v>110</v>
      </c>
      <c r="K80" s="82"/>
      <c r="L80" s="78"/>
      <c r="M80" s="89">
        <v>10.3</v>
      </c>
      <c r="N80" s="134"/>
      <c r="O80" s="134"/>
      <c r="P80" s="135">
        <v>10.3</v>
      </c>
      <c r="Q80" s="82"/>
      <c r="R80" s="82"/>
      <c r="S80" s="474" t="s">
        <v>119</v>
      </c>
      <c r="T80" s="475">
        <v>1</v>
      </c>
      <c r="U80" s="192"/>
      <c r="V80" s="192"/>
      <c r="W80" s="182"/>
    </row>
    <row r="81" spans="1:33" ht="17.25" customHeight="1" thickBot="1">
      <c r="A81" s="698"/>
      <c r="B81" s="701"/>
      <c r="C81" s="718"/>
      <c r="D81" s="718"/>
      <c r="E81" s="720"/>
      <c r="F81" s="712"/>
      <c r="G81" s="723"/>
      <c r="H81" s="685"/>
      <c r="I81" s="688"/>
      <c r="J81" s="174" t="s">
        <v>6</v>
      </c>
      <c r="K81" s="124">
        <f>SUM(K77:K80)</f>
        <v>44.5</v>
      </c>
      <c r="L81" s="228">
        <f t="shared" ref="L81:R81" si="17">SUM(L77:L80)</f>
        <v>44.5</v>
      </c>
      <c r="M81" s="228">
        <f>SUM(M77:M80)</f>
        <v>987.3</v>
      </c>
      <c r="N81" s="247">
        <f t="shared" si="17"/>
        <v>0</v>
      </c>
      <c r="O81" s="247">
        <f t="shared" si="17"/>
        <v>0</v>
      </c>
      <c r="P81" s="340">
        <f t="shared" si="17"/>
        <v>987.3</v>
      </c>
      <c r="Q81" s="124">
        <f>SUM(Q77:Q80)</f>
        <v>416.5</v>
      </c>
      <c r="R81" s="124">
        <f t="shared" si="17"/>
        <v>0</v>
      </c>
      <c r="S81" s="54"/>
      <c r="T81" s="188"/>
      <c r="U81" s="193"/>
      <c r="V81" s="193"/>
      <c r="W81" s="183"/>
    </row>
    <row r="82" spans="1:33" ht="28.5" customHeight="1">
      <c r="A82" s="24" t="s">
        <v>7</v>
      </c>
      <c r="B82" s="442" t="s">
        <v>5</v>
      </c>
      <c r="C82" s="25" t="s">
        <v>24</v>
      </c>
      <c r="D82" s="434"/>
      <c r="E82" s="713" t="s">
        <v>73</v>
      </c>
      <c r="F82" s="362" t="s">
        <v>36</v>
      </c>
      <c r="G82" s="715" t="s">
        <v>86</v>
      </c>
      <c r="H82" s="684" t="s">
        <v>35</v>
      </c>
      <c r="I82" s="686" t="s">
        <v>65</v>
      </c>
      <c r="J82" s="237" t="s">
        <v>22</v>
      </c>
      <c r="K82" s="177">
        <v>306.39999999999998</v>
      </c>
      <c r="L82" s="196">
        <v>401.2</v>
      </c>
      <c r="M82" s="90">
        <v>338.6</v>
      </c>
      <c r="N82" s="197"/>
      <c r="O82" s="197"/>
      <c r="P82" s="198">
        <v>338.6</v>
      </c>
      <c r="Q82" s="196">
        <v>0</v>
      </c>
      <c r="R82" s="177"/>
      <c r="S82" s="51" t="s">
        <v>113</v>
      </c>
      <c r="T82" s="189"/>
      <c r="U82" s="194">
        <v>100</v>
      </c>
      <c r="V82" s="194"/>
      <c r="W82" s="184"/>
    </row>
    <row r="83" spans="1:33" ht="26.25" customHeight="1" thickBot="1">
      <c r="A83" s="22"/>
      <c r="B83" s="452"/>
      <c r="C83" s="23"/>
      <c r="D83" s="435"/>
      <c r="E83" s="714"/>
      <c r="F83" s="461"/>
      <c r="G83" s="716"/>
      <c r="H83" s="685"/>
      <c r="I83" s="688"/>
      <c r="J83" s="175" t="s">
        <v>6</v>
      </c>
      <c r="K83" s="124">
        <f t="shared" ref="K83:R83" si="18">SUM(K82:K82)</f>
        <v>306.39999999999998</v>
      </c>
      <c r="L83" s="124">
        <f t="shared" si="18"/>
        <v>401.2</v>
      </c>
      <c r="M83" s="228">
        <f t="shared" si="18"/>
        <v>338.6</v>
      </c>
      <c r="N83" s="247">
        <f t="shared" si="18"/>
        <v>0</v>
      </c>
      <c r="O83" s="247">
        <f t="shared" si="18"/>
        <v>0</v>
      </c>
      <c r="P83" s="340">
        <f t="shared" si="18"/>
        <v>338.6</v>
      </c>
      <c r="Q83" s="124">
        <f t="shared" si="18"/>
        <v>0</v>
      </c>
      <c r="R83" s="124">
        <f t="shared" si="18"/>
        <v>0</v>
      </c>
      <c r="S83" s="57"/>
      <c r="T83" s="190"/>
      <c r="U83" s="195"/>
      <c r="V83" s="195"/>
      <c r="W83" s="185"/>
    </row>
    <row r="84" spans="1:33" ht="17.25" customHeight="1">
      <c r="A84" s="696" t="s">
        <v>7</v>
      </c>
      <c r="B84" s="699" t="s">
        <v>5</v>
      </c>
      <c r="C84" s="702" t="s">
        <v>25</v>
      </c>
      <c r="D84" s="702"/>
      <c r="E84" s="705" t="s">
        <v>135</v>
      </c>
      <c r="F84" s="430"/>
      <c r="G84" s="707"/>
      <c r="H84" s="683" t="s">
        <v>35</v>
      </c>
      <c r="I84" s="686" t="s">
        <v>50</v>
      </c>
      <c r="J84" s="173" t="s">
        <v>22</v>
      </c>
      <c r="K84" s="176"/>
      <c r="L84" s="180"/>
      <c r="M84" s="348">
        <v>20</v>
      </c>
      <c r="N84" s="335">
        <v>20</v>
      </c>
      <c r="O84" s="226"/>
      <c r="P84" s="180"/>
      <c r="Q84" s="176"/>
      <c r="R84" s="176"/>
      <c r="S84" s="689" t="s">
        <v>136</v>
      </c>
      <c r="T84" s="186"/>
      <c r="U84" s="191">
        <v>1</v>
      </c>
      <c r="V84" s="191"/>
      <c r="W84" s="181"/>
    </row>
    <row r="85" spans="1:33" ht="14.25" customHeight="1">
      <c r="A85" s="697"/>
      <c r="B85" s="700"/>
      <c r="C85" s="703"/>
      <c r="D85" s="703"/>
      <c r="E85" s="706"/>
      <c r="F85" s="691" t="s">
        <v>134</v>
      </c>
      <c r="G85" s="708"/>
      <c r="H85" s="684"/>
      <c r="I85" s="687"/>
      <c r="J85" s="344"/>
      <c r="K85" s="345"/>
      <c r="L85" s="346"/>
      <c r="M85" s="111"/>
      <c r="N85" s="129"/>
      <c r="O85" s="347"/>
      <c r="P85" s="346"/>
      <c r="Q85" s="81"/>
      <c r="R85" s="81"/>
      <c r="S85" s="690"/>
      <c r="T85" s="187"/>
      <c r="U85" s="192"/>
      <c r="V85" s="192"/>
      <c r="W85" s="182"/>
    </row>
    <row r="86" spans="1:33" ht="21.75" customHeight="1">
      <c r="A86" s="697"/>
      <c r="B86" s="700"/>
      <c r="C86" s="703"/>
      <c r="D86" s="703"/>
      <c r="E86" s="706"/>
      <c r="F86" s="692"/>
      <c r="G86" s="708"/>
      <c r="H86" s="684"/>
      <c r="I86" s="687"/>
      <c r="J86" s="341"/>
      <c r="K86" s="342"/>
      <c r="L86" s="301"/>
      <c r="M86" s="89"/>
      <c r="N86" s="134"/>
      <c r="O86" s="343"/>
      <c r="P86" s="301"/>
      <c r="Q86" s="82"/>
      <c r="R86" s="82"/>
      <c r="S86" s="690"/>
      <c r="T86" s="187"/>
      <c r="U86" s="192"/>
      <c r="V86" s="192"/>
      <c r="W86" s="182"/>
    </row>
    <row r="87" spans="1:33" ht="15" customHeight="1" thickBot="1">
      <c r="A87" s="698"/>
      <c r="B87" s="701"/>
      <c r="C87" s="704"/>
      <c r="D87" s="704"/>
      <c r="E87" s="101"/>
      <c r="F87" s="693"/>
      <c r="G87" s="709"/>
      <c r="H87" s="685"/>
      <c r="I87" s="688"/>
      <c r="J87" s="175" t="s">
        <v>6</v>
      </c>
      <c r="K87" s="120">
        <f t="shared" ref="K87:R87" si="19">SUM(K84:K86)</f>
        <v>0</v>
      </c>
      <c r="L87" s="120">
        <f t="shared" si="19"/>
        <v>0</v>
      </c>
      <c r="M87" s="227">
        <f t="shared" si="19"/>
        <v>20</v>
      </c>
      <c r="N87" s="358">
        <f t="shared" si="19"/>
        <v>20</v>
      </c>
      <c r="O87" s="358">
        <f t="shared" si="19"/>
        <v>0</v>
      </c>
      <c r="P87" s="351">
        <f t="shared" si="19"/>
        <v>0</v>
      </c>
      <c r="Q87" s="120">
        <f t="shared" si="19"/>
        <v>0</v>
      </c>
      <c r="R87" s="120">
        <f t="shared" si="19"/>
        <v>0</v>
      </c>
      <c r="S87" s="456"/>
      <c r="T87" s="207"/>
      <c r="U87" s="207"/>
      <c r="V87" s="207"/>
      <c r="W87" s="208"/>
    </row>
    <row r="88" spans="1:33" ht="15.75" customHeight="1" thickBot="1">
      <c r="A88" s="433" t="s">
        <v>7</v>
      </c>
      <c r="B88" s="452" t="s">
        <v>5</v>
      </c>
      <c r="C88" s="694" t="s">
        <v>8</v>
      </c>
      <c r="D88" s="695"/>
      <c r="E88" s="695"/>
      <c r="F88" s="695"/>
      <c r="G88" s="695"/>
      <c r="H88" s="695"/>
      <c r="I88" s="695"/>
      <c r="J88" s="695"/>
      <c r="K88" s="178">
        <f>K83+K81+K76+K87</f>
        <v>1816.8</v>
      </c>
      <c r="L88" s="178">
        <f t="shared" ref="L88:R88" si="20">L83+L81+L76</f>
        <v>1961.6</v>
      </c>
      <c r="M88" s="349">
        <f>M83+M81+M76+M87</f>
        <v>3770.3</v>
      </c>
      <c r="N88" s="359">
        <f t="shared" ref="N88:P88" si="21">N83+N81+N76+N87</f>
        <v>20</v>
      </c>
      <c r="O88" s="359">
        <f t="shared" si="21"/>
        <v>0</v>
      </c>
      <c r="P88" s="355">
        <f t="shared" si="21"/>
        <v>3750.3</v>
      </c>
      <c r="Q88" s="178">
        <f t="shared" si="20"/>
        <v>1038.3</v>
      </c>
      <c r="R88" s="178">
        <f t="shared" si="20"/>
        <v>0</v>
      </c>
      <c r="S88" s="858"/>
      <c r="T88" s="859"/>
      <c r="U88" s="450"/>
      <c r="V88" s="450"/>
      <c r="W88" s="106"/>
    </row>
    <row r="89" spans="1:33" ht="15.75" customHeight="1" thickBot="1">
      <c r="A89" s="18" t="s">
        <v>7</v>
      </c>
      <c r="B89" s="679" t="s">
        <v>9</v>
      </c>
      <c r="C89" s="680"/>
      <c r="D89" s="680"/>
      <c r="E89" s="680"/>
      <c r="F89" s="680"/>
      <c r="G89" s="680"/>
      <c r="H89" s="680"/>
      <c r="I89" s="680"/>
      <c r="J89" s="680"/>
      <c r="K89" s="88">
        <f t="shared" ref="K89:R89" si="22">SUM(K88)</f>
        <v>1816.8</v>
      </c>
      <c r="L89" s="88">
        <f t="shared" si="22"/>
        <v>1961.6</v>
      </c>
      <c r="M89" s="255">
        <f t="shared" si="22"/>
        <v>3770.3</v>
      </c>
      <c r="N89" s="360">
        <f t="shared" si="22"/>
        <v>20</v>
      </c>
      <c r="O89" s="360">
        <f t="shared" si="22"/>
        <v>0</v>
      </c>
      <c r="P89" s="356">
        <f t="shared" si="22"/>
        <v>3750.3</v>
      </c>
      <c r="Q89" s="88">
        <f t="shared" si="22"/>
        <v>1038.3</v>
      </c>
      <c r="R89" s="88">
        <f t="shared" si="22"/>
        <v>0</v>
      </c>
      <c r="S89" s="862"/>
      <c r="T89" s="863"/>
      <c r="U89" s="451"/>
      <c r="V89" s="451"/>
      <c r="W89" s="103"/>
    </row>
    <row r="90" spans="1:33" ht="15.75" customHeight="1" thickBot="1">
      <c r="A90" s="11" t="s">
        <v>5</v>
      </c>
      <c r="B90" s="681" t="s">
        <v>17</v>
      </c>
      <c r="C90" s="682"/>
      <c r="D90" s="682"/>
      <c r="E90" s="682"/>
      <c r="F90" s="682"/>
      <c r="G90" s="682"/>
      <c r="H90" s="682"/>
      <c r="I90" s="682"/>
      <c r="J90" s="682"/>
      <c r="K90" s="179">
        <f t="shared" ref="K90:R90" si="23">SUM(K66,K89)</f>
        <v>2171.6999999999998</v>
      </c>
      <c r="L90" s="179">
        <f t="shared" si="23"/>
        <v>2318.1999999999998</v>
      </c>
      <c r="M90" s="350">
        <f t="shared" si="23"/>
        <v>4501.8999999999996</v>
      </c>
      <c r="N90" s="361">
        <f t="shared" si="23"/>
        <v>737.6</v>
      </c>
      <c r="O90" s="361">
        <f t="shared" si="23"/>
        <v>0</v>
      </c>
      <c r="P90" s="357">
        <f t="shared" si="23"/>
        <v>3764.3</v>
      </c>
      <c r="Q90" s="179">
        <f t="shared" si="23"/>
        <v>1470.4</v>
      </c>
      <c r="R90" s="179">
        <f t="shared" si="23"/>
        <v>442.5</v>
      </c>
      <c r="S90" s="856"/>
      <c r="T90" s="857"/>
      <c r="U90" s="457"/>
      <c r="V90" s="457"/>
      <c r="W90" s="104"/>
    </row>
    <row r="91" spans="1:33" s="7" customFormat="1" ht="17.25" customHeight="1">
      <c r="A91" s="655" t="s">
        <v>153</v>
      </c>
      <c r="B91" s="655"/>
      <c r="C91" s="655"/>
      <c r="D91" s="655"/>
      <c r="E91" s="655"/>
      <c r="F91" s="655"/>
      <c r="G91" s="655"/>
      <c r="H91" s="655"/>
      <c r="I91" s="655"/>
      <c r="J91" s="655"/>
      <c r="K91" s="655"/>
      <c r="L91" s="655"/>
      <c r="M91" s="655"/>
      <c r="N91" s="655"/>
      <c r="O91" s="655"/>
      <c r="P91" s="655"/>
      <c r="Q91" s="655"/>
      <c r="R91" s="655"/>
      <c r="S91" s="655"/>
      <c r="T91" s="655"/>
      <c r="U91" s="655"/>
      <c r="V91" s="655"/>
      <c r="W91" s="655"/>
      <c r="X91" s="655"/>
      <c r="Y91" s="655"/>
      <c r="Z91" s="655"/>
      <c r="AA91" s="655"/>
      <c r="AB91" s="655"/>
      <c r="AC91" s="655"/>
      <c r="AD91" s="655"/>
    </row>
    <row r="92" spans="1:33" s="7" customFormat="1" ht="17.25" customHeight="1">
      <c r="A92" s="655" t="s">
        <v>163</v>
      </c>
      <c r="B92" s="655"/>
      <c r="C92" s="655"/>
      <c r="D92" s="655"/>
      <c r="E92" s="655"/>
      <c r="F92" s="655"/>
      <c r="G92" s="655"/>
      <c r="H92" s="655"/>
      <c r="I92" s="655"/>
      <c r="J92" s="655"/>
      <c r="K92" s="655"/>
      <c r="L92" s="655"/>
      <c r="M92" s="655"/>
      <c r="N92" s="655"/>
      <c r="O92" s="655"/>
      <c r="P92" s="655"/>
      <c r="Q92" s="655"/>
      <c r="R92" s="655"/>
      <c r="S92" s="655"/>
      <c r="T92" s="655"/>
      <c r="U92" s="655"/>
      <c r="V92" s="655"/>
      <c r="W92" s="655"/>
      <c r="X92" s="655"/>
      <c r="Y92" s="655"/>
      <c r="Z92" s="655"/>
      <c r="AA92" s="655"/>
      <c r="AB92" s="655"/>
      <c r="AC92" s="655"/>
      <c r="AD92" s="655"/>
    </row>
    <row r="93" spans="1:33" s="7" customFormat="1" ht="17.25" customHeight="1">
      <c r="A93" s="671"/>
      <c r="B93" s="671"/>
      <c r="C93" s="671"/>
      <c r="D93" s="671"/>
      <c r="E93" s="671"/>
      <c r="F93" s="671"/>
      <c r="G93" s="671"/>
      <c r="H93" s="671"/>
      <c r="I93" s="671"/>
      <c r="J93" s="671"/>
      <c r="K93" s="671"/>
      <c r="L93" s="671"/>
      <c r="M93" s="671"/>
      <c r="N93" s="671"/>
      <c r="O93" s="671"/>
      <c r="P93" s="671"/>
      <c r="Q93" s="671"/>
      <c r="R93" s="671"/>
      <c r="S93" s="671"/>
      <c r="T93" s="671"/>
      <c r="U93" s="102"/>
      <c r="V93" s="102"/>
      <c r="W93" s="102"/>
    </row>
    <row r="94" spans="1:33" s="8" customFormat="1" ht="14.25" customHeight="1" thickBot="1">
      <c r="A94" s="672" t="s">
        <v>13</v>
      </c>
      <c r="B94" s="672"/>
      <c r="C94" s="672"/>
      <c r="D94" s="672"/>
      <c r="E94" s="672"/>
      <c r="F94" s="672"/>
      <c r="G94" s="672"/>
      <c r="H94" s="672"/>
      <c r="I94" s="672"/>
      <c r="J94" s="672"/>
      <c r="K94" s="672"/>
      <c r="L94" s="458"/>
      <c r="M94" s="458"/>
      <c r="N94" s="458"/>
      <c r="O94" s="458"/>
      <c r="P94" s="458"/>
      <c r="Q94" s="458"/>
      <c r="R94" s="458"/>
      <c r="S94" s="1"/>
      <c r="T94" s="1"/>
      <c r="U94" s="1"/>
      <c r="V94" s="1"/>
      <c r="W94" s="1"/>
      <c r="X94" s="7"/>
      <c r="Y94" s="7"/>
      <c r="Z94" s="7"/>
      <c r="AA94" s="7"/>
      <c r="AB94" s="7"/>
      <c r="AC94" s="7"/>
      <c r="AD94" s="7"/>
      <c r="AE94" s="7"/>
      <c r="AF94" s="7"/>
      <c r="AG94" s="7"/>
    </row>
    <row r="95" spans="1:33" ht="57.75" customHeight="1" thickBot="1">
      <c r="A95" s="673" t="s">
        <v>10</v>
      </c>
      <c r="B95" s="674"/>
      <c r="C95" s="674"/>
      <c r="D95" s="674"/>
      <c r="E95" s="674"/>
      <c r="F95" s="674"/>
      <c r="G95" s="674"/>
      <c r="H95" s="674"/>
      <c r="I95" s="674"/>
      <c r="J95" s="675"/>
      <c r="K95" s="68" t="s">
        <v>101</v>
      </c>
      <c r="L95" s="113" t="s">
        <v>88</v>
      </c>
      <c r="M95" s="673" t="s">
        <v>106</v>
      </c>
      <c r="N95" s="837"/>
      <c r="O95" s="837"/>
      <c r="P95" s="838"/>
      <c r="Q95" s="68" t="s">
        <v>102</v>
      </c>
      <c r="R95" s="68" t="s">
        <v>103</v>
      </c>
      <c r="T95" s="7"/>
      <c r="U95" s="7"/>
      <c r="V95" s="7"/>
      <c r="W95" s="7"/>
    </row>
    <row r="96" spans="1:33" ht="14.25" customHeight="1">
      <c r="A96" s="676" t="s">
        <v>14</v>
      </c>
      <c r="B96" s="677"/>
      <c r="C96" s="677"/>
      <c r="D96" s="677"/>
      <c r="E96" s="677"/>
      <c r="F96" s="677"/>
      <c r="G96" s="677"/>
      <c r="H96" s="677"/>
      <c r="I96" s="677"/>
      <c r="J96" s="678"/>
      <c r="K96" s="69">
        <f>K97+K103</f>
        <v>2171.6999999999998</v>
      </c>
      <c r="L96" s="69">
        <f>L97+L103</f>
        <v>2318.1999999999998</v>
      </c>
      <c r="M96" s="839">
        <f>M97+M103</f>
        <v>4491.6000000000004</v>
      </c>
      <c r="N96" s="840"/>
      <c r="O96" s="840"/>
      <c r="P96" s="841"/>
      <c r="Q96" s="217">
        <f>Q97+Q103</f>
        <v>1470.4</v>
      </c>
      <c r="R96" s="217">
        <f>R97+R103</f>
        <v>442.5</v>
      </c>
      <c r="T96" s="7"/>
      <c r="U96" s="7"/>
      <c r="V96" s="7"/>
      <c r="W96" s="7"/>
    </row>
    <row r="97" spans="1:33" s="30" customFormat="1" ht="14.25" customHeight="1">
      <c r="A97" s="665" t="s">
        <v>62</v>
      </c>
      <c r="B97" s="666"/>
      <c r="C97" s="666"/>
      <c r="D97" s="666"/>
      <c r="E97" s="666"/>
      <c r="F97" s="666"/>
      <c r="G97" s="666"/>
      <c r="H97" s="666"/>
      <c r="I97" s="666"/>
      <c r="J97" s="667"/>
      <c r="K97" s="70">
        <f>SUM(K98:K102)</f>
        <v>2171.6999999999998</v>
      </c>
      <c r="L97" s="70">
        <f>SUM(L98:L102)</f>
        <v>2318.1999999999998</v>
      </c>
      <c r="M97" s="842">
        <f>SUM(M98:P102)</f>
        <v>4491.6000000000004</v>
      </c>
      <c r="N97" s="843"/>
      <c r="O97" s="843"/>
      <c r="P97" s="844"/>
      <c r="Q97" s="70">
        <f>SUM(Q98:Q102)</f>
        <v>1470.4</v>
      </c>
      <c r="R97" s="70">
        <f>SUM(R98:R102)</f>
        <v>442.5</v>
      </c>
      <c r="S97" s="15"/>
      <c r="T97" s="7"/>
      <c r="U97" s="7"/>
      <c r="V97" s="7"/>
      <c r="W97" s="7"/>
    </row>
    <row r="98" spans="1:33" ht="14.25" customHeight="1">
      <c r="A98" s="668" t="s">
        <v>19</v>
      </c>
      <c r="B98" s="669"/>
      <c r="C98" s="669"/>
      <c r="D98" s="669"/>
      <c r="E98" s="669"/>
      <c r="F98" s="669"/>
      <c r="G98" s="669"/>
      <c r="H98" s="669"/>
      <c r="I98" s="669"/>
      <c r="J98" s="670"/>
      <c r="K98" s="71">
        <f>SUMIF(J13:J90,"SB",K13:K90)</f>
        <v>2171.6999999999998</v>
      </c>
      <c r="L98" s="71">
        <f>SUMIF(J13:J90,"SB",L13:L90)</f>
        <v>2318.1999999999998</v>
      </c>
      <c r="M98" s="834">
        <f>SUMIF(J12:J90,"SB",M12:M90)</f>
        <v>3583.4</v>
      </c>
      <c r="N98" s="835"/>
      <c r="O98" s="835"/>
      <c r="P98" s="836"/>
      <c r="Q98" s="85">
        <f>SUMIF(J12:J90,"SB",Q12:Q90)</f>
        <v>1003.6</v>
      </c>
      <c r="R98" s="85">
        <f>SUMIF(J12:J90,"SB",R12:R90)</f>
        <v>338.9</v>
      </c>
      <c r="T98" s="7"/>
      <c r="U98" s="7"/>
      <c r="V98" s="7"/>
      <c r="W98" s="7"/>
    </row>
    <row r="99" spans="1:33" ht="28.5" customHeight="1">
      <c r="A99" s="668" t="s">
        <v>165</v>
      </c>
      <c r="B99" s="669"/>
      <c r="C99" s="669"/>
      <c r="D99" s="669"/>
      <c r="E99" s="669"/>
      <c r="F99" s="669"/>
      <c r="G99" s="669"/>
      <c r="H99" s="669"/>
      <c r="I99" s="669"/>
      <c r="J99" s="670"/>
      <c r="K99" s="71">
        <v>0</v>
      </c>
      <c r="L99" s="71">
        <v>0</v>
      </c>
      <c r="M99" s="834">
        <f>SUMIF(J13:J91,"SB(ES)",M13:M91)</f>
        <v>13.7</v>
      </c>
      <c r="N99" s="835"/>
      <c r="O99" s="835"/>
      <c r="P99" s="836"/>
      <c r="Q99" s="85">
        <f>SUMIF(J13:J91,"SB(ES)",Q13:Q91)</f>
        <v>17.3</v>
      </c>
      <c r="R99" s="85">
        <f>SUMIF(J13:J91,"SB(ES)",R13:R91)</f>
        <v>16.600000000000001</v>
      </c>
      <c r="T99" s="7"/>
      <c r="U99" s="7"/>
      <c r="V99" s="7"/>
      <c r="W99" s="7"/>
    </row>
    <row r="100" spans="1:33" ht="14.25" customHeight="1">
      <c r="A100" s="659" t="s">
        <v>56</v>
      </c>
      <c r="B100" s="660"/>
      <c r="C100" s="660"/>
      <c r="D100" s="660"/>
      <c r="E100" s="660"/>
      <c r="F100" s="660"/>
      <c r="G100" s="660"/>
      <c r="H100" s="660"/>
      <c r="I100" s="660"/>
      <c r="J100" s="661"/>
      <c r="K100" s="71">
        <f>SUMIF(J13:J90,"SB(VB)",K13:K90)</f>
        <v>0</v>
      </c>
      <c r="L100" s="71">
        <f>SUMIF(J13:J90,"SB(VB)",L13:L90)</f>
        <v>0</v>
      </c>
      <c r="M100" s="834">
        <f>SUMIF(J12:J90,"SB(VB)",M12:M90)</f>
        <v>71.599999999999994</v>
      </c>
      <c r="N100" s="835"/>
      <c r="O100" s="835"/>
      <c r="P100" s="836"/>
      <c r="Q100" s="85">
        <f>SUMIF(J13:J90,"SB(VB)",Q13:Q90)</f>
        <v>30.7</v>
      </c>
      <c r="R100" s="85">
        <f>SUMIF(J13:J93,"SB(VB)",R13:R93)</f>
        <v>0</v>
      </c>
      <c r="T100" s="7"/>
      <c r="U100" s="7"/>
      <c r="V100" s="7"/>
      <c r="W100" s="7"/>
    </row>
    <row r="101" spans="1:33" ht="14.25" customHeight="1">
      <c r="A101" s="659" t="s">
        <v>20</v>
      </c>
      <c r="B101" s="660"/>
      <c r="C101" s="660"/>
      <c r="D101" s="660"/>
      <c r="E101" s="660"/>
      <c r="F101" s="660"/>
      <c r="G101" s="660"/>
      <c r="H101" s="660"/>
      <c r="I101" s="660"/>
      <c r="J101" s="661"/>
      <c r="K101" s="71">
        <f>SUMIF(J13:J90,"SB(P)",K13:K90)</f>
        <v>0</v>
      </c>
      <c r="L101" s="71">
        <f>SUMIF(J13:J90,"SB(P)",L13:L90)</f>
        <v>0</v>
      </c>
      <c r="M101" s="834">
        <f>SUMIF(J12:J90,"SB(P)",M12:M90)</f>
        <v>0</v>
      </c>
      <c r="N101" s="835"/>
      <c r="O101" s="835"/>
      <c r="P101" s="836"/>
      <c r="Q101" s="85">
        <f>SUMIF(J12:J90,"SB(P)",Q12:Q90)</f>
        <v>0</v>
      </c>
      <c r="R101" s="85">
        <f>SUMIF(J12:J90,"SB(P)",R12:R90)</f>
        <v>0</v>
      </c>
      <c r="S101" s="13"/>
    </row>
    <row r="102" spans="1:33" ht="14.25" customHeight="1">
      <c r="A102" s="639" t="s">
        <v>21</v>
      </c>
      <c r="B102" s="640"/>
      <c r="C102" s="640"/>
      <c r="D102" s="640"/>
      <c r="E102" s="640"/>
      <c r="F102" s="640"/>
      <c r="G102" s="640"/>
      <c r="H102" s="640"/>
      <c r="I102" s="640"/>
      <c r="J102" s="641"/>
      <c r="K102" s="71">
        <f>SUMIF(J7:J83,"ES",K7:K83)</f>
        <v>0</v>
      </c>
      <c r="L102" s="71">
        <f>SUMIF(J10:J83,"ES",L10:L90)</f>
        <v>0</v>
      </c>
      <c r="M102" s="834">
        <f>SUMIF(J6:J83,"ES",M6:M83)</f>
        <v>822.9</v>
      </c>
      <c r="N102" s="835"/>
      <c r="O102" s="835"/>
      <c r="P102" s="836"/>
      <c r="Q102" s="85">
        <f>SUMIF(J6:J83,"ES",Q6:Q83)</f>
        <v>418.8</v>
      </c>
      <c r="R102" s="85">
        <f>SUMIF(J6:J83,"ES",R6:R83)</f>
        <v>87</v>
      </c>
    </row>
    <row r="103" spans="1:33" ht="14.25" customHeight="1">
      <c r="A103" s="848" t="s">
        <v>61</v>
      </c>
      <c r="B103" s="849"/>
      <c r="C103" s="849"/>
      <c r="D103" s="849"/>
      <c r="E103" s="849"/>
      <c r="F103" s="849"/>
      <c r="G103" s="459"/>
      <c r="H103" s="28"/>
      <c r="I103" s="28"/>
      <c r="J103" s="29"/>
      <c r="K103" s="72">
        <f>SUMIF(J14:J90,"PF",K14:K90)</f>
        <v>0</v>
      </c>
      <c r="L103" s="72">
        <f>SUMIF(J14:J90,"PF",L14:L90)</f>
        <v>0</v>
      </c>
      <c r="M103" s="850">
        <f>SUMIF(J13:J90,"PF",M13:M90)</f>
        <v>0</v>
      </c>
      <c r="N103" s="851"/>
      <c r="O103" s="851"/>
      <c r="P103" s="852"/>
      <c r="Q103" s="218"/>
      <c r="R103" s="218"/>
      <c r="S103" s="13"/>
    </row>
    <row r="104" spans="1:33" ht="14.25" customHeight="1">
      <c r="A104" s="656" t="s">
        <v>15</v>
      </c>
      <c r="B104" s="657"/>
      <c r="C104" s="657"/>
      <c r="D104" s="657"/>
      <c r="E104" s="657"/>
      <c r="F104" s="657"/>
      <c r="G104" s="657"/>
      <c r="H104" s="657"/>
      <c r="I104" s="657"/>
      <c r="J104" s="658"/>
      <c r="K104" s="73">
        <f>SUM(K105:K106)</f>
        <v>0</v>
      </c>
      <c r="L104" s="73">
        <f>SUM(L105:L106)</f>
        <v>0</v>
      </c>
      <c r="M104" s="853">
        <f>SUM(M105:P106)</f>
        <v>10.3</v>
      </c>
      <c r="N104" s="854"/>
      <c r="O104" s="854"/>
      <c r="P104" s="855"/>
      <c r="Q104" s="219">
        <f>SUM(Q105:Q106)</f>
        <v>0</v>
      </c>
      <c r="R104" s="219">
        <f>SUM(R105:R106)</f>
        <v>0</v>
      </c>
    </row>
    <row r="105" spans="1:33" ht="18.75" customHeight="1">
      <c r="A105" s="639" t="s">
        <v>54</v>
      </c>
      <c r="B105" s="640"/>
      <c r="C105" s="640"/>
      <c r="D105" s="640"/>
      <c r="E105" s="640"/>
      <c r="F105" s="640"/>
      <c r="G105" s="640"/>
      <c r="H105" s="640"/>
      <c r="I105" s="640"/>
      <c r="J105" s="641"/>
      <c r="K105" s="71">
        <f>SUMIF(J12:J90,"KVJUD",K12:K90)</f>
        <v>0</v>
      </c>
      <c r="L105" s="71">
        <f>SUMIF(J12:J90,"KVJUD",L12:L90)</f>
        <v>0</v>
      </c>
      <c r="M105" s="834">
        <f>SUMIF(J11:J90,"KVJUD",M11:M90)</f>
        <v>0</v>
      </c>
      <c r="N105" s="835"/>
      <c r="O105" s="835"/>
      <c r="P105" s="836"/>
      <c r="Q105" s="85">
        <f>SUMIF(J11:J89,"KVJUD",Q11:Q89)</f>
        <v>0</v>
      </c>
      <c r="R105" s="85">
        <f>SUMIF(J11:J89,"KVJUD",R11:R89)</f>
        <v>0</v>
      </c>
    </row>
    <row r="106" spans="1:33" s="3" customFormat="1" ht="16.5" customHeight="1">
      <c r="A106" s="639" t="s">
        <v>114</v>
      </c>
      <c r="B106" s="640"/>
      <c r="C106" s="640"/>
      <c r="D106" s="640"/>
      <c r="E106" s="640"/>
      <c r="F106" s="640"/>
      <c r="G106" s="640"/>
      <c r="H106" s="640"/>
      <c r="I106" s="640"/>
      <c r="J106" s="641"/>
      <c r="K106" s="71">
        <f>SUMIF(J12:J89,"LRVB",K12:K89)</f>
        <v>0</v>
      </c>
      <c r="L106" s="71">
        <f>SUMIF(J12:J89,"LRVB",L12:L89)</f>
        <v>0</v>
      </c>
      <c r="M106" s="834">
        <f>SUMIF(J12:J93,"Kt",M12:M93)</f>
        <v>10.3</v>
      </c>
      <c r="N106" s="835"/>
      <c r="O106" s="835"/>
      <c r="P106" s="836"/>
      <c r="Q106" s="85">
        <f>SUMIF(J12:J90,"Kt",Q12:Q90)</f>
        <v>0</v>
      </c>
      <c r="R106" s="85">
        <f>SUMIF(J12:J90,"Kt",R12:R90)</f>
        <v>0</v>
      </c>
      <c r="X106" s="2"/>
      <c r="Y106" s="2"/>
      <c r="Z106" s="2"/>
      <c r="AA106" s="2"/>
      <c r="AB106" s="2"/>
      <c r="AC106" s="2"/>
      <c r="AD106" s="2"/>
      <c r="AE106" s="2"/>
      <c r="AF106" s="2"/>
      <c r="AG106" s="2"/>
    </row>
    <row r="107" spans="1:33" s="3" customFormat="1" ht="18" customHeight="1" thickBot="1">
      <c r="A107" s="642" t="s">
        <v>16</v>
      </c>
      <c r="B107" s="643"/>
      <c r="C107" s="643"/>
      <c r="D107" s="643"/>
      <c r="E107" s="643"/>
      <c r="F107" s="643"/>
      <c r="G107" s="643"/>
      <c r="H107" s="643"/>
      <c r="I107" s="643"/>
      <c r="J107" s="644"/>
      <c r="K107" s="74">
        <f>SUM(K96,K104)</f>
        <v>2171.6999999999998</v>
      </c>
      <c r="L107" s="74">
        <f>SUM(L96,L104)</f>
        <v>2318.1999999999998</v>
      </c>
      <c r="M107" s="845">
        <f>SUM(M96,M104)</f>
        <v>4501.8999999999996</v>
      </c>
      <c r="N107" s="846"/>
      <c r="O107" s="846"/>
      <c r="P107" s="847"/>
      <c r="Q107" s="220">
        <f>SUM(Q96,Q104)</f>
        <v>1470.4</v>
      </c>
      <c r="R107" s="220">
        <f>SUM(R96,R104)</f>
        <v>442.5</v>
      </c>
      <c r="X107" s="2"/>
      <c r="Y107" s="2"/>
      <c r="Z107" s="2"/>
      <c r="AA107" s="2"/>
      <c r="AB107" s="2"/>
      <c r="AC107" s="2"/>
      <c r="AD107" s="2"/>
      <c r="AE107" s="2"/>
      <c r="AF107" s="2"/>
      <c r="AG107" s="2"/>
    </row>
    <row r="108" spans="1:33" s="3" customFormat="1">
      <c r="H108" s="4"/>
      <c r="I108" s="4"/>
      <c r="J108" s="5"/>
      <c r="K108" s="15"/>
      <c r="L108" s="15"/>
      <c r="M108" s="15"/>
      <c r="N108" s="15"/>
      <c r="O108" s="15"/>
      <c r="P108" s="15"/>
      <c r="Q108" s="15"/>
      <c r="R108" s="15"/>
      <c r="X108" s="2"/>
      <c r="Y108" s="2"/>
      <c r="Z108" s="2"/>
      <c r="AA108" s="2"/>
      <c r="AB108" s="2"/>
      <c r="AC108" s="2"/>
      <c r="AD108" s="2"/>
      <c r="AE108" s="2"/>
      <c r="AF108" s="2"/>
      <c r="AG108" s="2"/>
    </row>
    <row r="109" spans="1:33" s="3" customFormat="1">
      <c r="H109" s="4"/>
      <c r="I109" s="4"/>
      <c r="J109" s="5"/>
      <c r="Q109" s="13"/>
      <c r="X109" s="2"/>
      <c r="Y109" s="2"/>
      <c r="Z109" s="2"/>
      <c r="AA109" s="2"/>
      <c r="AB109" s="2"/>
      <c r="AC109" s="2"/>
      <c r="AD109" s="2"/>
      <c r="AE109" s="2"/>
      <c r="AF109" s="2"/>
      <c r="AG109" s="2"/>
    </row>
    <row r="110" spans="1:33" s="3" customFormat="1">
      <c r="H110" s="4"/>
      <c r="I110" s="4"/>
      <c r="J110" s="5"/>
      <c r="L110" s="13"/>
      <c r="M110" s="13"/>
      <c r="N110" s="13"/>
      <c r="Q110" s="13"/>
      <c r="X110" s="2"/>
      <c r="Y110" s="2"/>
      <c r="Z110" s="2"/>
      <c r="AA110" s="2"/>
      <c r="AB110" s="2"/>
      <c r="AC110" s="2"/>
      <c r="AD110" s="2"/>
      <c r="AE110" s="2"/>
      <c r="AF110" s="2"/>
      <c r="AG110" s="2"/>
    </row>
    <row r="111" spans="1:33" s="3" customFormat="1">
      <c r="H111" s="4"/>
      <c r="I111" s="4"/>
      <c r="J111" s="5"/>
      <c r="O111" s="13"/>
      <c r="X111" s="2"/>
      <c r="Y111" s="2"/>
      <c r="Z111" s="2"/>
      <c r="AA111" s="2"/>
      <c r="AB111" s="2"/>
      <c r="AC111" s="2"/>
      <c r="AD111" s="2"/>
      <c r="AE111" s="2"/>
      <c r="AF111" s="2"/>
      <c r="AG111" s="2"/>
    </row>
  </sheetData>
  <mergeCells count="180">
    <mergeCell ref="S1:W1"/>
    <mergeCell ref="E2:S2"/>
    <mergeCell ref="A3:T3"/>
    <mergeCell ref="A4:T4"/>
    <mergeCell ref="S5:T5"/>
    <mergeCell ref="A6:A8"/>
    <mergeCell ref="B6:B8"/>
    <mergeCell ref="C6:C8"/>
    <mergeCell ref="D6:D8"/>
    <mergeCell ref="E6:E8"/>
    <mergeCell ref="Q6:Q8"/>
    <mergeCell ref="R6:R8"/>
    <mergeCell ref="S6:W6"/>
    <mergeCell ref="M7:M8"/>
    <mergeCell ref="N7:O7"/>
    <mergeCell ref="P7:P8"/>
    <mergeCell ref="S7:S8"/>
    <mergeCell ref="T7:W7"/>
    <mergeCell ref="F6:F8"/>
    <mergeCell ref="G6:G8"/>
    <mergeCell ref="H6:H8"/>
    <mergeCell ref="I6:I8"/>
    <mergeCell ref="J6:J8"/>
    <mergeCell ref="M6:P6"/>
    <mergeCell ref="F23:F27"/>
    <mergeCell ref="G23:G27"/>
    <mergeCell ref="A9:T9"/>
    <mergeCell ref="A10:T10"/>
    <mergeCell ref="B11:T11"/>
    <mergeCell ref="C12:T12"/>
    <mergeCell ref="A13:A17"/>
    <mergeCell ref="B13:B17"/>
    <mergeCell ref="C13:C17"/>
    <mergeCell ref="D13:D17"/>
    <mergeCell ref="E13:E17"/>
    <mergeCell ref="F13:F17"/>
    <mergeCell ref="G13:G17"/>
    <mergeCell ref="H13:H17"/>
    <mergeCell ref="I13:I17"/>
    <mergeCell ref="K6:K8"/>
    <mergeCell ref="W25:W26"/>
    <mergeCell ref="H23:H27"/>
    <mergeCell ref="I23:I27"/>
    <mergeCell ref="S25:S26"/>
    <mergeCell ref="T25:T26"/>
    <mergeCell ref="U25:U26"/>
    <mergeCell ref="V25:V26"/>
    <mergeCell ref="A18:A22"/>
    <mergeCell ref="B18:B22"/>
    <mergeCell ref="C18:C22"/>
    <mergeCell ref="D18:D22"/>
    <mergeCell ref="E18:E22"/>
    <mergeCell ref="F18:F22"/>
    <mergeCell ref="H18:H22"/>
    <mergeCell ref="I18:I22"/>
    <mergeCell ref="G19:G22"/>
    <mergeCell ref="L6:L8"/>
    <mergeCell ref="S21:S22"/>
    <mergeCell ref="A23:A27"/>
    <mergeCell ref="B23:B27"/>
    <mergeCell ref="C23:C27"/>
    <mergeCell ref="D23:D27"/>
    <mergeCell ref="E23:E27"/>
    <mergeCell ref="A28:A30"/>
    <mergeCell ref="B28:B30"/>
    <mergeCell ref="C28:C30"/>
    <mergeCell ref="D28:D30"/>
    <mergeCell ref="E28:E30"/>
    <mergeCell ref="F28:F30"/>
    <mergeCell ref="G28:G30"/>
    <mergeCell ref="H28:H30"/>
    <mergeCell ref="I28:I30"/>
    <mergeCell ref="A37:A40"/>
    <mergeCell ref="B37:B40"/>
    <mergeCell ref="C37:C40"/>
    <mergeCell ref="D37:D40"/>
    <mergeCell ref="E37:E41"/>
    <mergeCell ref="F37:F40"/>
    <mergeCell ref="C31:J31"/>
    <mergeCell ref="C32:T32"/>
    <mergeCell ref="F33:F36"/>
    <mergeCell ref="G33:G36"/>
    <mergeCell ref="H33:H36"/>
    <mergeCell ref="I33:I36"/>
    <mergeCell ref="E34:E36"/>
    <mergeCell ref="X59:Z59"/>
    <mergeCell ref="F48:F50"/>
    <mergeCell ref="S54:S55"/>
    <mergeCell ref="S57:S58"/>
    <mergeCell ref="G37:G41"/>
    <mergeCell ref="H37:H40"/>
    <mergeCell ref="I37:I40"/>
    <mergeCell ref="E42:E44"/>
    <mergeCell ref="E46:E47"/>
    <mergeCell ref="F42:F45"/>
    <mergeCell ref="F46:F47"/>
    <mergeCell ref="E62:E64"/>
    <mergeCell ref="I62:I63"/>
    <mergeCell ref="S63:S64"/>
    <mergeCell ref="C65:J65"/>
    <mergeCell ref="S65:T65"/>
    <mergeCell ref="B66:J66"/>
    <mergeCell ref="S66:T66"/>
    <mergeCell ref="E48:E49"/>
    <mergeCell ref="E53:E54"/>
    <mergeCell ref="E56:E57"/>
    <mergeCell ref="S59:S60"/>
    <mergeCell ref="A77:A81"/>
    <mergeCell ref="B77:B81"/>
    <mergeCell ref="C77:C81"/>
    <mergeCell ref="D77:D81"/>
    <mergeCell ref="E77:E81"/>
    <mergeCell ref="G77:G81"/>
    <mergeCell ref="B67:T67"/>
    <mergeCell ref="C68:T68"/>
    <mergeCell ref="A69:A76"/>
    <mergeCell ref="B69:B76"/>
    <mergeCell ref="C69:C76"/>
    <mergeCell ref="D69:D76"/>
    <mergeCell ref="E69:E71"/>
    <mergeCell ref="G69:G76"/>
    <mergeCell ref="H69:H76"/>
    <mergeCell ref="I69:I76"/>
    <mergeCell ref="H77:H81"/>
    <mergeCell ref="I77:I81"/>
    <mergeCell ref="F78:F81"/>
    <mergeCell ref="E82:E83"/>
    <mergeCell ref="G82:G83"/>
    <mergeCell ref="H82:H83"/>
    <mergeCell ref="I82:I83"/>
    <mergeCell ref="S69:S71"/>
    <mergeCell ref="F70:F76"/>
    <mergeCell ref="E72:E75"/>
    <mergeCell ref="S75:S76"/>
    <mergeCell ref="B89:J89"/>
    <mergeCell ref="S89:T89"/>
    <mergeCell ref="B90:J90"/>
    <mergeCell ref="S90:T90"/>
    <mergeCell ref="A93:T93"/>
    <mergeCell ref="A94:K94"/>
    <mergeCell ref="H84:H87"/>
    <mergeCell ref="I84:I87"/>
    <mergeCell ref="S84:S86"/>
    <mergeCell ref="F85:F87"/>
    <mergeCell ref="C88:J88"/>
    <mergeCell ref="S88:T88"/>
    <mergeCell ref="A84:A87"/>
    <mergeCell ref="B84:B87"/>
    <mergeCell ref="C84:C87"/>
    <mergeCell ref="D84:D87"/>
    <mergeCell ref="E84:E86"/>
    <mergeCell ref="G84:G87"/>
    <mergeCell ref="A91:AD91"/>
    <mergeCell ref="A92:AD92"/>
    <mergeCell ref="A105:J105"/>
    <mergeCell ref="M105:P105"/>
    <mergeCell ref="A106:J106"/>
    <mergeCell ref="M106:P106"/>
    <mergeCell ref="A107:J107"/>
    <mergeCell ref="M107:P107"/>
    <mergeCell ref="A102:J102"/>
    <mergeCell ref="M102:P102"/>
    <mergeCell ref="A103:F103"/>
    <mergeCell ref="M103:P103"/>
    <mergeCell ref="A104:J104"/>
    <mergeCell ref="M104:P104"/>
    <mergeCell ref="A98:J98"/>
    <mergeCell ref="M98:P98"/>
    <mergeCell ref="A100:J100"/>
    <mergeCell ref="M100:P100"/>
    <mergeCell ref="A101:J101"/>
    <mergeCell ref="M101:P101"/>
    <mergeCell ref="A95:J95"/>
    <mergeCell ref="M95:P95"/>
    <mergeCell ref="A96:J96"/>
    <mergeCell ref="M96:P96"/>
    <mergeCell ref="A97:J97"/>
    <mergeCell ref="M97:P97"/>
    <mergeCell ref="A99:J99"/>
    <mergeCell ref="M99:P99"/>
  </mergeCells>
  <printOptions horizontalCentered="1"/>
  <pageMargins left="0" right="0" top="0.59055118110236227" bottom="0.19685039370078741" header="0" footer="0"/>
  <pageSetup paperSize="9" scale="77" orientation="landscape" r:id="rId1"/>
  <headerFooter alignWithMargins="0"/>
  <rowBreaks count="4" manualBreakCount="4">
    <brk id="27" max="22" man="1"/>
    <brk id="47" max="22" man="1"/>
    <brk id="61" max="22" man="1"/>
    <brk id="90" max="22"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3</vt:i4>
      </vt:variant>
      <vt:variant>
        <vt:lpstr>Įvardinti diapazonai</vt:lpstr>
      </vt:variant>
      <vt:variant>
        <vt:i4>6</vt:i4>
      </vt:variant>
    </vt:vector>
  </HeadingPairs>
  <TitlesOfParts>
    <vt:vector size="9" baseType="lpstr">
      <vt:lpstr>2017 MVP</vt:lpstr>
      <vt:lpstr>Lyginamasis</vt:lpstr>
      <vt:lpstr>Aiškinamoji lentelė </vt:lpstr>
      <vt:lpstr>'2017 MVP'!Print_Area</vt:lpstr>
      <vt:lpstr>'Aiškinamoji lentelė '!Print_Area</vt:lpstr>
      <vt:lpstr>Lyginamasis!Print_Area</vt:lpstr>
      <vt:lpstr>'2017 MVP'!Print_Titles</vt:lpstr>
      <vt:lpstr>'Aiškinamoji lentelė '!Print_Titles</vt:lpstr>
      <vt:lpstr>Lyginamasis!Print_Titles</vt:lpstr>
    </vt:vector>
  </TitlesOfParts>
  <Company>valdyba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A.Cepiene</dc:creator>
  <cp:lastModifiedBy>Audra Cepiene</cp:lastModifiedBy>
  <cp:lastPrinted>2017-03-14T07:54:17Z</cp:lastPrinted>
  <dcterms:created xsi:type="dcterms:W3CDTF">2007-07-27T10:32:34Z</dcterms:created>
  <dcterms:modified xsi:type="dcterms:W3CDTF">2017-03-16T07:46:24Z</dcterms:modified>
</cp:coreProperties>
</file>