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735" windowWidth="15480" windowHeight="11160" tabRatio="752" firstSheet="4" activeTab="4"/>
  </bookViews>
  <sheets>
    <sheet name="Asignavimų valdytojų kodai" sheetId="13" state="hidden" r:id="rId1"/>
    <sheet name="8 programa" sheetId="20" state="hidden" r:id="rId2"/>
    <sheet name="Lyginamasis variantas" sheetId="21" state="hidden" r:id="rId3"/>
    <sheet name="MVP pasmulkintas" sheetId="22" state="hidden" r:id="rId4"/>
    <sheet name="8 MVP" sheetId="23" r:id="rId5"/>
    <sheet name="Lyginamasis" sheetId="19" r:id="rId6"/>
  </sheets>
  <definedNames>
    <definedName name="_xlnm.Print_Area" localSheetId="4">'8 MVP'!$A$1:$M$173</definedName>
    <definedName name="_xlnm.Print_Area" localSheetId="1">'8 programa'!$A$1:$N$170</definedName>
    <definedName name="_xlnm.Print_Area" localSheetId="5">Lyginamasis!$A$1:$O$169</definedName>
    <definedName name="_xlnm.Print_Area" localSheetId="2">'Lyginamasis variantas'!$A$1:$U$168</definedName>
    <definedName name="_xlnm.Print_Titles" localSheetId="4">'8 MVP'!$7:$10</definedName>
    <definedName name="_xlnm.Print_Titles" localSheetId="1">'8 programa'!$8:$11</definedName>
    <definedName name="_xlnm.Print_Titles" localSheetId="5">Lyginamasis!$6:$9</definedName>
    <definedName name="_xlnm.Print_Titles" localSheetId="2">'Lyginamasis variantas'!$6:$9</definedName>
  </definedNames>
  <calcPr calcId="145621"/>
</workbook>
</file>

<file path=xl/calcChain.xml><?xml version="1.0" encoding="utf-8"?>
<calcChain xmlns="http://schemas.openxmlformats.org/spreadsheetml/2006/main">
  <c r="K147" i="23" l="1"/>
  <c r="K51" i="23"/>
  <c r="K50" i="23"/>
  <c r="K28" i="23"/>
  <c r="K166" i="23" l="1"/>
  <c r="K165" i="23"/>
  <c r="K164" i="23"/>
  <c r="K162" i="23"/>
  <c r="K161" i="23"/>
  <c r="K160" i="23"/>
  <c r="K159" i="23"/>
  <c r="K150" i="23"/>
  <c r="K141" i="23"/>
  <c r="K134" i="23"/>
  <c r="K128" i="23"/>
  <c r="K129" i="23" s="1"/>
  <c r="K125" i="23"/>
  <c r="K122" i="23"/>
  <c r="K118" i="23"/>
  <c r="K114" i="23"/>
  <c r="K110" i="23"/>
  <c r="K108" i="23"/>
  <c r="K102" i="23"/>
  <c r="K104" i="23" s="1"/>
  <c r="K101" i="23"/>
  <c r="K90" i="23"/>
  <c r="K158" i="23"/>
  <c r="K43" i="23"/>
  <c r="K41" i="23"/>
  <c r="K39" i="23"/>
  <c r="K36" i="23"/>
  <c r="K23" i="23"/>
  <c r="K151" i="23" l="1"/>
  <c r="K157" i="23"/>
  <c r="K163" i="23"/>
  <c r="K130" i="23"/>
  <c r="K55" i="23"/>
  <c r="K56" i="23" s="1"/>
  <c r="K167" i="23" l="1"/>
  <c r="K152" i="23"/>
  <c r="K153" i="23" s="1"/>
  <c r="M27" i="19"/>
  <c r="M35" i="19" s="1"/>
  <c r="L27" i="19"/>
  <c r="L165" i="19"/>
  <c r="L164" i="19"/>
  <c r="L163" i="19"/>
  <c r="L161" i="19"/>
  <c r="L160" i="19"/>
  <c r="L158" i="19"/>
  <c r="L159" i="19"/>
  <c r="K165" i="19"/>
  <c r="K164" i="19"/>
  <c r="K163" i="19"/>
  <c r="K161" i="19"/>
  <c r="K160" i="19"/>
  <c r="K159" i="19"/>
  <c r="K158" i="19"/>
  <c r="L146" i="19" l="1"/>
  <c r="M50" i="19"/>
  <c r="L50" i="19"/>
  <c r="L49" i="19"/>
  <c r="L157" i="19" s="1"/>
  <c r="L149" i="19"/>
  <c r="L140" i="19"/>
  <c r="L133" i="19"/>
  <c r="L127" i="19"/>
  <c r="L124" i="19"/>
  <c r="L121" i="19"/>
  <c r="L117" i="19"/>
  <c r="L113" i="19"/>
  <c r="L109" i="19"/>
  <c r="L107" i="19"/>
  <c r="L101" i="19"/>
  <c r="L103" i="19" s="1"/>
  <c r="L100" i="19"/>
  <c r="L89" i="19"/>
  <c r="L54" i="19"/>
  <c r="L42" i="19"/>
  <c r="L40" i="19"/>
  <c r="L38" i="19"/>
  <c r="L35" i="19"/>
  <c r="L22" i="19"/>
  <c r="K162" i="19"/>
  <c r="K146" i="19"/>
  <c r="K149" i="19" s="1"/>
  <c r="K140" i="19"/>
  <c r="K133" i="19"/>
  <c r="K127" i="19"/>
  <c r="K124" i="19"/>
  <c r="K121" i="19"/>
  <c r="K117" i="19"/>
  <c r="K113" i="19"/>
  <c r="K109" i="19"/>
  <c r="K107" i="19"/>
  <c r="K101" i="19"/>
  <c r="K103" i="19" s="1"/>
  <c r="K100" i="19"/>
  <c r="K89" i="19"/>
  <c r="K50" i="19"/>
  <c r="K49" i="19"/>
  <c r="K157" i="19" s="1"/>
  <c r="K42" i="19"/>
  <c r="K40" i="19"/>
  <c r="K38" i="19"/>
  <c r="K35" i="19"/>
  <c r="K22" i="19"/>
  <c r="M157" i="19" l="1"/>
  <c r="M156" i="19" s="1"/>
  <c r="M166" i="19" s="1"/>
  <c r="M49" i="19"/>
  <c r="M54" i="19" s="1"/>
  <c r="M55" i="19" s="1"/>
  <c r="M146" i="19"/>
  <c r="M149" i="19" s="1"/>
  <c r="M150" i="19" s="1"/>
  <c r="M151" i="19" s="1"/>
  <c r="M152" i="19" s="1"/>
  <c r="L156" i="19"/>
  <c r="K128" i="19"/>
  <c r="K129" i="19" s="1"/>
  <c r="L162" i="19"/>
  <c r="L55" i="19"/>
  <c r="L150" i="19"/>
  <c r="K156" i="19"/>
  <c r="K166" i="19" s="1"/>
  <c r="K150" i="19"/>
  <c r="K54" i="19"/>
  <c r="K55" i="19" s="1"/>
  <c r="L128" i="19"/>
  <c r="L129" i="19" s="1"/>
  <c r="K151" i="19" l="1"/>
  <c r="K152" i="19" s="1"/>
  <c r="L151" i="19"/>
  <c r="L152" i="19" s="1"/>
  <c r="L166" i="19"/>
  <c r="I53" i="20" l="1"/>
  <c r="L50" i="21"/>
  <c r="M50" i="21" s="1"/>
  <c r="M82" i="21" s="1"/>
  <c r="H27" i="20" l="1"/>
  <c r="I25" i="21"/>
  <c r="H145" i="20" l="1"/>
  <c r="H42" i="20"/>
  <c r="J144" i="21"/>
  <c r="I144" i="21"/>
  <c r="I39" i="21"/>
  <c r="J39" i="21" s="1"/>
  <c r="J47" i="21" s="1"/>
  <c r="N167" i="21" l="1"/>
  <c r="O167" i="21"/>
  <c r="O165" i="21"/>
  <c r="O163" i="21"/>
  <c r="O162" i="21"/>
  <c r="O161" i="21"/>
  <c r="N165" i="21"/>
  <c r="N163" i="21"/>
  <c r="N162" i="21"/>
  <c r="N161" i="21"/>
  <c r="N159" i="21"/>
  <c r="M161" i="21"/>
  <c r="P32" i="21"/>
  <c r="P48" i="21" s="1"/>
  <c r="N32" i="21"/>
  <c r="P28" i="21"/>
  <c r="P25" i="21"/>
  <c r="P159" i="21" s="1"/>
  <c r="M28" i="21"/>
  <c r="M159" i="21" s="1"/>
  <c r="M25" i="21"/>
  <c r="J28" i="21"/>
  <c r="J25" i="21"/>
  <c r="L167" i="21"/>
  <c r="L165" i="21"/>
  <c r="L163" i="21"/>
  <c r="L162" i="21"/>
  <c r="L161" i="21"/>
  <c r="M32" i="21" l="1"/>
  <c r="M48" i="21" s="1"/>
  <c r="L164" i="21"/>
  <c r="O99" i="21"/>
  <c r="L99" i="21"/>
  <c r="L159" i="21" s="1"/>
  <c r="L158" i="21" s="1"/>
  <c r="J102" i="20"/>
  <c r="I102" i="20"/>
  <c r="L168" i="21" l="1"/>
  <c r="N152" i="21" l="1"/>
  <c r="N143" i="21"/>
  <c r="N136" i="21"/>
  <c r="L152" i="21"/>
  <c r="L153" i="21" s="1"/>
  <c r="L143" i="21"/>
  <c r="L136" i="21"/>
  <c r="M130" i="21"/>
  <c r="M131" i="21" s="1"/>
  <c r="M154" i="21" s="1"/>
  <c r="M155" i="21" s="1"/>
  <c r="L98" i="21"/>
  <c r="N98" i="21"/>
  <c r="O130" i="21"/>
  <c r="N130" i="21"/>
  <c r="L130" i="21"/>
  <c r="K130" i="21"/>
  <c r="N95" i="21"/>
  <c r="L95" i="21"/>
  <c r="N82" i="21"/>
  <c r="L82" i="21"/>
  <c r="N47" i="21"/>
  <c r="N38" i="21"/>
  <c r="N36" i="21"/>
  <c r="N34" i="21"/>
  <c r="N20" i="21"/>
  <c r="L47" i="21"/>
  <c r="L38" i="21"/>
  <c r="L36" i="21"/>
  <c r="L34" i="21"/>
  <c r="L32" i="21"/>
  <c r="L20" i="21"/>
  <c r="P130" i="21"/>
  <c r="P131" i="21" s="1"/>
  <c r="P154" i="21" s="1"/>
  <c r="P155" i="21" s="1"/>
  <c r="L48" i="21" l="1"/>
  <c r="N131" i="21"/>
  <c r="N153" i="21"/>
  <c r="P161" i="21"/>
  <c r="P167" i="21"/>
  <c r="L131" i="21"/>
  <c r="P162" i="21" s="1"/>
  <c r="N48" i="21"/>
  <c r="N154" i="21" s="1"/>
  <c r="N155" i="21" s="1"/>
  <c r="H102" i="20"/>
  <c r="H131" i="20" s="1"/>
  <c r="I99" i="21"/>
  <c r="P165" i="21" l="1"/>
  <c r="P164" i="21" s="1"/>
  <c r="P168" i="21" s="1"/>
  <c r="L154" i="21"/>
  <c r="L155" i="21" s="1"/>
  <c r="P163" i="21"/>
  <c r="P158" i="21"/>
  <c r="I160" i="21" l="1"/>
  <c r="J100" i="21" l="1"/>
  <c r="H53" i="20" l="1"/>
  <c r="I50" i="21"/>
  <c r="I35" i="20" l="1"/>
  <c r="J35" i="20"/>
  <c r="H168" i="20"/>
  <c r="H167" i="20"/>
  <c r="H166" i="20"/>
  <c r="H164" i="20"/>
  <c r="H163" i="20"/>
  <c r="H162" i="20"/>
  <c r="H161" i="20"/>
  <c r="O16" i="20" l="1"/>
  <c r="O32" i="21"/>
  <c r="J32" i="21"/>
  <c r="J48" i="21" s="1"/>
  <c r="K32" i="21"/>
  <c r="I32" i="21"/>
  <c r="H32" i="21"/>
  <c r="H35" i="20" l="1"/>
  <c r="J106" i="21"/>
  <c r="H99" i="21"/>
  <c r="H130" i="21" s="1"/>
  <c r="N158" i="21" l="1"/>
  <c r="N164" i="21"/>
  <c r="J99" i="21"/>
  <c r="J130" i="21" s="1"/>
  <c r="I130" i="21"/>
  <c r="J52" i="21"/>
  <c r="N168" i="21" l="1"/>
  <c r="I152" i="21"/>
  <c r="J145" i="21"/>
  <c r="I166" i="21"/>
  <c r="J166" i="21" s="1"/>
  <c r="J164" i="21" s="1"/>
  <c r="J152" i="21" l="1"/>
  <c r="J153" i="21" s="1"/>
  <c r="H99" i="20"/>
  <c r="H101" i="20" s="1"/>
  <c r="J160" i="21"/>
  <c r="I96" i="21"/>
  <c r="J97" i="21"/>
  <c r="J96" i="21" l="1"/>
  <c r="I98" i="21"/>
  <c r="J98" i="21"/>
  <c r="K150" i="22" l="1"/>
  <c r="K149" i="22"/>
  <c r="K148" i="22" s="1"/>
  <c r="K146" i="22"/>
  <c r="K145" i="22"/>
  <c r="K144" i="22"/>
  <c r="K143" i="22"/>
  <c r="K142" i="22"/>
  <c r="K134" i="22"/>
  <c r="K135" i="22" s="1"/>
  <c r="K126" i="22"/>
  <c r="K119" i="22"/>
  <c r="K112" i="22"/>
  <c r="K110" i="22"/>
  <c r="K107" i="22"/>
  <c r="K104" i="22"/>
  <c r="K100" i="22"/>
  <c r="K97" i="22"/>
  <c r="K92" i="22"/>
  <c r="K90" i="22"/>
  <c r="K79" i="22"/>
  <c r="K41" i="22"/>
  <c r="K31" i="22"/>
  <c r="K29" i="22"/>
  <c r="K27" i="22"/>
  <c r="K42" i="22" s="1"/>
  <c r="K25" i="22"/>
  <c r="K20" i="22"/>
  <c r="K141" i="22" l="1"/>
  <c r="K113" i="22"/>
  <c r="K151" i="22"/>
  <c r="K114" i="22"/>
  <c r="K136" i="22" s="1"/>
  <c r="K137" i="22" s="1"/>
  <c r="K163" i="21"/>
  <c r="I163" i="21"/>
  <c r="H163" i="21"/>
  <c r="J164" i="20"/>
  <c r="I164" i="20"/>
  <c r="J163" i="21" l="1"/>
  <c r="H161" i="21"/>
  <c r="I161" i="21"/>
  <c r="I167" i="21"/>
  <c r="I165" i="21"/>
  <c r="I162" i="21"/>
  <c r="I143" i="21"/>
  <c r="I136" i="21"/>
  <c r="I93" i="21"/>
  <c r="I82" i="21"/>
  <c r="I47" i="21"/>
  <c r="I38" i="21"/>
  <c r="I36" i="21"/>
  <c r="I34" i="21"/>
  <c r="I20" i="21"/>
  <c r="M162" i="21" l="1"/>
  <c r="M158" i="21" s="1"/>
  <c r="I95" i="21"/>
  <c r="V93" i="21"/>
  <c r="I159" i="21"/>
  <c r="I158" i="21" s="1"/>
  <c r="I153" i="21"/>
  <c r="I48" i="21"/>
  <c r="I131" i="21"/>
  <c r="M163" i="21" l="1"/>
  <c r="M165" i="21"/>
  <c r="M167" i="21"/>
  <c r="I154" i="21"/>
  <c r="I155" i="21" s="1"/>
  <c r="M164" i="21" l="1"/>
  <c r="M168" i="21" s="1"/>
  <c r="K167" i="21"/>
  <c r="H167" i="21"/>
  <c r="K165" i="21"/>
  <c r="H165" i="21"/>
  <c r="K162" i="21"/>
  <c r="H162" i="21"/>
  <c r="K161" i="21"/>
  <c r="O152" i="21"/>
  <c r="K152" i="21"/>
  <c r="H152" i="21"/>
  <c r="O143" i="21"/>
  <c r="K143" i="21"/>
  <c r="H143" i="21"/>
  <c r="O136" i="21"/>
  <c r="K136" i="21"/>
  <c r="H136" i="21"/>
  <c r="H98" i="21"/>
  <c r="K98" i="21"/>
  <c r="O95" i="21"/>
  <c r="K95" i="21"/>
  <c r="H93" i="21"/>
  <c r="H95" i="21" s="1"/>
  <c r="O82" i="21"/>
  <c r="K82" i="21"/>
  <c r="H50" i="21"/>
  <c r="J50" i="21" s="1"/>
  <c r="J82" i="21" s="1"/>
  <c r="J131" i="21" s="1"/>
  <c r="J154" i="21" s="1"/>
  <c r="J155" i="21" s="1"/>
  <c r="O47" i="21"/>
  <c r="K47" i="21"/>
  <c r="H47" i="21"/>
  <c r="O38" i="21"/>
  <c r="K38" i="21"/>
  <c r="H38" i="21"/>
  <c r="O36" i="21"/>
  <c r="K36" i="21"/>
  <c r="H36" i="21"/>
  <c r="O34" i="21"/>
  <c r="K34" i="21"/>
  <c r="H34" i="21"/>
  <c r="O20" i="21"/>
  <c r="K20" i="21"/>
  <c r="H20" i="21"/>
  <c r="H159" i="21" l="1"/>
  <c r="J159" i="21" s="1"/>
  <c r="K153" i="21"/>
  <c r="K131" i="21"/>
  <c r="K164" i="21"/>
  <c r="H164" i="21"/>
  <c r="H48" i="21"/>
  <c r="K159" i="21"/>
  <c r="K158" i="21" s="1"/>
  <c r="H153" i="21"/>
  <c r="H82" i="21"/>
  <c r="H131" i="21" s="1"/>
  <c r="O48" i="21"/>
  <c r="O96" i="21"/>
  <c r="K48" i="21"/>
  <c r="O153" i="21"/>
  <c r="J168" i="20"/>
  <c r="I168" i="20"/>
  <c r="J166" i="20"/>
  <c r="I166" i="20"/>
  <c r="J163" i="20"/>
  <c r="I163" i="20"/>
  <c r="J162" i="20"/>
  <c r="I162" i="20"/>
  <c r="J153" i="20"/>
  <c r="I153" i="20"/>
  <c r="H153" i="20"/>
  <c r="J144" i="20"/>
  <c r="I144" i="20"/>
  <c r="H144" i="20"/>
  <c r="J137" i="20"/>
  <c r="I137" i="20"/>
  <c r="H137" i="20"/>
  <c r="J131" i="20"/>
  <c r="I131" i="20"/>
  <c r="I99" i="20"/>
  <c r="I101" i="20" s="1"/>
  <c r="J98" i="20"/>
  <c r="I98" i="20"/>
  <c r="H96" i="20"/>
  <c r="H98" i="20" s="1"/>
  <c r="J85" i="20"/>
  <c r="I85" i="20"/>
  <c r="J50" i="20"/>
  <c r="I50" i="20"/>
  <c r="H50" i="20"/>
  <c r="J41" i="20"/>
  <c r="I41" i="20"/>
  <c r="H41" i="20"/>
  <c r="J39" i="20"/>
  <c r="I39" i="20"/>
  <c r="H39" i="20"/>
  <c r="J37" i="20"/>
  <c r="I37" i="20"/>
  <c r="H37" i="20"/>
  <c r="J22" i="20"/>
  <c r="I22" i="20"/>
  <c r="H22" i="20"/>
  <c r="O98" i="21" l="1"/>
  <c r="O131" i="21" s="1"/>
  <c r="O159" i="21"/>
  <c r="O164" i="21"/>
  <c r="H85" i="20"/>
  <c r="H132" i="20" s="1"/>
  <c r="H160" i="20"/>
  <c r="H159" i="20" s="1"/>
  <c r="J158" i="21"/>
  <c r="J168" i="21" s="1"/>
  <c r="H154" i="20"/>
  <c r="K154" i="21"/>
  <c r="K155" i="21" s="1"/>
  <c r="H158" i="21"/>
  <c r="H168" i="21" s="1"/>
  <c r="K168" i="21"/>
  <c r="H165" i="20"/>
  <c r="J165" i="20"/>
  <c r="O154" i="21"/>
  <c r="O155" i="21" s="1"/>
  <c r="H154" i="21"/>
  <c r="H155" i="21" s="1"/>
  <c r="I165" i="20"/>
  <c r="J51" i="20"/>
  <c r="I51" i="20"/>
  <c r="I132" i="20"/>
  <c r="H51" i="20"/>
  <c r="J154" i="20"/>
  <c r="I154" i="20"/>
  <c r="J99" i="20"/>
  <c r="I160" i="20"/>
  <c r="I159" i="20" s="1"/>
  <c r="I169" i="20" s="1"/>
  <c r="O158" i="21" l="1"/>
  <c r="O168" i="21" s="1"/>
  <c r="H169" i="20"/>
  <c r="H155" i="20"/>
  <c r="H156" i="20" s="1"/>
  <c r="I164" i="21"/>
  <c r="I168" i="21" s="1"/>
  <c r="I155" i="20"/>
  <c r="I156" i="20" s="1"/>
  <c r="J101" i="20"/>
  <c r="J132" i="20" s="1"/>
  <c r="J155" i="20" s="1"/>
  <c r="J156" i="20" s="1"/>
  <c r="J160" i="20"/>
  <c r="J159" i="20" s="1"/>
  <c r="J169" i="20" s="1"/>
</calcChain>
</file>

<file path=xl/comments1.xml><?xml version="1.0" encoding="utf-8"?>
<comments xmlns="http://schemas.openxmlformats.org/spreadsheetml/2006/main">
  <authors>
    <author>Audra Cepiene</author>
    <author>Snieguole Kacerauskaite</author>
    <author>Sniega</author>
  </authors>
  <commentList>
    <comment ref="E27" authorId="0">
      <text>
        <r>
          <rPr>
            <sz val="9"/>
            <color indexed="81"/>
            <rFont val="Tahoma"/>
            <family val="2"/>
            <charset val="186"/>
          </rPr>
          <t>KSP 3.2.2.1 
Stiprinti tarptautinių jūrinių renginių (Jūros šventė, laivų paradas ir kt.), regatų (Baltic Sprint Cup, Tall Ship Race, Baltic Sail, Volvo Ocean Race ir kt.) tradicijas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L46" authorId="1">
      <text>
        <r>
          <rPr>
            <b/>
            <sz val="9"/>
            <color indexed="81"/>
            <rFont val="Tahoma"/>
            <family val="2"/>
            <charset val="186"/>
          </rPr>
          <t>2017 m.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Sausio 15-oji</t>
        </r>
        <r>
          <rPr>
            <sz val="9"/>
            <color indexed="81"/>
            <rFont val="Tahoma"/>
            <family val="2"/>
            <charset val="186"/>
          </rPr>
          <t xml:space="preserve"> taps vienu iš pagrindinių Lietuvos kultūros sostinės atidarymo akcentų, todėl  planuojama šią atmintiną datą pažymėti naujomis formomis ir didesnės apimties renginiais. Tam reikalingas didesnis finansavimas (20.000 Eur). </t>
        </r>
        <r>
          <rPr>
            <b/>
            <i/>
            <sz val="9"/>
            <color indexed="81"/>
            <rFont val="Tahoma"/>
            <family val="2"/>
            <charset val="186"/>
          </rPr>
          <t xml:space="preserve">Kovo 11 </t>
        </r>
        <r>
          <rPr>
            <sz val="9"/>
            <color indexed="81"/>
            <rFont val="Tahoma"/>
            <family val="2"/>
            <charset val="186"/>
          </rPr>
          <t>paminėjimo renginius planuojama organizuoti Švyturio arenoje ir kitose miesto viešosiose erdvėse (30.000 €).</t>
        </r>
      </text>
    </comment>
    <comment ref="M46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Sausio 15-oji, Kovo 11-oji,  Įgyvendinta Lietuvos šimtmečio minėjimo programa ir kt.)</t>
        </r>
      </text>
    </comment>
    <comment ref="N46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(Sausio 15-oji, Kovo 11-oji,  Vasario 16 ir Liepos 6</t>
        </r>
      </text>
    </comment>
    <comment ref="D69" authorId="1">
      <text>
        <r>
          <rPr>
            <b/>
            <sz val="9"/>
            <color indexed="81"/>
            <rFont val="Tahoma"/>
            <family val="2"/>
            <charset val="186"/>
          </rPr>
          <t>Planuojama įrengti dar 20 stotelių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73" authorId="2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M89" authorId="1">
      <text>
        <r>
          <rPr>
            <b/>
            <sz val="9"/>
            <color indexed="81"/>
            <rFont val="Tahoma"/>
            <family val="2"/>
            <charset val="186"/>
          </rPr>
          <t>Pakabinamų lubų kėtimas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24" authorId="1">
      <text>
        <r>
          <rPr>
            <b/>
            <sz val="9"/>
            <color indexed="81"/>
            <rFont val="Tahoma"/>
            <family val="2"/>
            <charset val="186"/>
          </rPr>
          <t>Renovuoti 2 pastatai vienuolyno teritorijoje -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koplyčios</t>
        </r>
        <r>
          <rPr>
            <sz val="9"/>
            <color indexed="81"/>
            <rFont val="Tahoma"/>
            <family val="2"/>
            <charset val="186"/>
          </rPr>
          <t xml:space="preserve"> pritaikymas muzikinei – koncertinei veiklai (kapitalinis remontas įrengiant šildymo, vėsinimo, vėdinimo, drėkinimo sistemas) ir Klaipėdos Šv. Pranciškaus Asyžiečio </t>
        </r>
        <r>
          <rPr>
            <b/>
            <i/>
            <sz val="9"/>
            <color indexed="81"/>
            <rFont val="Tahoma"/>
            <family val="2"/>
            <charset val="186"/>
          </rPr>
          <t>vienuolyno patalpų</t>
        </r>
        <r>
          <rPr>
            <sz val="9"/>
            <color indexed="81"/>
            <rFont val="Tahoma"/>
            <family val="2"/>
            <charset val="186"/>
          </rPr>
          <t xml:space="preserve"> pritaikymas galerijai (kapitalinis remontas)
</t>
        </r>
      </text>
    </comment>
    <comment ref="E138" authorId="1">
      <text>
        <r>
          <rPr>
            <sz val="9"/>
            <color indexed="81"/>
            <rFont val="Tahoma"/>
            <family val="2"/>
            <charset val="186"/>
          </rPr>
          <t xml:space="preserve">"Parengti ir įgyvendinti dailės palikimo išsaugojimo Klaipėdos mieste koncepciją ir programą"
</t>
        </r>
      </text>
    </comment>
    <comment ref="K139" authorId="1">
      <text>
        <r>
          <rPr>
            <sz val="9"/>
            <color indexed="81"/>
            <rFont val="Tahoma"/>
            <family val="2"/>
            <charset val="186"/>
          </rPr>
          <t>Vieno kūrinio skaitmeninimo kaina 30 Eur</t>
        </r>
      </text>
    </comment>
    <comment ref="E141" authorId="2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E143" authorId="2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K151" authorId="1">
      <text>
        <r>
          <rPr>
            <sz val="9"/>
            <color indexed="81"/>
            <rFont val="Tahoma"/>
            <family val="2"/>
            <charset val="186"/>
          </rPr>
          <t>Muzikinio teatro fasado uždengimas,  kultūros įstaigas reprezentuojantys objektai, nuorodos į kultūros įstaigas, perėjų puošyba ir kt.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  <author>Sniega</author>
  </authors>
  <commentList>
    <comment ref="R43" authorId="0">
      <text>
        <r>
          <rPr>
            <b/>
            <sz val="9"/>
            <color indexed="81"/>
            <rFont val="Tahoma"/>
            <family val="2"/>
            <charset val="186"/>
          </rPr>
          <t>2017 m.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Sausio 15-oji</t>
        </r>
        <r>
          <rPr>
            <sz val="9"/>
            <color indexed="81"/>
            <rFont val="Tahoma"/>
            <family val="2"/>
            <charset val="186"/>
          </rPr>
          <t xml:space="preserve"> taps vienu iš pagrindinių Lietuvos kultūros sostinės atidarymo akcentų, todėl  planuojama šią atmintiną datą pažymėti naujomis formomis ir didesnės apimties renginiais. Tam reikalingas didesnis finansavimas (20.000 Eur). </t>
        </r>
        <r>
          <rPr>
            <b/>
            <i/>
            <sz val="9"/>
            <color indexed="81"/>
            <rFont val="Tahoma"/>
            <family val="2"/>
            <charset val="186"/>
          </rPr>
          <t xml:space="preserve">Kovo 11 </t>
        </r>
        <r>
          <rPr>
            <sz val="9"/>
            <color indexed="81"/>
            <rFont val="Tahoma"/>
            <family val="2"/>
            <charset val="186"/>
          </rPr>
          <t>paminėjimo renginius planuojama organizuoti Švyturio arenoje ir kitose miesto viešosiose erdvėse (30.000 €).</t>
        </r>
      </text>
    </comment>
    <comment ref="S43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Sausio 15-oji, Kovo 11-oji,  Įgyvendinta Lietuvos šimtmečio minėjimo programa ir kt.)</t>
        </r>
      </text>
    </comment>
    <comment ref="T43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(Sausio 15-oji, Kovo 11-oji,  Vasario 16 ir Liepos 6</t>
        </r>
      </text>
    </comment>
    <comment ref="D65" authorId="0">
      <text>
        <r>
          <rPr>
            <b/>
            <sz val="9"/>
            <color indexed="81"/>
            <rFont val="Tahoma"/>
            <family val="2"/>
            <charset val="186"/>
          </rPr>
          <t>Planuojama įrengti dar 20 stotelių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70" authorId="1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S86" authorId="0">
      <text>
        <r>
          <rPr>
            <b/>
            <sz val="9"/>
            <color indexed="81"/>
            <rFont val="Tahoma"/>
            <family val="2"/>
            <charset val="186"/>
          </rPr>
          <t>Pakabinamų lubų kėtimas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Q122" authorId="0">
      <text>
        <r>
          <rPr>
            <b/>
            <sz val="9"/>
            <color indexed="81"/>
            <rFont val="Tahoma"/>
            <family val="2"/>
            <charset val="186"/>
          </rPr>
          <t>Renovuoti 2 pastatai vienuolyno teritorijoje -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koplyčios</t>
        </r>
        <r>
          <rPr>
            <sz val="9"/>
            <color indexed="81"/>
            <rFont val="Tahoma"/>
            <family val="2"/>
            <charset val="186"/>
          </rPr>
          <t xml:space="preserve"> pritaikymas muzikinei – koncertinei veiklai (kapitalinis remontas įrengiant šildymo, vėsinimo, vėdinimo, drėkinimo sistemas) ir Klaipėdos Šv. Pranciškaus Asyžiečio </t>
        </r>
        <r>
          <rPr>
            <b/>
            <i/>
            <sz val="9"/>
            <color indexed="81"/>
            <rFont val="Tahoma"/>
            <family val="2"/>
            <charset val="186"/>
          </rPr>
          <t>vienuolyno patalpų</t>
        </r>
        <r>
          <rPr>
            <sz val="9"/>
            <color indexed="81"/>
            <rFont val="Tahoma"/>
            <family val="2"/>
            <charset val="186"/>
          </rPr>
          <t xml:space="preserve"> pritaikymas galerijai (kapitalinis remontas)
</t>
        </r>
      </text>
    </comment>
    <comment ref="E137" authorId="0">
      <text>
        <r>
          <rPr>
            <sz val="9"/>
            <color indexed="81"/>
            <rFont val="Tahoma"/>
            <family val="2"/>
            <charset val="186"/>
          </rPr>
          <t xml:space="preserve">"Parengti ir įgyvendinti dailės palikimo išsaugojimo Klaipėdos mieste koncepciją ir programą"
</t>
        </r>
      </text>
    </comment>
    <comment ref="Q138" authorId="0">
      <text>
        <r>
          <rPr>
            <sz val="9"/>
            <color indexed="81"/>
            <rFont val="Tahoma"/>
            <family val="2"/>
            <charset val="186"/>
          </rPr>
          <t>Vieno kūrinio skaitmeninimo kaina 30 Eur</t>
        </r>
      </text>
    </comment>
    <comment ref="E140" authorId="1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E142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Q150" authorId="0">
      <text>
        <r>
          <rPr>
            <sz val="9"/>
            <color indexed="81"/>
            <rFont val="Tahoma"/>
            <family val="2"/>
            <charset val="186"/>
          </rPr>
          <t>Muzikinio teatro fasado uždengimas,  kultūros įstaigas reprezentuojantys objektai, nuorodos į kultūros įstaigas, perėjų puošyba ir kt.</t>
        </r>
      </text>
    </comment>
  </commentList>
</comments>
</file>

<file path=xl/comments3.xml><?xml version="1.0" encoding="utf-8"?>
<comments xmlns="http://schemas.openxmlformats.org/spreadsheetml/2006/main">
  <authors>
    <author>Snieguole Kacerauskaite</author>
    <author>Sniega</author>
  </authors>
  <commentList>
    <comment ref="M36" authorId="0">
      <text>
        <r>
          <rPr>
            <b/>
            <sz val="9"/>
            <color indexed="81"/>
            <rFont val="Tahoma"/>
            <family val="2"/>
            <charset val="186"/>
          </rPr>
          <t>2017 m.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Sausio 15-oji</t>
        </r>
        <r>
          <rPr>
            <sz val="9"/>
            <color indexed="81"/>
            <rFont val="Tahoma"/>
            <family val="2"/>
            <charset val="186"/>
          </rPr>
          <t xml:space="preserve"> taps vienu iš pagrindinių Lietuvos kultūros sostinės atidarymo akcentų, todėl  planuojama šią atmintiną datą pažymėti naujomis formomis ir didesnės apimties renginiais. Tam reikalingas didesnis finansavimas (20.000 Eur). </t>
        </r>
        <r>
          <rPr>
            <b/>
            <i/>
            <sz val="9"/>
            <color indexed="81"/>
            <rFont val="Tahoma"/>
            <family val="2"/>
            <charset val="186"/>
          </rPr>
          <t xml:space="preserve">Kovo 11 </t>
        </r>
        <r>
          <rPr>
            <sz val="9"/>
            <color indexed="81"/>
            <rFont val="Tahoma"/>
            <family val="2"/>
            <charset val="186"/>
          </rPr>
          <t>paminėjimo renginius planuojama organizuoti Švyturio arenoje ir kitose miesto viešosiose erdvėse (30.000 €).</t>
        </r>
      </text>
    </comment>
    <comment ref="K60" authorId="0">
      <text>
        <r>
          <rPr>
            <sz val="9"/>
            <color indexed="81"/>
            <rFont val="Tahoma"/>
            <family val="2"/>
            <charset val="186"/>
          </rPr>
          <t>Planuojama įrengti dar 20 stotelių</t>
        </r>
      </text>
    </comment>
    <comment ref="J65" authorId="0">
      <text>
        <r>
          <rPr>
            <b/>
            <sz val="9"/>
            <color indexed="81"/>
            <rFont val="Tahoma"/>
            <family val="2"/>
            <charset val="186"/>
          </rPr>
          <t>SB(ES) - Interreg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66" authorId="1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2017 m. planuojama įtraukti į Investicijų sąrašą</t>
        </r>
      </text>
    </comment>
    <comment ref="L108" authorId="0">
      <text>
        <r>
          <rPr>
            <b/>
            <sz val="9"/>
            <color indexed="81"/>
            <rFont val="Tahoma"/>
            <family val="2"/>
            <charset val="186"/>
          </rPr>
          <t>Renovuoti 2 pastatai vienuolyno teritorijoje -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koplyčios</t>
        </r>
        <r>
          <rPr>
            <sz val="9"/>
            <color indexed="81"/>
            <rFont val="Tahoma"/>
            <family val="2"/>
            <charset val="186"/>
          </rPr>
          <t xml:space="preserve"> pritaikymas muzikinei – koncertinei veiklai (kapitalinis remontas įrengiant šildymo, vėsinimo, vėdinimo, drėkinimo sistemas) ir Klaipėdos Šv. Pranciškaus Asyžiečio </t>
        </r>
        <r>
          <rPr>
            <b/>
            <i/>
            <sz val="9"/>
            <color indexed="81"/>
            <rFont val="Tahoma"/>
            <family val="2"/>
            <charset val="186"/>
          </rPr>
          <t>vienuolyno patalpų</t>
        </r>
        <r>
          <rPr>
            <sz val="9"/>
            <color indexed="81"/>
            <rFont val="Tahoma"/>
            <family val="2"/>
            <charset val="186"/>
          </rPr>
          <t xml:space="preserve"> pritaikymas galerijai (kapitalinis remontas)
</t>
        </r>
      </text>
    </comment>
    <comment ref="J109" authorId="0">
      <text>
        <r>
          <rPr>
            <b/>
            <sz val="9"/>
            <color indexed="81"/>
            <rFont val="Tahoma"/>
            <family val="2"/>
            <charset val="186"/>
          </rPr>
          <t>Vienuolių lėšos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11" authorId="0">
      <text>
        <r>
          <rPr>
            <b/>
            <sz val="9"/>
            <color indexed="81"/>
            <rFont val="Tahoma"/>
            <family val="2"/>
            <charset val="186"/>
          </rPr>
          <t>SB(ES) - Interreg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20" authorId="0">
      <text>
        <r>
          <rPr>
            <sz val="9"/>
            <color indexed="81"/>
            <rFont val="Tahoma"/>
            <family val="2"/>
            <charset val="186"/>
          </rPr>
          <t xml:space="preserve">"Parengti ir įgyvendinti dailės palikimo išsaugojimo Klaipėdos mieste koncepciją ir programą"
</t>
        </r>
      </text>
    </comment>
    <comment ref="L121" authorId="0">
      <text>
        <r>
          <rPr>
            <sz val="9"/>
            <color indexed="81"/>
            <rFont val="Tahoma"/>
            <family val="2"/>
            <charset val="186"/>
          </rPr>
          <t>Vieno kūrinio skaitmeninimo kaina 30 Eur</t>
        </r>
      </text>
    </comment>
    <comment ref="F123" authorId="1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F125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L133" authorId="0">
      <text>
        <r>
          <rPr>
            <sz val="9"/>
            <color indexed="81"/>
            <rFont val="Tahoma"/>
            <family val="2"/>
            <charset val="186"/>
          </rPr>
          <t>Muzikinio teatro fasado uždengimas,  kultūros įstaigas reprezentuojatys objektai, nuorodos į kultūros įstaigas, perėjų puošyba ir kt.</t>
        </r>
      </text>
    </comment>
  </commentList>
</comments>
</file>

<file path=xl/comments4.xml><?xml version="1.0" encoding="utf-8"?>
<comments xmlns="http://schemas.openxmlformats.org/spreadsheetml/2006/main">
  <authors>
    <author>Snieguole Kacerauskaite</author>
    <author>Sniega</author>
  </authors>
  <commentList>
    <comment ref="K32" authorId="0">
      <text>
        <r>
          <rPr>
            <sz val="9"/>
            <color indexed="81"/>
            <rFont val="Tahoma"/>
            <family val="2"/>
            <charset val="186"/>
          </rPr>
          <t xml:space="preserve">toje sumoje yra 2,4 komandiruotės sav. darbuotojams
</t>
        </r>
      </text>
    </comment>
    <comment ref="M50" authorId="0">
      <text>
        <r>
          <rPr>
            <b/>
            <sz val="9"/>
            <color indexed="81"/>
            <rFont val="Tahoma"/>
            <family val="2"/>
            <charset val="186"/>
          </rPr>
          <t>2017 m.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Sausio 15-oji</t>
        </r>
        <r>
          <rPr>
            <sz val="9"/>
            <color indexed="81"/>
            <rFont val="Tahoma"/>
            <family val="2"/>
            <charset val="186"/>
          </rPr>
          <t xml:space="preserve"> taps vienu iš pagrindinių Lietuvos kultūros sostinės atidarymo akcentų, todėl  planuojama šią atmintiną datą pažymėti naujomis formomis ir didesnės apimties renginiais. Tam reikalingas didesnis finansavimas (20.000 Eur). </t>
        </r>
        <r>
          <rPr>
            <b/>
            <i/>
            <sz val="9"/>
            <color indexed="81"/>
            <rFont val="Tahoma"/>
            <family val="2"/>
            <charset val="186"/>
          </rPr>
          <t xml:space="preserve">Kovo 11 </t>
        </r>
        <r>
          <rPr>
            <sz val="9"/>
            <color indexed="81"/>
            <rFont val="Tahoma"/>
            <family val="2"/>
            <charset val="186"/>
          </rPr>
          <t>paminėjimo renginius planuojama organizuoti Švyturio arenoje ir kitose miesto viešosiose erdvėse (30.000 €).</t>
        </r>
      </text>
    </comment>
    <comment ref="K73" authorId="0">
      <text>
        <r>
          <rPr>
            <sz val="9"/>
            <color indexed="81"/>
            <rFont val="Tahoma"/>
            <family val="2"/>
            <charset val="186"/>
          </rPr>
          <t>Planuojama įrengti dar 20 stotelių</t>
        </r>
      </text>
    </comment>
    <comment ref="F77" authorId="1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2017 m. planuojama įtraukti į Investicijų sąrašą</t>
        </r>
      </text>
    </comment>
    <comment ref="I115" authorId="0">
      <text>
        <r>
          <rPr>
            <b/>
            <sz val="9"/>
            <color indexed="81"/>
            <rFont val="Tahoma"/>
            <family val="2"/>
            <charset val="186"/>
          </rPr>
          <t>Daiva Daugė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23" authorId="0">
      <text>
        <r>
          <rPr>
            <b/>
            <sz val="9"/>
            <color indexed="81"/>
            <rFont val="Tahoma"/>
            <family val="2"/>
            <charset val="186"/>
          </rPr>
          <t>Renovuoti 2 pastatai vienuolyno teritorijoje -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koplyčios</t>
        </r>
        <r>
          <rPr>
            <sz val="9"/>
            <color indexed="81"/>
            <rFont val="Tahoma"/>
            <family val="2"/>
            <charset val="186"/>
          </rPr>
          <t xml:space="preserve"> pritaikymas muzikinei – koncertinei veiklai (kapitalinis remontas įrengiant šildymo, vėsinimo, vėdinimo, drėkinimo sistemas) ir Klaipėdos Šv. Pranciškaus Asyžiečio </t>
        </r>
        <r>
          <rPr>
            <b/>
            <i/>
            <sz val="9"/>
            <color indexed="81"/>
            <rFont val="Tahoma"/>
            <family val="2"/>
            <charset val="186"/>
          </rPr>
          <t>vienuolyno patalpų</t>
        </r>
        <r>
          <rPr>
            <sz val="9"/>
            <color indexed="81"/>
            <rFont val="Tahoma"/>
            <family val="2"/>
            <charset val="186"/>
          </rPr>
          <t xml:space="preserve"> pritaikymas galerijai (kapitalinis remontas)
</t>
        </r>
      </text>
    </comment>
    <comment ref="J124" authorId="0">
      <text>
        <r>
          <rPr>
            <b/>
            <sz val="9"/>
            <color indexed="81"/>
            <rFont val="Tahoma"/>
            <family val="2"/>
            <charset val="186"/>
          </rPr>
          <t>Vienuolių lėšos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26" authorId="0">
      <text>
        <r>
          <rPr>
            <b/>
            <sz val="9"/>
            <color indexed="81"/>
            <rFont val="Tahoma"/>
            <family val="2"/>
            <charset val="186"/>
          </rPr>
          <t>Daiva Daugė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35" authorId="0">
      <text>
        <r>
          <rPr>
            <sz val="9"/>
            <color indexed="81"/>
            <rFont val="Tahoma"/>
            <family val="2"/>
            <charset val="186"/>
          </rPr>
          <t xml:space="preserve">"Parengti ir įgyvendinti dailės palikimo išsaugojimo Klaipėdos mieste koncepciją ir programą"
</t>
        </r>
      </text>
    </comment>
    <comment ref="L136" authorId="0">
      <text>
        <r>
          <rPr>
            <sz val="9"/>
            <color indexed="81"/>
            <rFont val="Tahoma"/>
            <family val="2"/>
            <charset val="186"/>
          </rPr>
          <t>Vieno kūrinio skaitmeninimo kaina 30 Eur</t>
        </r>
      </text>
    </comment>
    <comment ref="F138" authorId="1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F140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L149" authorId="0">
      <text>
        <r>
          <rPr>
            <sz val="9"/>
            <color indexed="81"/>
            <rFont val="Tahoma"/>
            <family val="2"/>
            <charset val="186"/>
          </rPr>
          <t>Muzikinio teatro fasado uždengimas,  kultūros įstaigas reprezentuojatys objektai, nuorodos į kultūros įstaigas, perėjų puošyba ir kt.</t>
        </r>
      </text>
    </comment>
  </commentList>
</comments>
</file>

<file path=xl/comments5.xml><?xml version="1.0" encoding="utf-8"?>
<comments xmlns="http://schemas.openxmlformats.org/spreadsheetml/2006/main">
  <authors>
    <author>Snieguole Kacerauskaite</author>
    <author>Sniega</author>
  </authors>
  <commentList>
    <comment ref="K31" authorId="0">
      <text>
        <r>
          <rPr>
            <sz val="9"/>
            <color indexed="81"/>
            <rFont val="Tahoma"/>
            <family val="2"/>
            <charset val="186"/>
          </rPr>
          <t xml:space="preserve">toje sumoje yra 2,4 komandiruotės sav. darbuotojams
</t>
        </r>
      </text>
    </comment>
    <comment ref="L31" authorId="0">
      <text>
        <r>
          <rPr>
            <sz val="9"/>
            <color indexed="81"/>
            <rFont val="Tahoma"/>
            <family val="2"/>
            <charset val="186"/>
          </rPr>
          <t xml:space="preserve">toje sumoje yra 2,4 komandiruotės sav. darbuotojams
</t>
        </r>
      </text>
    </comment>
    <comment ref="O49" authorId="0">
      <text>
        <r>
          <rPr>
            <b/>
            <sz val="9"/>
            <color indexed="81"/>
            <rFont val="Tahoma"/>
            <family val="2"/>
            <charset val="186"/>
          </rPr>
          <t>2017 m.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Sausio 15-oji</t>
        </r>
        <r>
          <rPr>
            <sz val="9"/>
            <color indexed="81"/>
            <rFont val="Tahoma"/>
            <family val="2"/>
            <charset val="186"/>
          </rPr>
          <t xml:space="preserve"> taps vienu iš pagrindinių Lietuvos kultūros sostinės atidarymo akcentų, todėl  planuojama šią atmintiną datą pažymėti naujomis formomis ir didesnės apimties renginiais. Tam reikalingas didesnis finansavimas (20.000 Eur). </t>
        </r>
        <r>
          <rPr>
            <b/>
            <i/>
            <sz val="9"/>
            <color indexed="81"/>
            <rFont val="Tahoma"/>
            <family val="2"/>
            <charset val="186"/>
          </rPr>
          <t xml:space="preserve">Kovo 11 </t>
        </r>
        <r>
          <rPr>
            <sz val="9"/>
            <color indexed="81"/>
            <rFont val="Tahoma"/>
            <family val="2"/>
            <charset val="186"/>
          </rPr>
          <t>paminėjimo renginius planuojama organizuoti Švyturio arenoje ir kitose miesto viešosiose erdvėse (30.000 €).</t>
        </r>
      </text>
    </comment>
    <comment ref="K72" authorId="0">
      <text>
        <r>
          <rPr>
            <sz val="9"/>
            <color indexed="81"/>
            <rFont val="Tahoma"/>
            <family val="2"/>
            <charset val="186"/>
          </rPr>
          <t>Planuojama įrengti dar 20 stotelių</t>
        </r>
      </text>
    </comment>
    <comment ref="L72" authorId="0">
      <text>
        <r>
          <rPr>
            <sz val="9"/>
            <color indexed="81"/>
            <rFont val="Tahoma"/>
            <family val="2"/>
            <charset val="186"/>
          </rPr>
          <t>Planuojama įrengti dar 20 stotelių</t>
        </r>
      </text>
    </comment>
    <comment ref="F76" authorId="1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E94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2017 m. planuojama įtraukti į Investicijų sąrašą</t>
        </r>
      </text>
    </comment>
    <comment ref="I114" authorId="0">
      <text>
        <r>
          <rPr>
            <b/>
            <sz val="9"/>
            <color indexed="81"/>
            <rFont val="Tahoma"/>
            <family val="2"/>
            <charset val="186"/>
          </rPr>
          <t>Daiva Daugė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N122" authorId="0">
      <text>
        <r>
          <rPr>
            <b/>
            <sz val="9"/>
            <color indexed="81"/>
            <rFont val="Tahoma"/>
            <family val="2"/>
            <charset val="186"/>
          </rPr>
          <t>Renovuoti 2 pastatai vienuolyno teritorijoje -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i/>
            <sz val="9"/>
            <color indexed="81"/>
            <rFont val="Tahoma"/>
            <family val="2"/>
            <charset val="186"/>
          </rPr>
          <t>koplyčios</t>
        </r>
        <r>
          <rPr>
            <sz val="9"/>
            <color indexed="81"/>
            <rFont val="Tahoma"/>
            <family val="2"/>
            <charset val="186"/>
          </rPr>
          <t xml:space="preserve"> pritaikymas muzikinei – koncertinei veiklai (kapitalinis remontas įrengiant šildymo, vėsinimo, vėdinimo, drėkinimo sistemas) ir Klaipėdos Šv. Pranciškaus Asyžiečio </t>
        </r>
        <r>
          <rPr>
            <b/>
            <i/>
            <sz val="9"/>
            <color indexed="81"/>
            <rFont val="Tahoma"/>
            <family val="2"/>
            <charset val="186"/>
          </rPr>
          <t>vienuolyno patalpų</t>
        </r>
        <r>
          <rPr>
            <sz val="9"/>
            <color indexed="81"/>
            <rFont val="Tahoma"/>
            <family val="2"/>
            <charset val="186"/>
          </rPr>
          <t xml:space="preserve"> pritaikymas galerijai (kapitalinis remontas)
</t>
        </r>
      </text>
    </comment>
    <comment ref="J123" authorId="0">
      <text>
        <r>
          <rPr>
            <b/>
            <sz val="9"/>
            <color indexed="81"/>
            <rFont val="Tahoma"/>
            <family val="2"/>
            <charset val="186"/>
          </rPr>
          <t>Vienuolių lėšos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25" authorId="0">
      <text>
        <r>
          <rPr>
            <b/>
            <sz val="9"/>
            <color indexed="81"/>
            <rFont val="Tahoma"/>
            <family val="2"/>
            <charset val="186"/>
          </rPr>
          <t>Daiva Daugė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34" authorId="0">
      <text>
        <r>
          <rPr>
            <sz val="9"/>
            <color indexed="81"/>
            <rFont val="Tahoma"/>
            <family val="2"/>
            <charset val="186"/>
          </rPr>
          <t xml:space="preserve">"Parengti ir įgyvendinti dailės palikimo išsaugojimo Klaipėdos mieste koncepciją ir programą"
</t>
        </r>
      </text>
    </comment>
    <comment ref="N135" authorId="0">
      <text>
        <r>
          <rPr>
            <sz val="9"/>
            <color indexed="81"/>
            <rFont val="Tahoma"/>
            <family val="2"/>
            <charset val="186"/>
          </rPr>
          <t>Vieno kūrinio skaitmeninimo kaina 30 Eur</t>
        </r>
      </text>
    </comment>
    <comment ref="F137" authorId="1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F139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N148" authorId="0">
      <text>
        <r>
          <rPr>
            <sz val="9"/>
            <color indexed="81"/>
            <rFont val="Tahoma"/>
            <family val="2"/>
            <charset val="186"/>
          </rPr>
          <t>Muzikinio teatro fasado uždengimas,  kultūros įstaigas reprezentuojatys objektai, nuorodos į kultūros įstaigas, perėjų puošyba ir kt.</t>
        </r>
      </text>
    </comment>
  </commentList>
</comments>
</file>

<file path=xl/sharedStrings.xml><?xml version="1.0" encoding="utf-8"?>
<sst xmlns="http://schemas.openxmlformats.org/spreadsheetml/2006/main" count="1832" uniqueCount="311">
  <si>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</si>
  <si>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</si>
  <si>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</si>
  <si>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</si>
  <si>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</si>
  <si>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</si>
  <si>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</si>
  <si>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</si>
  <si>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</si>
  <si>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</si>
  <si>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</si>
  <si>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</si>
  <si>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</si>
  <si>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</si>
  <si>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</si>
  <si>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</si>
  <si>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Finansavimo šaltiniai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</si>
  <si>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</si>
  <si>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</si>
  <si>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</si>
  <si>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Pavadinimas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</si>
  <si>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</si>
  <si>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</si>
  <si>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</si>
  <si>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</si>
  <si>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</si>
  <si>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</si>
  <si>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>2</t>
  </si>
  <si>
    <t>BĮ Klaipėdos miesto savivaldybės tautinių kultūrų centro veiklos organizavimas</t>
  </si>
  <si>
    <t>BĮ Klaipėdos miesto savivaldybės etnokultūros centro veiklos organizavimas</t>
  </si>
  <si>
    <t>Remti kūrybinių organizacijų iniciatyvas ir miesto švenčių organizavimą</t>
  </si>
  <si>
    <t>1</t>
  </si>
  <si>
    <t>Kultūrinių projektų dalinis finansavimas ir vykdymas</t>
  </si>
  <si>
    <t>Lankytojų skaičius, tūkst.</t>
  </si>
  <si>
    <t>4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</si>
  <si>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</si>
  <si>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</si>
  <si>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</si>
  <si>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</si>
  <si>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</si>
  <si>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</si>
  <si>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</si>
  <si>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</si>
  <si>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</si>
  <si>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</si>
  <si>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Kultūros objektų infrastruktūros modernizavimas:</t>
  </si>
  <si>
    <t>Jaunimo teatrinės veiklos programų rėmimas</t>
  </si>
  <si>
    <t>3.2.2.2.</t>
  </si>
  <si>
    <t>3.3.3.2.</t>
  </si>
  <si>
    <t>Užtikrinti kultūros įstaigų veiklą ir atnaujinti viešąsias kultūros erdves</t>
  </si>
  <si>
    <t>Iš viso programai:</t>
  </si>
  <si>
    <t>3.3.2.4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</si>
  <si>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</si>
  <si>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</si>
  <si>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Kultūrinių renginių organizavimas</t>
  </si>
  <si>
    <t>Skatinti miesto bendruomenės kultūrinį ir kūrybinį aktyvumą bei gerinti kultūrinių paslaugų prieinamumą ir kokybę</t>
  </si>
  <si>
    <t xml:space="preserve">Organizuota apdovanojimo ceremonijų </t>
  </si>
  <si>
    <t>Formuoti miesto kultūrinį tapatumą, integruotą į Baltijos jūros regiono kultūrinę erdvę</t>
  </si>
  <si>
    <t>Reprezentacinių Klaipėdos festivalių dalinis finansavimas</t>
  </si>
  <si>
    <t xml:space="preserve"> TIKSLŲ, UŽDAVINIŲ, PRIEMONIŲ, PRIEMONIŲ IŠLAIDŲ IR PRODUKTO KRITERIJŲ SUVESTINĖ</t>
  </si>
  <si>
    <t>Produkto kriterijaus</t>
  </si>
  <si>
    <t>2017-ieji metai</t>
  </si>
  <si>
    <t>Nusipelniusių žmonių pagerbimas ir istorinių įvykių, vietų bei asmenybių atminimo įamžinimas</t>
  </si>
  <si>
    <t>Baltijos jūros regiono šalių kultūros forumų inicijavimas ir organizavimas</t>
  </si>
  <si>
    <t>Dalyvauta, inicijuota kultūros forumų</t>
  </si>
  <si>
    <t>5</t>
  </si>
  <si>
    <t xml:space="preserve">Parengtas techninis projektas, vnt.
</t>
  </si>
  <si>
    <t>Kultūros, meno, edukacinės veiklos ir leidybos projektų dalinis finansavimas</t>
  </si>
  <si>
    <t>Iš viso priemonei:</t>
  </si>
  <si>
    <t>Planas</t>
  </si>
  <si>
    <t>Iš dalies finansuota projektų, skaičius</t>
  </si>
  <si>
    <t>Finansuota programų, skaičius</t>
  </si>
  <si>
    <t>Pagaminta memorialinių objektų, skaičius</t>
  </si>
  <si>
    <t>Parengtas techninis projektas</t>
  </si>
  <si>
    <t>Atlikta rangos darbų, proc.</t>
  </si>
  <si>
    <t>Kalvystės muziejaus pastatų (Šaltkalvių g. 2; 2A) energetinio efektyvumo didinimas</t>
  </si>
  <si>
    <t>Kt</t>
  </si>
  <si>
    <t xml:space="preserve">Jaunųjų klaipėdiečių kūrėjų, išvykusių iš Klaipėdos ar Lietuvos, kūrybos pristatymas „Mes esame“ </t>
  </si>
  <si>
    <t xml:space="preserve">Socialinę atskirtį mažinančių kultūros projektų dalinis finansavimas </t>
  </si>
  <si>
    <t>Surengta Jūros šventė</t>
  </si>
  <si>
    <t>Kultūros kvartalo įveiklinimui skirtų projektų dalinis finansavimas</t>
  </si>
  <si>
    <t>Skirta kultūros ir meno stipendijų, skaičius</t>
  </si>
  <si>
    <t>Miestą reprezentuojančio jūrinio kultūros paveldo kaupimas ir viešinimas</t>
  </si>
  <si>
    <t>Surengta tarptautinė konferencija „Common Sea, common Culture“</t>
  </si>
  <si>
    <t xml:space="preserve">Pasirengimas Europos kultūros sostinės 2022 m. konkursui </t>
  </si>
  <si>
    <t>Stipendijų mokėjimas kultūros ir meno kūrėjams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</si>
  <si>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</si>
  <si>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Programos „Lietuvos kultūros sostinė Klaipėda – neužšąlantis kultūros uostas“ įgyvendinimas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</si>
  <si>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</si>
  <si>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</si>
  <si>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 xml:space="preserve">BĮ Klaipėdos miesto savivaldybės koncertinės įstaigos Klaipėdos koncertų salės veiklos organizavimas  </t>
  </si>
  <si>
    <t xml:space="preserve">BĮ Klaipėdos miesto savivaldybės kultūros centro Žvejų rūmų veiklos organizavimas  </t>
  </si>
  <si>
    <t>BĮ Klaipėdos miesto savivaldybės viešosios bibliotekos veiklos organizavimas:</t>
  </si>
  <si>
    <t>BĮ Klaipėdos kultūrų komunikacijų centro veiklos organizavimas:</t>
  </si>
  <si>
    <t>Parengta paraiška Europos kultūros sostinei</t>
  </si>
  <si>
    <t>Valstybinės ir tarptautinės reikšmės kultūrinių projektų įgyvendinimas</t>
  </si>
  <si>
    <t xml:space="preserve">3.3.1.4. </t>
  </si>
  <si>
    <t>Parengtas investicijų projektas</t>
  </si>
  <si>
    <t>Atlikta modernizavimo darbų, proc.</t>
  </si>
  <si>
    <t>tūkst. Eur</t>
  </si>
  <si>
    <t>3.3.2.5., 3.32.7.</t>
  </si>
  <si>
    <t>BĮ Klaipėdos miesto savivaldybės Mažosios Lietuvos istorijos muziejaus veiklos organizavimas:</t>
  </si>
  <si>
    <t>Dokumentų išduotis bibliotekoje, tūkst.</t>
  </si>
  <si>
    <t xml:space="preserve">Administruojamų tinklalapių skaičius </t>
  </si>
  <si>
    <t>Atlikta rekonstrukcijos darbų,  proc.</t>
  </si>
  <si>
    <t>Pagaminta apdovanojimų, skaičius</t>
  </si>
  <si>
    <t>Projekto „Klaipėdos miesto savivaldybės viešosios bibliotekos „Kauno atžalyno“ filialas – naujos galimybės mažiems ir dideliems“ parengimas</t>
  </si>
  <si>
    <t>Fachverkinės architektūros pastatų kompekso (Bažnyčių g. 4 / Daržų g. 10, Bažnyčių g. 6, Vežėjų g. 4, Aukštoji g. 1 / Didžioji Vandens g. 2) tvarkyba</t>
  </si>
  <si>
    <t>Įgyvendinta Lietuvos kultūros sostinės programa</t>
  </si>
  <si>
    <t xml:space="preserve"> - projekto „Stop – knyga“ įgyvendinimas</t>
  </si>
  <si>
    <t>Iš dalies finansuota kultūros projektų, skaičius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</si>
  <si>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</si>
  <si>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2017-ųjų metų asignavimų planas</t>
  </si>
  <si>
    <t>Vykdytojas (skyrius / asmuo)</t>
  </si>
  <si>
    <t>Įsigyta baldų, įrangos, proc.</t>
  </si>
  <si>
    <t>Rangos darbai, proc.</t>
  </si>
  <si>
    <t>Ekspozicijos įrengimas, proc.</t>
  </si>
  <si>
    <t>Sukurtas ir pagamintas stendas, vnt.</t>
  </si>
  <si>
    <t xml:space="preserve">Projekto „Gintaro krantas“ įgyvendinimas </t>
  </si>
  <si>
    <t>Modernizuoti du kultūros infrastruktūros objektai (koplyčia ir vienuolyno patalpos)</t>
  </si>
  <si>
    <t>Kultūros įstaigų remontas:</t>
  </si>
  <si>
    <t>BĮ Klaipėdos miesto savivaldybės etnokultūros centro  remontas</t>
  </si>
  <si>
    <t>Atliktas stogo remontas, proc.</t>
  </si>
  <si>
    <t>Kultūros įstaigų  patalpų šildymas</t>
  </si>
  <si>
    <t xml:space="preserve">Šîldoma įstaigų, įstaigų skaičius  </t>
  </si>
  <si>
    <t>BĮ Klaipėdos miesto savivaldybės koncertinės įstaigos Klaipėdos koncertų salės pastatо ir patalpų remontas</t>
  </si>
  <si>
    <t>Organizuota jaunųjų kūrėjų kūrybos pristatymų</t>
  </si>
  <si>
    <t xml:space="preserve">Jūros šventės organizavimas </t>
  </si>
  <si>
    <t xml:space="preserve">Jūrinės kultūros projektų dalinis finansavimas </t>
  </si>
  <si>
    <t>Valstybinių dienų ir atmintinų datų minėjimo organizvimas</t>
  </si>
  <si>
    <t>Miestui aktualių renginių organizavimas</t>
  </si>
  <si>
    <t xml:space="preserve">Suorganizuota miestui aktualių renginių ir miesto švenčių  (Šviesų festivalis, Miesto gimtadienis, Dainų šventė, Kalėdinių ir naujametinių renginių ciklas ir pan.) </t>
  </si>
  <si>
    <t>Suorganizuotų renginių skaičius</t>
  </si>
  <si>
    <t>Įgyvendinta projektų, skirtų Lietuvos kultūros sostinei</t>
  </si>
  <si>
    <t>Parengta ekspozicijų atnaujinimo ir piliavietės erdvių muziejifikavimo koncepcijų ir programų, skaičius</t>
  </si>
  <si>
    <t>Įrengta ekspozicija, vnt.</t>
  </si>
  <si>
    <t xml:space="preserve"> - projekto „Istorija veža“ įgyvendinimas;
</t>
  </si>
  <si>
    <t xml:space="preserve"> - Muziejaus 39/45 ekspozicijos įrengimas Priešpilio g. 2;</t>
  </si>
  <si>
    <t>Centralizuotas paviršinių (lietaus) nuotekų tvarkymas (paslaugos apmokėjimas)</t>
  </si>
  <si>
    <t>Atliktas pastato Daržų g. 10 fasado remontas, proc.</t>
  </si>
  <si>
    <t xml:space="preserve">Dailės palikimo išsaugojimo Klaipėdos mieste programos įgyvendinimas </t>
  </si>
  <si>
    <t xml:space="preserve">Parengtas Klaipėdos dailės autorių ir jų kūrinių savadas </t>
  </si>
  <si>
    <t xml:space="preserve">Suskaitmeninta dailės kūrinių </t>
  </si>
  <si>
    <t>Kultūros skyrius</t>
  </si>
  <si>
    <t>KULTŪROS PLĖTROS PROGRAMA (NR. 08)</t>
  </si>
  <si>
    <t xml:space="preserve">Kultūros kelių formavimas ir vystymas (Europos komisijos sertifikuoti kultūros keliai, vietiniai kultūros keliai) </t>
  </si>
  <si>
    <t>Parengtas jūrinę kulturą reprezentuojančių objektų (kilnojamojo ir nekilnojamo kultūros paveldo) sąvadas</t>
  </si>
  <si>
    <t>Projektų skyrius</t>
  </si>
  <si>
    <t>Socialinės infrastruktūros priežiūros skyrius</t>
  </si>
  <si>
    <t xml:space="preserve">Klaipėdos miesto kultūros rinkodaros programos įgyvendinimas ir miesto kultūrą pristatančių objektų gamyba  </t>
  </si>
  <si>
    <t xml:space="preserve">Sukurta ir įdiegta „Miestiečio kultūros vartotojo kortelė“ </t>
  </si>
  <si>
    <t xml:space="preserve">Pagaminta miesto kultūrą pristatančių objektų - puošybos elmentų </t>
  </si>
  <si>
    <t>Įgyvendintа Lietuvos kultūros sostinės programos projektų, vnt.</t>
  </si>
  <si>
    <t>Įgyvendinama Klaipėdos kultūros rinkodaros programa:</t>
  </si>
  <si>
    <t>Atliktas einamasis remontas, proc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</si>
  <si>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</si>
  <si>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SB(P)</t>
  </si>
  <si>
    <t xml:space="preserve"> -  Mažosios Lietuvos istorijos muziejaus istorijos laikotarpio XX a. ir Etnografijos ekspozicijų įrengimas Didžiojo Vandens g. 2</t>
  </si>
  <si>
    <t>Suorganizuota valstybinių švenčių, atmintinų datų paminėjimų ir miesto švenčių (Sausio 15-oji, Kovo 11-oji,  Įgyvendinta Lietuvos šimtmečio minėjimo programa ir kt.)</t>
  </si>
  <si>
    <t>Įsigyta meno kūrinių, vnt.</t>
  </si>
  <si>
    <t>BĮ Klaipėdos miesto savivaldybės viešosios bibliotekos Melnragės filialo (Molo g. 60) patalpų remontas</t>
  </si>
  <si>
    <t xml:space="preserve">Jūrinę kultūrą puoselėjančių renginių dalinis finansavimas, iš jų: </t>
  </si>
  <si>
    <t>05</t>
  </si>
  <si>
    <t>06</t>
  </si>
  <si>
    <t>Įstaigų skaičius</t>
  </si>
  <si>
    <t>Parengtas rekuperacinio vėdinimo projektas, vnt.</t>
  </si>
  <si>
    <t>Jūrinio kultūros paveldo vertybių aktualizavimas:</t>
  </si>
  <si>
    <t>Baltijos jūros regiono šalių kultūrinį bendradarbiavimą skatinančių renginių organizavimas:</t>
  </si>
  <si>
    <t>BĮ Klaipėdos miesto savivaldybės kultūros centro Žvejų rūmų patalpų remontas, pritaikant jas Muzikinio teatro veiklai</t>
  </si>
  <si>
    <t>Kultūrų diasporos centro infrastruktūros kompleksinė plėtra (socialinio kultūrinio klasterio „Vilties miestas“ infrastruktūros  kompleksinė plėtra)</t>
  </si>
  <si>
    <t>Įrengta priešgaisrinė signalizacija</t>
  </si>
  <si>
    <t>Projekto įgyvendinimas, proc</t>
  </si>
  <si>
    <t xml:space="preserve"> - projekto „Baltiškoji Gravitacija“ („Baltic Gravity“) įgyvendinimas.</t>
  </si>
  <si>
    <t>Pakeista didžiosios koncertų salės parterio ir balkono kiliminė danga, proc</t>
  </si>
  <si>
    <t>Pakeistos didžiosios koncertų salės parterio ir balkono kėdės, skaičius</t>
  </si>
  <si>
    <t>Suremontuota tarnybinių ir sanitarinių patalpų, skaičius</t>
  </si>
  <si>
    <t>Įrengtas įėjimo stogelis, proc.</t>
  </si>
  <si>
    <t xml:space="preserve">08 Kultūros plėtros programa </t>
  </si>
  <si>
    <t xml:space="preserve">Iš dalies finansuota projektų (Žydų kultūros kelias ir kt.) </t>
  </si>
  <si>
    <t>SB(VB)</t>
  </si>
  <si>
    <t>Įvykdytas architektūrinės idėjos pasiūlymų konkursas, vnt.</t>
  </si>
  <si>
    <t>Urbanistikos skyrius</t>
  </si>
  <si>
    <t>Vasaros koncertų estrados architektūrinės idėjos konkurso organizavimas</t>
  </si>
  <si>
    <t>Šiuolaikinio prancūzų – lietuvių šokio populiarinimas ir sklaida</t>
  </si>
  <si>
    <t xml:space="preserve">Mokymų organizavimas Klaipėdos miesto kultūros ir meno kūrėjams </t>
  </si>
  <si>
    <t>Įgyvendinta projektų, sk.</t>
  </si>
  <si>
    <t>Dalyvių skaičius</t>
  </si>
  <si>
    <t>Suorganizuota paskaitų, skaičius</t>
  </si>
  <si>
    <t xml:space="preserve">PATVIRTINTA
Klaipėdos miesto savivaldybės administracijos direktoriaus 2017 m. d. įsakymu Nr. AD1-   </t>
  </si>
  <si>
    <t xml:space="preserve"> 2017 M. KLAIPĖDOS MIESTO SAVIVALDYBĖS ADMINISTRACIJOS</t>
  </si>
  <si>
    <t>Papriemonės kodas</t>
  </si>
  <si>
    <t>Apskaitos kodas</t>
  </si>
  <si>
    <t xml:space="preserve">* pagal Klaipėdos miesto savivaldybės tarybos sprendimus: 2016 m. gruodžio 22 d. Nr. T2-290 ir ……………..
</t>
  </si>
  <si>
    <t>07</t>
  </si>
  <si>
    <t xml:space="preserve"> 2017–2019 M. KLAIPĖDOS MIESTO SAVIVALDYBĖS</t>
  </si>
  <si>
    <t>2018-ųjų metų lėšų projektas</t>
  </si>
  <si>
    <t>2019-ųjų metų lėšų projektas</t>
  </si>
  <si>
    <t>2018-ieji metai</t>
  </si>
  <si>
    <t>2019-ieji metai</t>
  </si>
  <si>
    <t>Kultūros kvartalui įveiklinti skirtų projektų dalinis finansavimas</t>
  </si>
  <si>
    <t>Valstybinių dienų ir atmintinų datų minėjimo organizavimas</t>
  </si>
  <si>
    <t>Suorganizuota valstybinių švenčių, atmintinų datų minėjimų ir miesto švenčių (Sausio 15-oji, Kovo 11-oji,  įgyvendinta Lietuvos šimtmečio minėjimo programa ir kt.)</t>
  </si>
  <si>
    <t>Šiuolaikinio prancūzų ir lietuvių šokio populiarinimas ir sklaida</t>
  </si>
  <si>
    <t>Įgyvendinta projektų, skaičius</t>
  </si>
  <si>
    <t>Suorganizuota renginių, skaičius</t>
  </si>
  <si>
    <t xml:space="preserve">Administruojama tinklalapių, skaičius </t>
  </si>
  <si>
    <t xml:space="preserve"> - projekto „Verslo ir kultūros partnerystė“ („BCP goes public“) įgyvendinimas;</t>
  </si>
  <si>
    <t xml:space="preserve"> - projekto „Istorija veža“ įgyvendinimas
</t>
  </si>
  <si>
    <t xml:space="preserve"> - Muziejaus 39/45 ekspozicijos įrengimas Priešpilio g. 2</t>
  </si>
  <si>
    <t xml:space="preserve"> -  Mažosios Lietuvos istorijos muziejaus istorijos laikotarpio XX a. ir Etnografijos ekspozicijų įrengimas Didžioji Vandens g. 2</t>
  </si>
  <si>
    <t>Pakeista didžiosios koncertų salės parterio ir balkono kiliminė danga, proc.</t>
  </si>
  <si>
    <t>BĮ Klaipėdos miesto savivaldybės koncertinės įstaigos Klaipėdos koncertų salės pastato ir patalpų remontas</t>
  </si>
  <si>
    <t>Atliktas einamasis remontas, proc.</t>
  </si>
  <si>
    <t>BĮ Klaipėdos kultūrų komunikacijų centro patalpų remontas</t>
  </si>
  <si>
    <t>Atnaujinta Parodų rūmų fojė, proc.</t>
  </si>
  <si>
    <t>Atnaujinta kompiuterinė įranga, proc.</t>
  </si>
  <si>
    <t>Kultūros centro Žvejų rūmų modernizavimo koncepcijos parengimas</t>
  </si>
  <si>
    <t>SB'</t>
  </si>
  <si>
    <t>Parengta koncepcija</t>
  </si>
  <si>
    <t>Architektūrinės idėjos pasiūlymų konkursas, vnt.</t>
  </si>
  <si>
    <t>Atlikta rekonstravimo darbų,  proc.</t>
  </si>
  <si>
    <t>Fachverkinės architektūros pastatų komplekso (Bažnyčių g. 4 / Daržų g. 10, Bažnyčių g. 6, Vežėjų g. 4, Aukštoji g. 1 / Didžioji Vandens g. 2) tvarkyba</t>
  </si>
  <si>
    <t>Kalvystės muziejaus pastatų (Šaltkalvių g. 2; 2A) energinio efektyvumo didinimas</t>
  </si>
  <si>
    <t xml:space="preserve">Modernaus bendruomenės centro-bibliotekos statyba pietinėje miesto dalyje </t>
  </si>
  <si>
    <t xml:space="preserve">Parengtas techninis projektas, vnt. </t>
  </si>
  <si>
    <t>Parengtas jūrinę kultūrą reprezentuojančių objektų (kilnojamojo ir nekilnojamo kultūros paveldo) sąvadas</t>
  </si>
  <si>
    <t xml:space="preserve">Parengtas Klaipėdos dailės autorių ir jų kūrinių sąvadas </t>
  </si>
  <si>
    <t xml:space="preserve">Kultūros kelių formavimas ir vystymas (Europos Komisijos sertifikuoti kultūros keliai, vietiniai kultūros keliai) </t>
  </si>
  <si>
    <t>Įgyvendintaа Lietuvos kultūros sostinės programos projektų, vnt.</t>
  </si>
  <si>
    <t xml:space="preserve">Sukurta ir įdiegta miestiečio- kultūros vartotojo kortelė </t>
  </si>
  <si>
    <t xml:space="preserve">Pagaminta miesto kultūrą pristatančių objektų – puošybos elementų </t>
  </si>
  <si>
    <t>Klaipėdos kultūros srities tyrimas</t>
  </si>
  <si>
    <t>Atlikta tyrimų, skaičius</t>
  </si>
  <si>
    <t>Išleista leidinių</t>
  </si>
  <si>
    <t>2018 m. lėšų projektas</t>
  </si>
  <si>
    <t>2019 m. lėšų projektas</t>
  </si>
  <si>
    <t>Klaipėdos miesto savivaldybės miesto kultūros plėtros programos (Nr. 08) aprašymo priedas</t>
  </si>
  <si>
    <t>Klaipėdos miesto savivaldybės tarybos                                            2016 m. gruodžio 22 d. sprendimo Nr. T2-290</t>
  </si>
  <si>
    <t>Lyginamasis variantas</t>
  </si>
  <si>
    <t>Siūlomas keisti 2017-ųjų metų asignavimų planas</t>
  </si>
  <si>
    <t>Skirtumas</t>
  </si>
  <si>
    <t>Paaiškinimas</t>
  </si>
  <si>
    <t>2017 metų asignavimų planas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</si>
  <si>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</si>
  <si>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</si>
  <si>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LRVB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</si>
  <si>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</si>
  <si>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</si>
  <si>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2017-ųjų metų asignavimų planas*</t>
  </si>
  <si>
    <t xml:space="preserve">Didžiųjų burlaivių regatos „The Tall Ships Races“ programos įgyvendinimas </t>
  </si>
  <si>
    <t>P3.2.2.1</t>
  </si>
  <si>
    <t>Įvykdyta renginio pristatymų, vnt.</t>
  </si>
  <si>
    <t>Sumokėtas generalinės konferencijos dalyvio mokestis</t>
  </si>
  <si>
    <t>Įvykdyta renginio pristatymų, skaičius</t>
  </si>
  <si>
    <r>
      <t xml:space="preserve">Įvykdyta Didžiųjų burlaivių regatos sutarčių, </t>
    </r>
    <r>
      <rPr>
        <sz val="10"/>
        <rFont val="Times New Roman"/>
        <family val="1"/>
        <charset val="186"/>
      </rPr>
      <t>vnt.</t>
    </r>
  </si>
  <si>
    <t>Įvykdyta rinkodaros priemonių (reklaminių leidinių laivams pritraukti, spaudos konferencijų, straipsnių, Sail Training International vizitų organizavimų, buriavimo praktikantų atrankų, suvenyrų gamybos), proc.</t>
  </si>
  <si>
    <t xml:space="preserve">Regatos „Baltic Sail“ įgyvendinimas </t>
  </si>
  <si>
    <t>Dalyvauta tarptautinėse turizmo parodose, vnt.</t>
  </si>
  <si>
    <t>Atplaukusių laivų skaičius, vnt.</t>
  </si>
  <si>
    <t>Įvykdyta rinkodaros priemonių (reklaminių leidinių laivams pritraukti, spaudos konferencijų, straipsnių, reklamų (spauda, internetas, TV, radijas), buriavimo praktikantų atranka, suvenyrų gamyba, „Baltic Sail“ asociacijos komiteto posėdžio organizavimų), proc.</t>
  </si>
  <si>
    <t>Organizuotas projekto konkursas, vnt.</t>
  </si>
  <si>
    <t>Kultūros ir meno tarybos prie Klaipėdos miesto savivaldybės tarybos nuostatų pakeitimas</t>
  </si>
  <si>
    <t>Muzikinės veiklos programų finansavimo tvarkos parengimas</t>
  </si>
  <si>
    <t xml:space="preserve">Klaipėdos miesto įvaizdžio komisijos nuostatų pakeitimas </t>
  </si>
  <si>
    <t>Tvarkos aprašo, reglamentuojančio miestui dovanojamų objektų priėmimo ir nepriėmimo tvarką, parengimas</t>
  </si>
  <si>
    <t xml:space="preserve"> - projekto „Baltiškoji gravitacija“ („Baltic Gravity“) įgyvendinimas</t>
  </si>
  <si>
    <r>
      <rPr>
        <b/>
        <sz val="10"/>
        <color rgb="FFFF0000"/>
        <rFont val="Times New Roman"/>
        <family val="1"/>
        <charset val="186"/>
      </rPr>
      <t>Šiaurinės kurtinos muziejaus ekspozicijų įrengimas</t>
    </r>
    <r>
      <rPr>
        <sz val="10"/>
        <color rgb="FFFF0000"/>
        <rFont val="Times New Roman"/>
        <family val="1"/>
        <charset val="186"/>
      </rPr>
      <t xml:space="preserve"> </t>
    </r>
    <r>
      <rPr>
        <strike/>
        <sz val="10"/>
        <color rgb="FFFF0000"/>
        <rFont val="Times New Roman"/>
        <family val="1"/>
        <charset val="186"/>
      </rPr>
      <t xml:space="preserve">Projekto „Gintaro krantas“ įgyvendinimas </t>
    </r>
  </si>
  <si>
    <t>Įrengta I salės ekspozicija, proc.</t>
  </si>
  <si>
    <t>Įrengta II salės ekspozicija, proc.</t>
  </si>
  <si>
    <t>Siūlomas keisti 2018-ųjų metų asignavimų planas</t>
  </si>
  <si>
    <t>Siūlomas keisti 2019-ųjų metų asignavimų planas</t>
  </si>
  <si>
    <t>Šiaurinės kurtinos muziejaus ekspozicijos projektavimas ir įrengimas</t>
  </si>
  <si>
    <r>
      <t>(Klaipėdos miesto savivaldybės tarybos                             2017 m. kovo 30</t>
    </r>
    <r>
      <rPr>
        <sz val="10"/>
        <rFont val="Times New Roman"/>
        <family val="1"/>
        <charset val="186"/>
      </rPr>
      <t xml:space="preserve"> d. sprendimo Nr. T2-</t>
    </r>
    <r>
      <rPr>
        <sz val="10"/>
        <color theme="0"/>
        <rFont val="Times New Roman"/>
        <family val="1"/>
        <charset val="186"/>
      </rPr>
      <t xml:space="preserve">XX </t>
    </r>
    <r>
      <rPr>
        <sz val="10"/>
        <rFont val="Times New Roman"/>
        <family val="1"/>
        <charset val="186"/>
      </rPr>
      <t xml:space="preserve">   redakcija)</t>
    </r>
  </si>
  <si>
    <t xml:space="preserve">Atsižvelgiant į tai, kad projektui „Gintaro krantas“ ES finansavimas negautas ir kad viena iš projekto veiklų buvo Piliavietės šiaurinėje kurtinoje suprojektuoti ir įrengti naują muziejaus ekspoziciją, siūloma pakeisti projekto „Gintaro krantas“ pavadinimą į „Šiaurinės kurtinos muziejaus ekspozicijos projektavimas ir įrengimas“ ir patikslinti kriterijus
</t>
  </si>
  <si>
    <t xml:space="preserve">Parengta techninė dokumentacija, vnt. </t>
  </si>
  <si>
    <t>Siūlomas keisti 2018- ųjų metų asignavimų planas</t>
  </si>
  <si>
    <t>Siūlomas keisti 2019- ųjų metų asignavimų planas</t>
  </si>
  <si>
    <t>Siūloma padidinti priemonės finansavimo apimtį, nes: 1) atlikus viešuosius pirkimus  Kovo 11-ajai skirti renginiai kainavo daugiau, nei buvo suplanuota (48,2 tūkst. Eur); 2) Kalėdinių- Naujametinių renginių ciklo organizavimui poreikis padidėjo 35 tūkst. Eur; 3) planuojant 2017 m.  biudžetą nebuvo suplanuotos išlaidos Mero priėmimams, kurie skirti Kultūros sostinės atidarymo ir uždarymo renginiams. Šios išlaidos numatytos Projekto „Klaipėda – 2017 m. Lietuvos kultūros sostinė“ dalinio finansavimo 2016-12-29 sutarties Nr.J9-2364 sąmatoje. Pagal sutartį programą įgyvendina VšĮ „Klaipėdos šventės“</t>
  </si>
  <si>
    <t>Keičiama pagal 2017 m. vasario 23 d. savivaldybės tarybos sprendimu Nr. T2-25 patvirtintą 2017 m. savivaldybės biudžetą</t>
  </si>
  <si>
    <t>Keičiama pagal 2017-02-23 savivaldybės tarybos sprendimu Nr. T2-25 patvirtintą 2017 m. savivaldybės biudžetą</t>
  </si>
  <si>
    <t>biudžeto lėšų. Lėšos bus panaudotos programos ir projekto rinkodaros, reklamos ir puošybos programos įgyvendinimui</t>
  </si>
  <si>
    <t xml:space="preserve">2015-06-23 LR kultūros ministro įsakymu Nr. ĮV-445  2017 m. projektui „Klaipėda – neužšąlantis kultūros uostas“ įgyvendinti skirta 58 tūkst. Eur. Valstybės </t>
  </si>
  <si>
    <t>Siūloma padidinti priemonės finansavimo apimtį, nes planuojant 2017 m. Savivaldybės biudžetą nebuvo suplanuotos išlaidos dalyvavimui tarptautinėje turizmo ir aktyvaus laisvalaikio parodoje ADVENTUR. Šios išlaidos numatytos Projekto „Klaipėda – 2017 m. Lietuvos kultūros sostinė“ dalinio finansavimo sutarties  sąmatoje (+7 tūkst. Eur)</t>
  </si>
  <si>
    <t>Keičiama pagal 201702-23 savivaldybės tarybos sprendimu Nr. T2-25 patvirtintą 2017 m. savivaldybės biudžetą (+517,2 tūkst. Eur)</t>
  </si>
  <si>
    <t>Siūloma padidinti finansavimo apimtį papriemonei, nes  atsižvelgiant į laivų registracijos duomenis ir įvertinus dalyvauti planuojančių burlaivių įgulų skaičių, planuojamos didesnės išlaidos jų aptarnavimui - laikinos infrastrultūros įrengimui,  kitiems  saugumo ir kontrolės reikalavimams užtikrinti (+126,9 tūkst. Eur)</t>
  </si>
  <si>
    <t xml:space="preserve">1. Keičiama pagal 2017 m. vasario 23 d. savivaldybės tarybos sprendimu Nr. T2-25 patvirtintą 2017 m. savivaldybės biudžetą. </t>
  </si>
  <si>
    <t>2. Siūloma padidinti finansavaimo apimtį priemonei, numatant 2018 m. 75 tūkst Eur biudžeto lėšų BĮ Žvejų rūmų Bendruomenės namuose (Debreceno g. 48) liftui įrengti - pagal Klaipėdos m. savivaldybės tarybos kultūros, švietimo ir sporto komiteto 2016-12-20 posėdžio Nr. TAR-126 nutarimą</t>
  </si>
  <si>
    <t>Įrengtas liftas Bendruomenės namuose, Debreceno g. 48</t>
  </si>
  <si>
    <t>Įgyvendintas projektas, proc.</t>
  </si>
  <si>
    <t>____________________________</t>
  </si>
  <si>
    <t>Parengta tvarka, skaičius</t>
  </si>
  <si>
    <t>Pakeisti nuostatai, skaičius</t>
  </si>
  <si>
    <t>Bendros administracinės tvarkos visiems kultūros ir meno programų (projektų) dalinio finansavimo konkursams parengimas</t>
  </si>
  <si>
    <t>Įvykdyta rinkodaros priemonių (reklaminių leidinių laivams pritraukti, spaudos konferencijų, straipsnių, „Sail Training International“ vizitų organizavimų, buriavimo praktikantų atrankų, suvenyrų gamybos), proc.</t>
  </si>
  <si>
    <t>Parengtas aprašas, skaičius</t>
  </si>
  <si>
    <t>Suorganizuota valstybinių švenčių, atmintinų datų paminėjimų ir miesto švenčių (Sausio 15-oji, Kovo 11-oji,  įgyvendinta Lietuvos šimtmečio minėjimo programa ir kt.)</t>
  </si>
  <si>
    <t xml:space="preserve"> - projekto „Stop – knyga!“ įgyvendinimas</t>
  </si>
  <si>
    <t>BĮ Klaipėdos kultūrų komunikacijų centro veiklos organizavimas</t>
  </si>
  <si>
    <t>Ekspozicijos projektavimas ir įrengimas piliavietės šiaurinėje kurtinoje</t>
  </si>
  <si>
    <t>2017–2030 m. Kultūros strategijos įgyvendinimo plano parengimas</t>
  </si>
  <si>
    <t>Parengtas įgyvendinimo planas, saičius</t>
  </si>
  <si>
    <t xml:space="preserve">Sukurta ir įdiegta miestiečio kultūros vartotojo kortelė </t>
  </si>
  <si>
    <t xml:space="preserve">Pagaminta miesto kultūrą pristatančių objektų – puošybos elmentų </t>
  </si>
  <si>
    <t xml:space="preserve">PATVIRTINTA
Klaipėdos miesto savivaldybės administracijos direktoriaus 2017 m. kovo 14 d. įsakymu Nr. AD1-642   </t>
  </si>
  <si>
    <t>2017 metai</t>
  </si>
  <si>
    <t>Siūlomas keisti 2017-ųjų metų asignavimų planas*</t>
  </si>
  <si>
    <t>Siūlomas keisti 2017 metų asignavimų planas</t>
  </si>
  <si>
    <r>
      <t xml:space="preserve">50 </t>
    </r>
    <r>
      <rPr>
        <strike/>
        <sz val="10"/>
        <color rgb="FFFF0000"/>
        <rFont val="Times New Roman"/>
        <family val="1"/>
        <charset val="186"/>
      </rPr>
      <t>100</t>
    </r>
  </si>
  <si>
    <t xml:space="preserve">Lyginamasis variantas
</t>
  </si>
  <si>
    <t xml:space="preserve">* pagal Klaipėdos miesto savivaldybės tarybos 2017-04-27 sprendimą Nr. T2-80
</t>
  </si>
  <si>
    <t xml:space="preserve">(Klaipėdos miesto savivaldybės administracijos direktoriaus 2017 m. gegužės 8 d. įsakymo Nr. AD1-1137 redakcija)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</si>
</sst>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7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b/>
      <i/>
      <sz val="9"/>
      <color indexed="81"/>
      <name val="Tahoma"/>
      <family val="2"/>
      <charset val="186"/>
    </font>
    <font>
      <sz val="7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"/>
      <family val="1"/>
    </font>
    <font>
      <sz val="8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</font>
    <font>
      <b/>
      <sz val="11"/>
      <name val="Times New Roman"/>
      <family val="1"/>
      <charset val="186"/>
    </font>
    <font>
      <sz val="12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b/>
      <i/>
      <sz val="10"/>
      <color theme="0"/>
      <name val="Times New Roman"/>
      <family val="1"/>
      <charset val="186"/>
    </font>
    <font>
      <sz val="8"/>
      <color rgb="FFFF0000"/>
      <name val="Times New Roman"/>
      <family val="1"/>
    </font>
    <font>
      <sz val="10"/>
      <color rgb="FFFF0000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CF6BD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7030A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030A0"/>
      </bottom>
      <diagonal/>
    </border>
    <border>
      <left style="medium">
        <color indexed="64"/>
      </left>
      <right style="medium">
        <color indexed="64"/>
      </right>
      <top style="thin">
        <color rgb="FF7030A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7030A0"/>
      </top>
      <bottom style="thin">
        <color indexed="64"/>
      </bottom>
      <diagonal/>
    </border>
    <border>
      <left style="medium">
        <color indexed="64"/>
      </left>
      <right/>
      <top style="thin">
        <color rgb="FF7030A0"/>
      </top>
      <bottom/>
      <diagonal/>
    </border>
    <border>
      <left style="medium">
        <color indexed="64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medium">
        <color indexed="64"/>
      </right>
      <top style="thin">
        <color rgb="FF7030A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7030A0"/>
      </bottom>
      <diagonal/>
    </border>
    <border>
      <left style="medium">
        <color indexed="64"/>
      </left>
      <right style="thin">
        <color indexed="64"/>
      </right>
      <top/>
      <bottom style="thin">
        <color rgb="FF7030A0"/>
      </bottom>
      <diagonal/>
    </border>
  </borders>
  <cellStyleXfs count="3">
    <xf numFmtId="0" fontId="0" fillId="0" borderId="0"/>
    <xf numFmtId="0" fontId="5" fillId="0" borderId="0"/>
    <xf numFmtId="0" fontId="5" fillId="0" borderId="0">
      <alignment vertical="center"/>
    </xf>
  </cellStyleXfs>
  <cellXfs count="1924">
    <xf numFmtId="0" fontId="0" fillId="0" borderId="0" xfId="0"/>
    <xf numFmtId="49" fontId="4" fillId="3" borderId="3" xfId="0" applyNumberFormat="1" applyFont="1" applyFill="1" applyBorder="1" applyAlignment="1">
      <alignment horizontal="center" vertical="top"/>
    </xf>
    <xf numFmtId="49" fontId="4" fillId="0" borderId="9" xfId="0" applyNumberFormat="1" applyFont="1" applyBorder="1" applyAlignment="1">
      <alignment vertical="top"/>
    </xf>
    <xf numFmtId="49" fontId="4" fillId="2" borderId="14" xfId="0" applyNumberFormat="1" applyFont="1" applyFill="1" applyBorder="1" applyAlignment="1">
      <alignment horizontal="center" vertical="top"/>
    </xf>
    <xf numFmtId="0" fontId="8" fillId="0" borderId="0" xfId="0" applyFont="1"/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4" fillId="9" borderId="38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Border="1" applyAlignment="1">
      <alignment horizontal="center" vertical="top"/>
    </xf>
    <xf numFmtId="3" fontId="3" fillId="0" borderId="28" xfId="0" applyNumberFormat="1" applyFont="1" applyBorder="1" applyAlignment="1">
      <alignment horizontal="center" vertical="top"/>
    </xf>
    <xf numFmtId="3" fontId="3" fillId="0" borderId="0" xfId="0" applyNumberFormat="1" applyFont="1" applyAlignment="1">
      <alignment vertical="top"/>
    </xf>
    <xf numFmtId="3" fontId="2" fillId="0" borderId="0" xfId="0" applyNumberFormat="1" applyFont="1" applyBorder="1" applyAlignment="1">
      <alignment vertical="top"/>
    </xf>
    <xf numFmtId="3" fontId="4" fillId="0" borderId="13" xfId="0" applyNumberFormat="1" applyFont="1" applyFill="1" applyBorder="1" applyAlignment="1">
      <alignment vertical="top" wrapText="1"/>
    </xf>
    <xf numFmtId="3" fontId="3" fillId="0" borderId="35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3" fontId="3" fillId="0" borderId="34" xfId="0" applyNumberFormat="1" applyFont="1" applyBorder="1" applyAlignment="1">
      <alignment horizontal="center" vertical="top"/>
    </xf>
    <xf numFmtId="3" fontId="3" fillId="0" borderId="9" xfId="0" applyNumberFormat="1" applyFont="1" applyFill="1" applyBorder="1" applyAlignment="1">
      <alignment vertical="top" wrapText="1"/>
    </xf>
    <xf numFmtId="3" fontId="3" fillId="5" borderId="35" xfId="1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/>
    </xf>
    <xf numFmtId="3" fontId="3" fillId="0" borderId="37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 horizontal="right" vertical="top"/>
    </xf>
    <xf numFmtId="3" fontId="3" fillId="5" borderId="0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3" fillId="0" borderId="27" xfId="0" applyNumberFormat="1" applyFont="1" applyBorder="1" applyAlignment="1">
      <alignment horizontal="center" vertical="top"/>
    </xf>
    <xf numFmtId="3" fontId="3" fillId="5" borderId="11" xfId="0" applyNumberFormat="1" applyFont="1" applyFill="1" applyBorder="1" applyAlignment="1">
      <alignment vertical="top" wrapText="1"/>
    </xf>
    <xf numFmtId="164" fontId="3" fillId="5" borderId="26" xfId="1" applyNumberFormat="1" applyFont="1" applyFill="1" applyBorder="1" applyAlignment="1">
      <alignment horizontal="left" vertical="top" wrapText="1"/>
    </xf>
    <xf numFmtId="3" fontId="3" fillId="0" borderId="36" xfId="0" applyNumberFormat="1" applyFont="1" applyBorder="1" applyAlignment="1">
      <alignment vertical="top" wrapText="1"/>
    </xf>
    <xf numFmtId="3" fontId="3" fillId="0" borderId="37" xfId="0" applyNumberFormat="1" applyFont="1" applyFill="1" applyBorder="1" applyAlignment="1">
      <alignment vertical="top" wrapText="1"/>
    </xf>
    <xf numFmtId="3" fontId="3" fillId="8" borderId="40" xfId="0" applyNumberFormat="1" applyFont="1" applyFill="1" applyBorder="1" applyAlignment="1">
      <alignment vertical="top" wrapText="1"/>
    </xf>
    <xf numFmtId="3" fontId="3" fillId="0" borderId="60" xfId="0" applyNumberFormat="1" applyFont="1" applyFill="1" applyBorder="1" applyAlignment="1">
      <alignment vertical="top" wrapText="1"/>
    </xf>
    <xf numFmtId="3" fontId="3" fillId="0" borderId="45" xfId="0" applyNumberFormat="1" applyFont="1" applyFill="1" applyBorder="1" applyAlignment="1">
      <alignment horizontal="center" vertical="top" wrapText="1"/>
    </xf>
    <xf numFmtId="3" fontId="2" fillId="0" borderId="28" xfId="0" applyNumberFormat="1" applyFont="1" applyFill="1" applyBorder="1" applyAlignment="1">
      <alignment horizontal="center" vertical="top"/>
    </xf>
    <xf numFmtId="3" fontId="1" fillId="9" borderId="38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>
      <alignment horizontal="left" vertical="top" wrapText="1"/>
    </xf>
    <xf numFmtId="3" fontId="2" fillId="0" borderId="47" xfId="0" applyNumberFormat="1" applyFont="1" applyBorder="1" applyAlignment="1">
      <alignment horizontal="center" vertical="top"/>
    </xf>
    <xf numFmtId="3" fontId="2" fillId="0" borderId="27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top"/>
    </xf>
    <xf numFmtId="164" fontId="3" fillId="0" borderId="28" xfId="0" applyNumberFormat="1" applyFont="1" applyBorder="1" applyAlignment="1">
      <alignment horizontal="center" vertical="top"/>
    </xf>
    <xf numFmtId="164" fontId="3" fillId="8" borderId="58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top"/>
    </xf>
    <xf numFmtId="164" fontId="4" fillId="4" borderId="8" xfId="0" applyNumberFormat="1" applyFont="1" applyFill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" vertical="top" wrapText="1"/>
    </xf>
    <xf numFmtId="164" fontId="4" fillId="4" borderId="28" xfId="0" applyNumberFormat="1" applyFont="1" applyFill="1" applyBorder="1" applyAlignment="1">
      <alignment horizontal="center" vertical="top"/>
    </xf>
    <xf numFmtId="164" fontId="3" fillId="0" borderId="0" xfId="0" applyNumberFormat="1" applyFont="1" applyAlignment="1">
      <alignment vertical="top"/>
    </xf>
    <xf numFmtId="3" fontId="3" fillId="0" borderId="47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 wrapText="1"/>
    </xf>
    <xf numFmtId="164" fontId="3" fillId="5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8" borderId="33" xfId="0" applyNumberFormat="1" applyFont="1" applyFill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11" fillId="0" borderId="0" xfId="0" applyNumberFormat="1" applyFont="1" applyBorder="1" applyAlignment="1">
      <alignment vertical="top"/>
    </xf>
    <xf numFmtId="3" fontId="2" fillId="0" borderId="23" xfId="0" applyNumberFormat="1" applyFont="1" applyFill="1" applyBorder="1" applyAlignment="1">
      <alignment vertical="top" wrapText="1"/>
    </xf>
    <xf numFmtId="164" fontId="3" fillId="8" borderId="28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164" fontId="4" fillId="9" borderId="57" xfId="0" applyNumberFormat="1" applyFont="1" applyFill="1" applyBorder="1" applyAlignment="1">
      <alignment horizontal="center" vertical="top" wrapText="1"/>
    </xf>
    <xf numFmtId="164" fontId="1" fillId="9" borderId="57" xfId="0" applyNumberFormat="1" applyFont="1" applyFill="1" applyBorder="1" applyAlignment="1">
      <alignment horizontal="center" vertical="top" wrapText="1"/>
    </xf>
    <xf numFmtId="164" fontId="3" fillId="5" borderId="48" xfId="0" applyNumberFormat="1" applyFont="1" applyFill="1" applyBorder="1" applyAlignment="1">
      <alignment horizontal="center" vertical="top" wrapText="1"/>
    </xf>
    <xf numFmtId="164" fontId="3" fillId="8" borderId="26" xfId="0" applyNumberFormat="1" applyFont="1" applyFill="1" applyBorder="1" applyAlignment="1">
      <alignment horizontal="center" vertical="top"/>
    </xf>
    <xf numFmtId="3" fontId="3" fillId="0" borderId="37" xfId="1" applyNumberFormat="1" applyFont="1" applyBorder="1" applyAlignment="1">
      <alignment horizontal="center" vertical="top"/>
    </xf>
    <xf numFmtId="3" fontId="3" fillId="0" borderId="28" xfId="1" applyNumberFormat="1" applyFont="1" applyBorder="1" applyAlignment="1">
      <alignment horizontal="center" vertical="top"/>
    </xf>
    <xf numFmtId="164" fontId="3" fillId="5" borderId="37" xfId="0" applyNumberFormat="1" applyFont="1" applyFill="1" applyBorder="1" applyAlignment="1">
      <alignment horizontal="center" vertical="top" wrapText="1"/>
    </xf>
    <xf numFmtId="3" fontId="3" fillId="0" borderId="47" xfId="1" applyNumberFormat="1" applyFont="1" applyBorder="1" applyAlignment="1">
      <alignment horizontal="center" vertical="top"/>
    </xf>
    <xf numFmtId="164" fontId="4" fillId="9" borderId="46" xfId="0" applyNumberFormat="1" applyFont="1" applyFill="1" applyBorder="1" applyAlignment="1">
      <alignment horizontal="center" vertical="top" wrapText="1"/>
    </xf>
    <xf numFmtId="164" fontId="3" fillId="8" borderId="48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 wrapText="1"/>
    </xf>
    <xf numFmtId="164" fontId="3" fillId="0" borderId="36" xfId="0" applyNumberFormat="1" applyFont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 wrapText="1"/>
    </xf>
    <xf numFmtId="164" fontId="3" fillId="0" borderId="50" xfId="0" applyNumberFormat="1" applyFont="1" applyBorder="1" applyAlignment="1">
      <alignment horizontal="center" vertical="top"/>
    </xf>
    <xf numFmtId="3" fontId="3" fillId="0" borderId="42" xfId="0" applyNumberFormat="1" applyFont="1" applyFill="1" applyBorder="1" applyAlignment="1">
      <alignment horizontal="left" vertical="top"/>
    </xf>
    <xf numFmtId="3" fontId="3" fillId="8" borderId="26" xfId="0" applyNumberFormat="1" applyFont="1" applyFill="1" applyBorder="1" applyAlignment="1">
      <alignment horizontal="left" vertical="top" wrapText="1"/>
    </xf>
    <xf numFmtId="3" fontId="2" fillId="0" borderId="27" xfId="0" applyNumberFormat="1" applyFont="1" applyBorder="1" applyAlignment="1">
      <alignment horizontal="center" vertical="top" wrapText="1"/>
    </xf>
    <xf numFmtId="3" fontId="2" fillId="0" borderId="60" xfId="0" applyNumberFormat="1" applyFont="1" applyBorder="1" applyAlignment="1">
      <alignment horizontal="center" vertical="top" wrapText="1"/>
    </xf>
    <xf numFmtId="3" fontId="3" fillId="8" borderId="22" xfId="0" applyNumberFormat="1" applyFont="1" applyFill="1" applyBorder="1" applyAlignment="1">
      <alignment horizontal="center" vertical="center" wrapText="1"/>
    </xf>
    <xf numFmtId="3" fontId="3" fillId="8" borderId="0" xfId="0" applyNumberFormat="1" applyFont="1" applyFill="1" applyBorder="1" applyAlignment="1">
      <alignment horizontal="center" vertical="center" wrapText="1"/>
    </xf>
    <xf numFmtId="3" fontId="4" fillId="8" borderId="13" xfId="0" applyNumberFormat="1" applyFont="1" applyFill="1" applyBorder="1" applyAlignment="1">
      <alignment horizontal="left" vertical="top" wrapText="1"/>
    </xf>
    <xf numFmtId="3" fontId="3" fillId="8" borderId="35" xfId="0" applyNumberFormat="1" applyFont="1" applyFill="1" applyBorder="1" applyAlignment="1">
      <alignment horizontal="center" vertical="top" wrapText="1"/>
    </xf>
    <xf numFmtId="164" fontId="4" fillId="8" borderId="20" xfId="0" applyNumberFormat="1" applyFont="1" applyFill="1" applyBorder="1" applyAlignment="1">
      <alignment horizontal="right" vertical="top" wrapText="1"/>
    </xf>
    <xf numFmtId="164" fontId="3" fillId="8" borderId="15" xfId="0" applyNumberFormat="1" applyFont="1" applyFill="1" applyBorder="1" applyAlignment="1">
      <alignment horizontal="center" vertical="top" wrapText="1"/>
    </xf>
    <xf numFmtId="164" fontId="3" fillId="8" borderId="39" xfId="0" applyNumberFormat="1" applyFont="1" applyFill="1" applyBorder="1" applyAlignment="1">
      <alignment horizontal="center" vertical="top" wrapText="1"/>
    </xf>
    <xf numFmtId="164" fontId="4" fillId="8" borderId="37" xfId="0" applyNumberFormat="1" applyFont="1" applyFill="1" applyBorder="1" applyAlignment="1">
      <alignment horizontal="center" vertical="top" wrapText="1"/>
    </xf>
    <xf numFmtId="164" fontId="3" fillId="8" borderId="54" xfId="0" applyNumberFormat="1" applyFont="1" applyFill="1" applyBorder="1" applyAlignment="1">
      <alignment horizontal="center" vertical="top" wrapText="1"/>
    </xf>
    <xf numFmtId="3" fontId="3" fillId="8" borderId="0" xfId="0" applyNumberFormat="1" applyFont="1" applyFill="1" applyBorder="1" applyAlignment="1">
      <alignment horizontal="center" vertical="top"/>
    </xf>
    <xf numFmtId="3" fontId="3" fillId="8" borderId="0" xfId="0" applyNumberFormat="1" applyFont="1" applyFill="1" applyBorder="1" applyAlignment="1">
      <alignment vertical="top"/>
    </xf>
    <xf numFmtId="3" fontId="3" fillId="0" borderId="36" xfId="0" applyNumberFormat="1" applyFont="1" applyFill="1" applyBorder="1" applyAlignment="1">
      <alignment horizontal="center" vertical="top"/>
    </xf>
    <xf numFmtId="3" fontId="3" fillId="8" borderId="0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vertical="top" wrapText="1"/>
    </xf>
    <xf numFmtId="3" fontId="3" fillId="0" borderId="47" xfId="0" applyNumberFormat="1" applyFont="1" applyBorder="1" applyAlignment="1">
      <alignment horizontal="center" vertical="top" wrapText="1"/>
    </xf>
    <xf numFmtId="3" fontId="3" fillId="8" borderId="27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3" fontId="3" fillId="5" borderId="27" xfId="1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center" vertical="top"/>
    </xf>
    <xf numFmtId="164" fontId="3" fillId="0" borderId="58" xfId="0" applyNumberFormat="1" applyFont="1" applyFill="1" applyBorder="1" applyAlignment="1">
      <alignment horizontal="center" vertical="top"/>
    </xf>
    <xf numFmtId="3" fontId="3" fillId="8" borderId="28" xfId="1" applyNumberFormat="1" applyFont="1" applyFill="1" applyBorder="1" applyAlignment="1">
      <alignment horizontal="center" vertical="top"/>
    </xf>
    <xf numFmtId="3" fontId="3" fillId="8" borderId="27" xfId="1" applyNumberFormat="1" applyFont="1" applyFill="1" applyBorder="1" applyAlignment="1">
      <alignment horizontal="center" vertical="top"/>
    </xf>
    <xf numFmtId="3" fontId="3" fillId="8" borderId="37" xfId="0" applyNumberFormat="1" applyFont="1" applyFill="1" applyBorder="1" applyAlignment="1">
      <alignment horizontal="center" vertical="top"/>
    </xf>
    <xf numFmtId="49" fontId="4" fillId="8" borderId="25" xfId="0" applyNumberFormat="1" applyFont="1" applyFill="1" applyBorder="1" applyAlignment="1">
      <alignment vertical="top"/>
    </xf>
    <xf numFmtId="49" fontId="2" fillId="0" borderId="0" xfId="0" applyNumberFormat="1" applyFont="1" applyAlignment="1">
      <alignment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vertical="top"/>
    </xf>
    <xf numFmtId="49" fontId="4" fillId="0" borderId="13" xfId="0" applyNumberFormat="1" applyFont="1" applyBorder="1" applyAlignment="1">
      <alignment vertical="top"/>
    </xf>
    <xf numFmtId="49" fontId="4" fillId="2" borderId="12" xfId="0" applyNumberFormat="1" applyFont="1" applyFill="1" applyBorder="1" applyAlignment="1">
      <alignment vertical="top"/>
    </xf>
    <xf numFmtId="49" fontId="4" fillId="2" borderId="14" xfId="0" applyNumberFormat="1" applyFont="1" applyFill="1" applyBorder="1" applyAlignment="1">
      <alignment vertical="top"/>
    </xf>
    <xf numFmtId="49" fontId="4" fillId="2" borderId="20" xfId="0" applyNumberFormat="1" applyFont="1" applyFill="1" applyBorder="1" applyAlignment="1">
      <alignment vertical="top"/>
    </xf>
    <xf numFmtId="49" fontId="4" fillId="2" borderId="16" xfId="0" applyNumberFormat="1" applyFont="1" applyFill="1" applyBorder="1" applyAlignment="1">
      <alignment vertical="top"/>
    </xf>
    <xf numFmtId="49" fontId="3" fillId="0" borderId="3" xfId="0" applyNumberFormat="1" applyFont="1" applyBorder="1" applyAlignment="1">
      <alignment vertical="top"/>
    </xf>
    <xf numFmtId="49" fontId="4" fillId="3" borderId="19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3" borderId="13" xfId="0" applyNumberFormat="1" applyFont="1" applyFill="1" applyBorder="1" applyAlignment="1">
      <alignment horizontal="center" vertical="top"/>
    </xf>
    <xf numFmtId="49" fontId="4" fillId="2" borderId="15" xfId="0" applyNumberFormat="1" applyFont="1" applyFill="1" applyBorder="1" applyAlignment="1">
      <alignment vertical="top"/>
    </xf>
    <xf numFmtId="49" fontId="4" fillId="0" borderId="62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vertical="top"/>
    </xf>
    <xf numFmtId="49" fontId="4" fillId="0" borderId="21" xfId="0" applyNumberFormat="1" applyFont="1" applyBorder="1" applyAlignment="1">
      <alignment vertical="top"/>
    </xf>
    <xf numFmtId="49" fontId="4" fillId="3" borderId="17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3" fillId="2" borderId="12" xfId="0" applyNumberFormat="1" applyFont="1" applyFill="1" applyBorder="1" applyAlignment="1">
      <alignment horizontal="center" vertical="top"/>
    </xf>
    <xf numFmtId="49" fontId="4" fillId="2" borderId="15" xfId="0" applyNumberFormat="1" applyFont="1" applyFill="1" applyBorder="1" applyAlignment="1">
      <alignment horizontal="center" vertical="top"/>
    </xf>
    <xf numFmtId="49" fontId="3" fillId="2" borderId="16" xfId="0" applyNumberFormat="1" applyFont="1" applyFill="1" applyBorder="1" applyAlignment="1">
      <alignment horizontal="center" vertical="top"/>
    </xf>
    <xf numFmtId="49" fontId="4" fillId="3" borderId="18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vertical="top"/>
    </xf>
    <xf numFmtId="49" fontId="4" fillId="10" borderId="11" xfId="0" applyNumberFormat="1" applyFont="1" applyFill="1" applyBorder="1" applyAlignment="1">
      <alignment horizontal="center" vertical="top"/>
    </xf>
    <xf numFmtId="49" fontId="4" fillId="11" borderId="13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2" borderId="16" xfId="0" applyNumberFormat="1" applyFont="1" applyFill="1" applyBorder="1" applyAlignment="1">
      <alignment horizontal="center" vertical="top"/>
    </xf>
    <xf numFmtId="49" fontId="4" fillId="4" borderId="2" xfId="0" applyNumberFormat="1" applyFont="1" applyFill="1" applyBorder="1" applyAlignment="1">
      <alignment horizontal="center" vertical="top"/>
    </xf>
    <xf numFmtId="49" fontId="3" fillId="0" borderId="22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3" fontId="3" fillId="8" borderId="28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60" xfId="0" applyNumberFormat="1" applyFont="1" applyBorder="1" applyAlignment="1">
      <alignment horizontal="center" vertical="top" wrapText="1"/>
    </xf>
    <xf numFmtId="3" fontId="3" fillId="8" borderId="0" xfId="0" applyNumberFormat="1" applyFont="1" applyFill="1" applyBorder="1" applyAlignment="1">
      <alignment horizontal="center" vertical="center" textRotation="90" wrapText="1"/>
    </xf>
    <xf numFmtId="164" fontId="3" fillId="8" borderId="27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3" xfId="0" applyNumberFormat="1" applyFont="1" applyFill="1" applyBorder="1" applyAlignment="1">
      <alignment vertical="top" wrapText="1"/>
    </xf>
    <xf numFmtId="3" fontId="3" fillId="8" borderId="58" xfId="0" applyNumberFormat="1" applyFont="1" applyFill="1" applyBorder="1" applyAlignment="1">
      <alignment vertical="top" wrapText="1"/>
    </xf>
    <xf numFmtId="3" fontId="3" fillId="8" borderId="12" xfId="0" applyNumberFormat="1" applyFont="1" applyFill="1" applyBorder="1" applyAlignment="1">
      <alignment vertical="top" wrapText="1"/>
    </xf>
    <xf numFmtId="3" fontId="4" fillId="9" borderId="37" xfId="0" applyNumberFormat="1" applyFont="1" applyFill="1" applyBorder="1" applyAlignment="1">
      <alignment horizontal="center" vertical="top" wrapText="1"/>
    </xf>
    <xf numFmtId="164" fontId="4" fillId="9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8" borderId="12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8" borderId="58" xfId="0" applyFont="1" applyFill="1" applyBorder="1" applyAlignment="1">
      <alignment vertical="top" wrapText="1"/>
    </xf>
    <xf numFmtId="0" fontId="3" fillId="8" borderId="26" xfId="0" applyFont="1" applyFill="1" applyBorder="1" applyAlignment="1">
      <alignment horizontal="left" vertical="top" wrapText="1"/>
    </xf>
    <xf numFmtId="164" fontId="4" fillId="9" borderId="26" xfId="0" applyNumberFormat="1" applyFont="1" applyFill="1" applyBorder="1" applyAlignment="1">
      <alignment horizontal="center" vertical="top" wrapText="1"/>
    </xf>
    <xf numFmtId="3" fontId="4" fillId="9" borderId="28" xfId="0" applyNumberFormat="1" applyFont="1" applyFill="1" applyBorder="1" applyAlignment="1">
      <alignment horizontal="center" vertical="top" wrapText="1"/>
    </xf>
    <xf numFmtId="3" fontId="3" fillId="8" borderId="65" xfId="0" applyNumberFormat="1" applyFont="1" applyFill="1" applyBorder="1" applyAlignment="1">
      <alignment horizontal="left" vertical="top" wrapText="1"/>
    </xf>
    <xf numFmtId="0" fontId="3" fillId="0" borderId="26" xfId="0" applyFont="1" applyBorder="1" applyAlignment="1">
      <alignment vertical="top" wrapText="1"/>
    </xf>
    <xf numFmtId="49" fontId="4" fillId="8" borderId="0" xfId="0" applyNumberFormat="1" applyFont="1" applyFill="1" applyBorder="1" applyAlignment="1">
      <alignment horizontal="center" vertical="top"/>
    </xf>
    <xf numFmtId="3" fontId="3" fillId="8" borderId="36" xfId="0" applyNumberFormat="1" applyFont="1" applyFill="1" applyBorder="1" applyAlignment="1">
      <alignment horizontal="left" vertical="top" wrapText="1"/>
    </xf>
    <xf numFmtId="3" fontId="3" fillId="8" borderId="23" xfId="0" applyNumberFormat="1" applyFont="1" applyFill="1" applyBorder="1" applyAlignment="1">
      <alignment vertical="top" wrapText="1"/>
    </xf>
    <xf numFmtId="3" fontId="3" fillId="0" borderId="36" xfId="0" applyNumberFormat="1" applyFont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3" fontId="3" fillId="0" borderId="38" xfId="0" applyNumberFormat="1" applyFont="1" applyBorder="1" applyAlignment="1">
      <alignment horizontal="center" vertical="top"/>
    </xf>
    <xf numFmtId="49" fontId="4" fillId="8" borderId="21" xfId="0" applyNumberFormat="1" applyFont="1" applyFill="1" applyBorder="1" applyAlignment="1">
      <alignment vertical="top"/>
    </xf>
    <xf numFmtId="3" fontId="3" fillId="5" borderId="60" xfId="0" applyNumberFormat="1" applyFont="1" applyFill="1" applyBorder="1" applyAlignment="1">
      <alignment horizontal="left" vertical="top" wrapText="1"/>
    </xf>
    <xf numFmtId="164" fontId="4" fillId="6" borderId="57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4" fillId="8" borderId="25" xfId="0" applyNumberFormat="1" applyFont="1" applyFill="1" applyBorder="1" applyAlignment="1">
      <alignment horizontal="center" vertical="top"/>
    </xf>
    <xf numFmtId="49" fontId="4" fillId="0" borderId="5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3" fontId="4" fillId="9" borderId="38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8" borderId="37" xfId="0" applyNumberFormat="1" applyFont="1" applyFill="1" applyBorder="1" applyAlignment="1">
      <alignment vertical="top" wrapText="1"/>
    </xf>
    <xf numFmtId="3" fontId="2" fillId="8" borderId="9" xfId="0" applyNumberFormat="1" applyFont="1" applyFill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1" fillId="9" borderId="37" xfId="0" applyNumberFormat="1" applyFont="1" applyFill="1" applyBorder="1" applyAlignment="1">
      <alignment horizontal="center" vertical="top" wrapText="1"/>
    </xf>
    <xf numFmtId="164" fontId="1" fillId="9" borderId="58" xfId="0" applyNumberFormat="1" applyFont="1" applyFill="1" applyBorder="1" applyAlignment="1">
      <alignment horizontal="center" vertical="top" wrapText="1"/>
    </xf>
    <xf numFmtId="164" fontId="3" fillId="5" borderId="11" xfId="0" applyNumberFormat="1" applyFont="1" applyFill="1" applyBorder="1" applyAlignment="1">
      <alignment horizontal="center" vertical="top"/>
    </xf>
    <xf numFmtId="3" fontId="3" fillId="8" borderId="4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vertical="top"/>
    </xf>
    <xf numFmtId="3" fontId="3" fillId="0" borderId="60" xfId="0" applyNumberFormat="1" applyFont="1" applyBorder="1" applyAlignment="1">
      <alignment horizontal="center" vertical="top"/>
    </xf>
    <xf numFmtId="164" fontId="3" fillId="5" borderId="14" xfId="0" applyNumberFormat="1" applyFont="1" applyFill="1" applyBorder="1" applyAlignment="1">
      <alignment horizontal="center" vertical="top"/>
    </xf>
    <xf numFmtId="3" fontId="3" fillId="8" borderId="57" xfId="0" applyNumberFormat="1" applyFont="1" applyFill="1" applyBorder="1" applyAlignment="1">
      <alignment horizontal="left" vertical="top" wrapText="1"/>
    </xf>
    <xf numFmtId="3" fontId="3" fillId="5" borderId="5" xfId="0" applyNumberFormat="1" applyFont="1" applyFill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3" fontId="3" fillId="8" borderId="6" xfId="0" applyNumberFormat="1" applyFont="1" applyFill="1" applyBorder="1" applyAlignment="1">
      <alignment horizontal="left" vertical="top" wrapText="1"/>
    </xf>
    <xf numFmtId="3" fontId="2" fillId="0" borderId="9" xfId="0" applyNumberFormat="1" applyFont="1" applyFill="1" applyBorder="1" applyAlignment="1">
      <alignment vertical="top" wrapText="1"/>
    </xf>
    <xf numFmtId="3" fontId="1" fillId="8" borderId="13" xfId="0" applyNumberFormat="1" applyFont="1" applyFill="1" applyBorder="1" applyAlignment="1">
      <alignment horizontal="left" vertical="top" wrapText="1"/>
    </xf>
    <xf numFmtId="164" fontId="3" fillId="8" borderId="12" xfId="0" applyNumberFormat="1" applyFont="1" applyFill="1" applyBorder="1" applyAlignment="1">
      <alignment horizontal="center" vertical="top" wrapText="1"/>
    </xf>
    <xf numFmtId="3" fontId="3" fillId="8" borderId="28" xfId="0" applyNumberFormat="1" applyFont="1" applyFill="1" applyBorder="1" applyAlignment="1">
      <alignment vertical="top" wrapText="1"/>
    </xf>
    <xf numFmtId="164" fontId="3" fillId="8" borderId="36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left" vertical="top" wrapText="1"/>
    </xf>
    <xf numFmtId="3" fontId="3" fillId="0" borderId="59" xfId="0" applyNumberFormat="1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top"/>
    </xf>
    <xf numFmtId="3" fontId="3" fillId="0" borderId="37" xfId="1" applyNumberFormat="1" applyFont="1" applyFill="1" applyBorder="1" applyAlignment="1">
      <alignment horizontal="center" vertical="top"/>
    </xf>
    <xf numFmtId="3" fontId="3" fillId="0" borderId="47" xfId="0" applyNumberFormat="1" applyFont="1" applyBorder="1" applyAlignment="1">
      <alignment horizontal="center" vertical="top"/>
    </xf>
    <xf numFmtId="3" fontId="3" fillId="8" borderId="48" xfId="0" applyNumberFormat="1" applyFont="1" applyFill="1" applyBorder="1" applyAlignment="1">
      <alignment horizontal="center" vertical="top"/>
    </xf>
    <xf numFmtId="3" fontId="9" fillId="0" borderId="44" xfId="0" applyNumberFormat="1" applyFont="1" applyFill="1" applyBorder="1" applyAlignment="1">
      <alignment horizontal="left" vertical="top" wrapText="1"/>
    </xf>
    <xf numFmtId="3" fontId="3" fillId="5" borderId="47" xfId="1" applyNumberFormat="1" applyFont="1" applyFill="1" applyBorder="1" applyAlignment="1">
      <alignment horizontal="center" vertical="top" wrapText="1"/>
    </xf>
    <xf numFmtId="3" fontId="3" fillId="8" borderId="47" xfId="1" applyNumberFormat="1" applyFont="1" applyFill="1" applyBorder="1" applyAlignment="1">
      <alignment horizontal="center" vertical="top"/>
    </xf>
    <xf numFmtId="3" fontId="4" fillId="9" borderId="38" xfId="0" applyNumberFormat="1" applyFont="1" applyFill="1" applyBorder="1" applyAlignment="1">
      <alignment horizontal="right" vertical="top" wrapText="1"/>
    </xf>
    <xf numFmtId="3" fontId="3" fillId="0" borderId="35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49" fontId="4" fillId="8" borderId="0" xfId="0" applyNumberFormat="1" applyFont="1" applyFill="1" applyBorder="1" applyAlignment="1">
      <alignment vertical="top"/>
    </xf>
    <xf numFmtId="164" fontId="3" fillId="5" borderId="27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/>
    </xf>
    <xf numFmtId="3" fontId="3" fillId="8" borderId="11" xfId="0" applyNumberFormat="1" applyFont="1" applyFill="1" applyBorder="1" applyAlignment="1">
      <alignment horizontal="left" vertical="top" wrapText="1"/>
    </xf>
    <xf numFmtId="3" fontId="3" fillId="8" borderId="26" xfId="0" applyNumberFormat="1" applyFont="1" applyFill="1" applyBorder="1" applyAlignment="1">
      <alignment horizontal="center" vertical="top"/>
    </xf>
    <xf numFmtId="3" fontId="3" fillId="8" borderId="21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center" textRotation="90" wrapText="1"/>
    </xf>
    <xf numFmtId="164" fontId="3" fillId="8" borderId="58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/>
    </xf>
    <xf numFmtId="3" fontId="3" fillId="8" borderId="58" xfId="0" applyNumberFormat="1" applyFont="1" applyFill="1" applyBorder="1" applyAlignment="1">
      <alignment horizontal="center" vertical="top"/>
    </xf>
    <xf numFmtId="164" fontId="4" fillId="3" borderId="6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center" vertical="center" wrapText="1"/>
    </xf>
    <xf numFmtId="3" fontId="3" fillId="8" borderId="12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58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5" borderId="48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/>
    </xf>
    <xf numFmtId="3" fontId="4" fillId="9" borderId="57" xfId="0" applyNumberFormat="1" applyFont="1" applyFill="1" applyBorder="1" applyAlignment="1">
      <alignment horizontal="center" vertical="top" wrapText="1"/>
    </xf>
    <xf numFmtId="3" fontId="3" fillId="8" borderId="21" xfId="0" applyNumberFormat="1" applyFont="1" applyFill="1" applyBorder="1" applyAlignment="1">
      <alignment horizontal="center" vertical="center" wrapText="1"/>
    </xf>
    <xf numFmtId="3" fontId="3" fillId="8" borderId="29" xfId="0" applyNumberFormat="1" applyFont="1" applyFill="1" applyBorder="1" applyAlignment="1">
      <alignment horizontal="center" vertical="top"/>
    </xf>
    <xf numFmtId="3" fontId="3" fillId="8" borderId="60" xfId="0" applyNumberFormat="1" applyFont="1" applyFill="1" applyBorder="1" applyAlignment="1">
      <alignment horizontal="center" vertical="top" wrapText="1"/>
    </xf>
    <xf numFmtId="3" fontId="3" fillId="8" borderId="9" xfId="0" applyNumberFormat="1" applyFont="1" applyFill="1" applyBorder="1" applyAlignment="1">
      <alignment vertical="top" wrapText="1"/>
    </xf>
    <xf numFmtId="3" fontId="3" fillId="8" borderId="60" xfId="0" applyNumberFormat="1" applyFont="1" applyFill="1" applyBorder="1" applyAlignment="1">
      <alignment vertical="top" wrapText="1"/>
    </xf>
    <xf numFmtId="164" fontId="3" fillId="0" borderId="35" xfId="0" applyNumberFormat="1" applyFont="1" applyFill="1" applyBorder="1" applyAlignment="1">
      <alignment horizontal="center" vertical="top" wrapText="1"/>
    </xf>
    <xf numFmtId="3" fontId="3" fillId="8" borderId="47" xfId="0" applyNumberFormat="1" applyFont="1" applyFill="1" applyBorder="1" applyAlignment="1">
      <alignment horizontal="center" vertical="top"/>
    </xf>
    <xf numFmtId="0" fontId="3" fillId="8" borderId="49" xfId="0" applyNumberFormat="1" applyFont="1" applyFill="1" applyBorder="1" applyAlignment="1">
      <alignment horizontal="center" vertical="top"/>
    </xf>
    <xf numFmtId="164" fontId="3" fillId="0" borderId="35" xfId="0" applyNumberFormat="1" applyFont="1" applyBorder="1" applyAlignment="1">
      <alignment horizontal="center" vertical="top"/>
    </xf>
    <xf numFmtId="3" fontId="3" fillId="0" borderId="58" xfId="0" applyNumberFormat="1" applyFont="1" applyFill="1" applyBorder="1" applyAlignment="1">
      <alignment horizontal="center" vertical="top"/>
    </xf>
    <xf numFmtId="164" fontId="3" fillId="8" borderId="47" xfId="1" applyNumberFormat="1" applyFont="1" applyFill="1" applyBorder="1" applyAlignment="1">
      <alignment horizontal="left" vertical="top" wrapText="1"/>
    </xf>
    <xf numFmtId="3" fontId="2" fillId="0" borderId="44" xfId="0" applyNumberFormat="1" applyFont="1" applyFill="1" applyBorder="1" applyAlignment="1">
      <alignment vertical="top" wrapText="1"/>
    </xf>
    <xf numFmtId="3" fontId="3" fillId="0" borderId="2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top"/>
    </xf>
    <xf numFmtId="164" fontId="3" fillId="8" borderId="26" xfId="1" applyNumberFormat="1" applyFont="1" applyFill="1" applyBorder="1" applyAlignment="1">
      <alignment horizontal="center" vertical="top"/>
    </xf>
    <xf numFmtId="164" fontId="3" fillId="8" borderId="58" xfId="1" applyNumberFormat="1" applyFont="1" applyFill="1" applyBorder="1" applyAlignment="1">
      <alignment horizontal="center" vertical="top"/>
    </xf>
    <xf numFmtId="164" fontId="3" fillId="0" borderId="26" xfId="1" applyNumberFormat="1" applyFont="1" applyBorder="1" applyAlignment="1">
      <alignment horizontal="center" vertical="top"/>
    </xf>
    <xf numFmtId="3" fontId="3" fillId="0" borderId="52" xfId="0" applyNumberFormat="1" applyFont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 wrapText="1"/>
    </xf>
    <xf numFmtId="3" fontId="3" fillId="5" borderId="0" xfId="0" applyNumberFormat="1" applyFont="1" applyFill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vertical="top"/>
    </xf>
    <xf numFmtId="3" fontId="3" fillId="0" borderId="2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textRotation="90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textRotation="90" wrapText="1"/>
    </xf>
    <xf numFmtId="3" fontId="4" fillId="0" borderId="19" xfId="0" applyNumberFormat="1" applyFont="1" applyFill="1" applyBorder="1" applyAlignment="1">
      <alignment horizontal="center" vertical="center" textRotation="90" wrapText="1"/>
    </xf>
    <xf numFmtId="3" fontId="4" fillId="0" borderId="33" xfId="0" applyNumberFormat="1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center" vertical="top"/>
    </xf>
    <xf numFmtId="3" fontId="4" fillId="0" borderId="64" xfId="0" applyNumberFormat="1" applyFont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/>
    </xf>
    <xf numFmtId="3" fontId="4" fillId="0" borderId="49" xfId="0" applyNumberFormat="1" applyFont="1" applyBorder="1" applyAlignment="1">
      <alignment horizontal="center" vertical="top"/>
    </xf>
    <xf numFmtId="3" fontId="4" fillId="8" borderId="33" xfId="0" applyNumberFormat="1" applyFont="1" applyFill="1" applyBorder="1" applyAlignment="1">
      <alignment horizontal="center" vertical="center"/>
    </xf>
    <xf numFmtId="3" fontId="4" fillId="8" borderId="34" xfId="0" applyNumberFormat="1" applyFont="1" applyFill="1" applyBorder="1" applyAlignment="1">
      <alignment horizontal="center" vertical="center"/>
    </xf>
    <xf numFmtId="3" fontId="4" fillId="8" borderId="33" xfId="0" applyNumberFormat="1" applyFont="1" applyFill="1" applyBorder="1" applyAlignment="1">
      <alignment horizontal="center" vertical="top"/>
    </xf>
    <xf numFmtId="3" fontId="4" fillId="8" borderId="32" xfId="0" applyNumberFormat="1" applyFont="1" applyFill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3" fontId="3" fillId="5" borderId="25" xfId="0" applyNumberFormat="1" applyFont="1" applyFill="1" applyBorder="1" applyAlignment="1">
      <alignment horizontal="center" vertical="center" wrapText="1"/>
    </xf>
    <xf numFmtId="3" fontId="3" fillId="5" borderId="2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8" borderId="19" xfId="0" applyNumberFormat="1" applyFont="1" applyFill="1" applyBorder="1" applyAlignment="1">
      <alignment horizontal="center" vertical="center" textRotation="90" wrapText="1"/>
    </xf>
    <xf numFmtId="3" fontId="4" fillId="0" borderId="34" xfId="0" applyNumberFormat="1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8" borderId="33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Border="1" applyAlignment="1">
      <alignment horizontal="center" vertical="top" wrapText="1"/>
    </xf>
    <xf numFmtId="3" fontId="3" fillId="8" borderId="23" xfId="0" applyNumberFormat="1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vertical="top"/>
    </xf>
    <xf numFmtId="49" fontId="4" fillId="8" borderId="2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vertical="top"/>
    </xf>
    <xf numFmtId="3" fontId="2" fillId="8" borderId="5" xfId="0" applyNumberFormat="1" applyFont="1" applyFill="1" applyBorder="1" applyAlignment="1">
      <alignment horizontal="center" vertical="center" textRotation="90" wrapText="1"/>
    </xf>
    <xf numFmtId="3" fontId="2" fillId="0" borderId="40" xfId="0" applyNumberFormat="1" applyFont="1" applyFill="1" applyBorder="1" applyAlignment="1">
      <alignment vertical="top" wrapText="1"/>
    </xf>
    <xf numFmtId="3" fontId="2" fillId="0" borderId="37" xfId="0" applyNumberFormat="1" applyFont="1" applyBorder="1" applyAlignment="1">
      <alignment horizontal="center" vertical="top"/>
    </xf>
    <xf numFmtId="3" fontId="3" fillId="8" borderId="0" xfId="0" applyNumberFormat="1" applyFont="1" applyFill="1" applyAlignment="1">
      <alignment horizontal="center" vertical="center" textRotation="90" wrapText="1"/>
    </xf>
    <xf numFmtId="3" fontId="2" fillId="8" borderId="0" xfId="0" applyNumberFormat="1" applyFont="1" applyFill="1" applyAlignment="1">
      <alignment horizontal="center" vertical="center" textRotation="90" wrapText="1"/>
    </xf>
    <xf numFmtId="3" fontId="2" fillId="8" borderId="23" xfId="0" applyNumberFormat="1" applyFont="1" applyFill="1" applyBorder="1" applyAlignment="1">
      <alignment horizontal="center" vertical="center" textRotation="90" wrapText="1"/>
    </xf>
    <xf numFmtId="3" fontId="3" fillId="0" borderId="27" xfId="0" applyNumberFormat="1" applyFont="1" applyBorder="1" applyAlignment="1">
      <alignment horizontal="center" vertical="center"/>
    </xf>
    <xf numFmtId="3" fontId="3" fillId="8" borderId="27" xfId="0" applyNumberFormat="1" applyFont="1" applyFill="1" applyBorder="1" applyAlignment="1">
      <alignment horizontal="right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3" fillId="8" borderId="45" xfId="0" applyNumberFormat="1" applyFont="1" applyFill="1" applyBorder="1" applyAlignment="1">
      <alignment horizontal="center" vertical="top" wrapText="1"/>
    </xf>
    <xf numFmtId="3" fontId="4" fillId="0" borderId="60" xfId="0" applyNumberFormat="1" applyFont="1" applyFill="1" applyBorder="1" applyAlignment="1">
      <alignment horizontal="center" vertical="top" wrapText="1"/>
    </xf>
    <xf numFmtId="3" fontId="3" fillId="5" borderId="37" xfId="0" applyNumberFormat="1" applyFont="1" applyFill="1" applyBorder="1" applyAlignment="1">
      <alignment horizontal="center" vertical="top"/>
    </xf>
    <xf numFmtId="3" fontId="3" fillId="5" borderId="27" xfId="0" applyNumberFormat="1" applyFont="1" applyFill="1" applyBorder="1" applyAlignment="1">
      <alignment horizontal="center" vertical="top"/>
    </xf>
    <xf numFmtId="3" fontId="3" fillId="5" borderId="28" xfId="0" applyNumberFormat="1" applyFont="1" applyFill="1" applyBorder="1" applyAlignment="1">
      <alignment horizontal="center" vertical="top"/>
    </xf>
    <xf numFmtId="3" fontId="3" fillId="8" borderId="60" xfId="0" applyNumberFormat="1" applyFont="1" applyFill="1" applyBorder="1" applyAlignment="1">
      <alignment horizontal="center" vertical="top"/>
    </xf>
    <xf numFmtId="3" fontId="3" fillId="8" borderId="36" xfId="0" applyNumberFormat="1" applyFont="1" applyFill="1" applyBorder="1" applyAlignment="1">
      <alignment horizontal="center" vertical="top"/>
    </xf>
    <xf numFmtId="3" fontId="3" fillId="5" borderId="47" xfId="0" applyNumberFormat="1" applyFont="1" applyFill="1" applyBorder="1" applyAlignment="1">
      <alignment horizontal="center" vertical="top"/>
    </xf>
    <xf numFmtId="3" fontId="3" fillId="0" borderId="60" xfId="0" applyNumberFormat="1" applyFont="1" applyFill="1" applyBorder="1" applyAlignment="1">
      <alignment horizontal="center" vertical="top"/>
    </xf>
    <xf numFmtId="3" fontId="3" fillId="5" borderId="35" xfId="0" applyNumberFormat="1" applyFont="1" applyFill="1" applyBorder="1" applyAlignment="1">
      <alignment horizontal="center" vertical="top"/>
    </xf>
    <xf numFmtId="3" fontId="3" fillId="5" borderId="33" xfId="0" applyNumberFormat="1" applyFont="1" applyFill="1" applyBorder="1" applyAlignment="1">
      <alignment horizontal="center" vertical="top"/>
    </xf>
    <xf numFmtId="3" fontId="3" fillId="5" borderId="60" xfId="0" applyNumberFormat="1" applyFont="1" applyFill="1" applyBorder="1" applyAlignment="1">
      <alignment horizontal="center" vertical="top"/>
    </xf>
    <xf numFmtId="3" fontId="3" fillId="8" borderId="34" xfId="0" applyNumberFormat="1" applyFont="1" applyFill="1" applyBorder="1" applyAlignment="1">
      <alignment horizontal="center" vertical="top"/>
    </xf>
    <xf numFmtId="3" fontId="3" fillId="8" borderId="49" xfId="0" applyNumberFormat="1" applyFont="1" applyFill="1" applyBorder="1" applyAlignment="1">
      <alignment horizontal="center" vertical="top"/>
    </xf>
    <xf numFmtId="3" fontId="3" fillId="8" borderId="35" xfId="0" applyNumberFormat="1" applyFont="1" applyFill="1" applyBorder="1" applyAlignment="1">
      <alignment horizontal="center" vertical="top"/>
    </xf>
    <xf numFmtId="3" fontId="3" fillId="0" borderId="60" xfId="0" applyNumberFormat="1" applyFont="1" applyFill="1" applyBorder="1" applyAlignment="1">
      <alignment horizontal="center" vertical="top" wrapText="1"/>
    </xf>
    <xf numFmtId="0" fontId="3" fillId="8" borderId="27" xfId="0" applyNumberFormat="1" applyFont="1" applyFill="1" applyBorder="1" applyAlignment="1">
      <alignment horizontal="center" vertical="top"/>
    </xf>
    <xf numFmtId="0" fontId="3" fillId="8" borderId="47" xfId="0" applyNumberFormat="1" applyFont="1" applyFill="1" applyBorder="1" applyAlignment="1">
      <alignment horizontal="center" vertical="top"/>
    </xf>
    <xf numFmtId="0" fontId="3" fillId="8" borderId="37" xfId="0" applyFont="1" applyFill="1" applyBorder="1" applyAlignment="1">
      <alignment horizontal="center" vertical="top"/>
    </xf>
    <xf numFmtId="0" fontId="3" fillId="8" borderId="28" xfId="0" applyFont="1" applyFill="1" applyBorder="1" applyAlignment="1">
      <alignment horizontal="center" vertical="top"/>
    </xf>
    <xf numFmtId="0" fontId="3" fillId="8" borderId="37" xfId="0" applyNumberFormat="1" applyFont="1" applyFill="1" applyBorder="1" applyAlignment="1">
      <alignment horizontal="center" vertical="top"/>
    </xf>
    <xf numFmtId="3" fontId="2" fillId="8" borderId="37" xfId="0" applyNumberFormat="1" applyFont="1" applyFill="1" applyBorder="1" applyAlignment="1">
      <alignment horizontal="center" vertical="top" wrapText="1"/>
    </xf>
    <xf numFmtId="3" fontId="3" fillId="8" borderId="67" xfId="0" applyNumberFormat="1" applyFont="1" applyFill="1" applyBorder="1" applyAlignment="1">
      <alignment horizontal="center" vertical="top"/>
    </xf>
    <xf numFmtId="49" fontId="3" fillId="8" borderId="27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 wrapText="1"/>
    </xf>
    <xf numFmtId="3" fontId="3" fillId="0" borderId="51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/>
    </xf>
    <xf numFmtId="3" fontId="3" fillId="8" borderId="6" xfId="0" applyNumberFormat="1" applyFont="1" applyFill="1" applyBorder="1" applyAlignment="1">
      <alignment horizontal="center" vertical="top"/>
    </xf>
    <xf numFmtId="3" fontId="3" fillId="5" borderId="28" xfId="1" applyNumberFormat="1" applyFont="1" applyFill="1" applyBorder="1" applyAlignment="1">
      <alignment horizontal="center" vertical="top"/>
    </xf>
    <xf numFmtId="3" fontId="3" fillId="5" borderId="38" xfId="1" applyNumberFormat="1" applyFont="1" applyFill="1" applyBorder="1" applyAlignment="1">
      <alignment horizontal="center" vertical="top"/>
    </xf>
    <xf numFmtId="0" fontId="3" fillId="8" borderId="28" xfId="0" applyNumberFormat="1" applyFont="1" applyFill="1" applyBorder="1" applyAlignment="1">
      <alignment horizontal="center" vertical="top"/>
    </xf>
    <xf numFmtId="0" fontId="3" fillId="8" borderId="33" xfId="0" applyNumberFormat="1" applyFont="1" applyFill="1" applyBorder="1" applyAlignment="1">
      <alignment horizontal="center" vertical="top" wrapText="1"/>
    </xf>
    <xf numFmtId="3" fontId="3" fillId="8" borderId="14" xfId="1" applyNumberFormat="1" applyFont="1" applyFill="1" applyBorder="1" applyAlignment="1">
      <alignment horizontal="left" vertical="top" wrapText="1"/>
    </xf>
    <xf numFmtId="164" fontId="2" fillId="8" borderId="26" xfId="0" applyNumberFormat="1" applyFont="1" applyFill="1" applyBorder="1" applyAlignment="1">
      <alignment horizontal="center" vertical="top"/>
    </xf>
    <xf numFmtId="164" fontId="2" fillId="8" borderId="58" xfId="0" applyNumberFormat="1" applyFont="1" applyFill="1" applyBorder="1" applyAlignment="1">
      <alignment horizontal="center" vertical="top"/>
    </xf>
    <xf numFmtId="3" fontId="4" fillId="8" borderId="52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4" fillId="9" borderId="57" xfId="0" applyNumberFormat="1" applyFont="1" applyFill="1" applyBorder="1" applyAlignment="1">
      <alignment horizontal="left" vertical="top" wrapText="1"/>
    </xf>
    <xf numFmtId="3" fontId="4" fillId="8" borderId="58" xfId="0" applyNumberFormat="1" applyFont="1" applyFill="1" applyBorder="1" applyAlignment="1">
      <alignment horizontal="left" vertical="top" wrapText="1"/>
    </xf>
    <xf numFmtId="3" fontId="4" fillId="9" borderId="57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42" xfId="0" applyNumberFormat="1" applyFont="1" applyFill="1" applyBorder="1" applyAlignment="1">
      <alignment horizontal="center" vertical="top"/>
    </xf>
    <xf numFmtId="3" fontId="4" fillId="9" borderId="14" xfId="0" applyNumberFormat="1" applyFont="1" applyFill="1" applyBorder="1" applyAlignment="1">
      <alignment horizontal="center" vertical="top"/>
    </xf>
    <xf numFmtId="164" fontId="3" fillId="8" borderId="35" xfId="0" applyNumberFormat="1" applyFont="1" applyFill="1" applyBorder="1" applyAlignment="1">
      <alignment horizontal="center" vertical="top"/>
    </xf>
    <xf numFmtId="3" fontId="4" fillId="8" borderId="52" xfId="0" applyNumberFormat="1" applyFont="1" applyFill="1" applyBorder="1" applyAlignment="1">
      <alignment horizontal="center" vertical="center"/>
    </xf>
    <xf numFmtId="3" fontId="3" fillId="8" borderId="48" xfId="0" applyNumberFormat="1" applyFont="1" applyFill="1" applyBorder="1" applyAlignment="1">
      <alignment vertical="top" wrapText="1"/>
    </xf>
    <xf numFmtId="49" fontId="4" fillId="2" borderId="42" xfId="0" applyNumberFormat="1" applyFont="1" applyFill="1" applyBorder="1" applyAlignment="1">
      <alignment horizontal="center" vertical="top"/>
    </xf>
    <xf numFmtId="49" fontId="4" fillId="3" borderId="43" xfId="0" applyNumberFormat="1" applyFont="1" applyFill="1" applyBorder="1" applyAlignment="1">
      <alignment horizontal="center" vertical="top"/>
    </xf>
    <xf numFmtId="49" fontId="4" fillId="0" borderId="63" xfId="0" applyNumberFormat="1" applyFont="1" applyBorder="1" applyAlignment="1">
      <alignment vertical="top"/>
    </xf>
    <xf numFmtId="3" fontId="10" fillId="0" borderId="43" xfId="0" applyNumberFormat="1" applyFont="1" applyFill="1" applyBorder="1" applyAlignment="1">
      <alignment horizontal="left" vertical="top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8" borderId="43" xfId="0" applyNumberFormat="1" applyFont="1" applyFill="1" applyBorder="1" applyAlignment="1">
      <alignment horizontal="center" vertical="center" textRotation="90" wrapText="1"/>
    </xf>
    <xf numFmtId="3" fontId="4" fillId="0" borderId="41" xfId="0" applyNumberFormat="1" applyFont="1" applyBorder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49" fontId="3" fillId="8" borderId="25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8" borderId="13" xfId="0" applyNumberFormat="1" applyFont="1" applyFill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left" vertical="top" wrapText="1"/>
    </xf>
    <xf numFmtId="3" fontId="3" fillId="8" borderId="40" xfId="0" applyNumberFormat="1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47" xfId="0" applyNumberFormat="1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left" vertical="top" wrapText="1"/>
    </xf>
    <xf numFmtId="3" fontId="3" fillId="8" borderId="37" xfId="0" applyNumberFormat="1" applyFont="1" applyFill="1" applyBorder="1" applyAlignment="1">
      <alignment horizontal="left" vertical="top" wrapText="1"/>
    </xf>
    <xf numFmtId="3" fontId="3" fillId="8" borderId="27" xfId="0" applyNumberFormat="1" applyFont="1" applyFill="1" applyBorder="1" applyAlignment="1">
      <alignment horizontal="left" vertical="top" wrapText="1"/>
    </xf>
    <xf numFmtId="3" fontId="3" fillId="8" borderId="28" xfId="0" applyNumberFormat="1" applyFont="1" applyFill="1" applyBorder="1" applyAlignment="1">
      <alignment horizontal="left" vertical="top" wrapText="1"/>
    </xf>
    <xf numFmtId="3" fontId="3" fillId="5" borderId="27" xfId="0" applyNumberFormat="1" applyFont="1" applyFill="1" applyBorder="1" applyAlignment="1">
      <alignment horizontal="left" vertical="top" wrapText="1"/>
    </xf>
    <xf numFmtId="3" fontId="3" fillId="8" borderId="3" xfId="0" applyNumberFormat="1" applyFont="1" applyFill="1" applyBorder="1" applyAlignment="1">
      <alignment horizontal="center" vertical="center" textRotation="90" wrapText="1"/>
    </xf>
    <xf numFmtId="164" fontId="3" fillId="8" borderId="27" xfId="1" applyNumberFormat="1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3" fontId="3" fillId="8" borderId="37" xfId="0" applyNumberFormat="1" applyFont="1" applyFill="1" applyBorder="1" applyAlignment="1">
      <alignment horizontal="center" vertical="top" wrapText="1"/>
    </xf>
    <xf numFmtId="3" fontId="3" fillId="8" borderId="27" xfId="0" applyNumberFormat="1" applyFont="1" applyFill="1" applyBorder="1" applyAlignment="1">
      <alignment horizontal="center" vertical="top" wrapText="1"/>
    </xf>
    <xf numFmtId="3" fontId="9" fillId="0" borderId="9" xfId="0" applyNumberFormat="1" applyFont="1" applyFill="1" applyBorder="1" applyAlignment="1">
      <alignment horizontal="left" vertical="top" wrapText="1"/>
    </xf>
    <xf numFmtId="3" fontId="3" fillId="8" borderId="47" xfId="0" applyNumberFormat="1" applyFont="1" applyFill="1" applyBorder="1" applyAlignment="1">
      <alignment horizontal="left" vertical="top" wrapText="1"/>
    </xf>
    <xf numFmtId="3" fontId="3" fillId="8" borderId="60" xfId="0" applyNumberFormat="1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3" fontId="3" fillId="8" borderId="58" xfId="0" applyNumberFormat="1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top"/>
    </xf>
    <xf numFmtId="164" fontId="3" fillId="0" borderId="36" xfId="0" applyNumberFormat="1" applyFont="1" applyBorder="1" applyAlignment="1">
      <alignment horizontal="center" vertical="center" wrapText="1"/>
    </xf>
    <xf numFmtId="3" fontId="3" fillId="8" borderId="9" xfId="0" applyNumberFormat="1" applyFont="1" applyFill="1" applyBorder="1" applyAlignment="1">
      <alignment horizontal="center" vertical="center" textRotation="90" wrapText="1"/>
    </xf>
    <xf numFmtId="3" fontId="3" fillId="8" borderId="3" xfId="0" applyNumberFormat="1" applyFont="1" applyFill="1" applyBorder="1" applyAlignment="1">
      <alignment horizontal="center" vertical="center" textRotation="90" wrapText="1"/>
    </xf>
    <xf numFmtId="3" fontId="3" fillId="8" borderId="27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left" vertical="top" wrapText="1"/>
    </xf>
    <xf numFmtId="3" fontId="3" fillId="8" borderId="27" xfId="0" applyNumberFormat="1" applyFont="1" applyFill="1" applyBorder="1" applyAlignment="1">
      <alignment horizontal="left" vertical="top" wrapText="1"/>
    </xf>
    <xf numFmtId="3" fontId="3" fillId="8" borderId="47" xfId="0" applyNumberFormat="1" applyFont="1" applyFill="1" applyBorder="1" applyAlignment="1">
      <alignment horizontal="left" vertical="top" wrapText="1"/>
    </xf>
    <xf numFmtId="3" fontId="3" fillId="8" borderId="9" xfId="0" applyNumberFormat="1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3" fontId="3" fillId="8" borderId="37" xfId="0" applyNumberFormat="1" applyFont="1" applyFill="1" applyBorder="1" applyAlignment="1">
      <alignment horizontal="center" vertical="top" wrapText="1"/>
    </xf>
    <xf numFmtId="3" fontId="3" fillId="8" borderId="40" xfId="0" applyNumberFormat="1" applyFont="1" applyFill="1" applyBorder="1" applyAlignment="1">
      <alignment horizontal="left" vertical="top" wrapText="1"/>
    </xf>
    <xf numFmtId="164" fontId="3" fillId="8" borderId="27" xfId="1" applyNumberFormat="1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47" xfId="0" applyNumberFormat="1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8" borderId="28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 wrapText="1"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3" fontId="4" fillId="0" borderId="35" xfId="0" applyNumberFormat="1" applyFont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3" fontId="3" fillId="0" borderId="35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center" textRotation="90" wrapText="1"/>
    </xf>
    <xf numFmtId="3" fontId="4" fillId="0" borderId="27" xfId="0" applyNumberFormat="1" applyFont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164" fontId="3" fillId="5" borderId="27" xfId="0" applyNumberFormat="1" applyFont="1" applyFill="1" applyBorder="1" applyAlignment="1">
      <alignment horizontal="center" vertical="top"/>
    </xf>
    <xf numFmtId="164" fontId="3" fillId="5" borderId="33" xfId="0" applyNumberFormat="1" applyFont="1" applyFill="1" applyBorder="1" applyAlignment="1">
      <alignment horizontal="center" vertical="top"/>
    </xf>
    <xf numFmtId="164" fontId="3" fillId="0" borderId="27" xfId="0" applyNumberFormat="1" applyFont="1" applyBorder="1" applyAlignment="1">
      <alignment horizontal="center" vertical="top"/>
    </xf>
    <xf numFmtId="164" fontId="3" fillId="0" borderId="33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3" fontId="3" fillId="0" borderId="52" xfId="0" applyNumberFormat="1" applyFont="1" applyFill="1" applyBorder="1" applyAlignment="1">
      <alignment horizontal="center" vertical="top" wrapText="1"/>
    </xf>
    <xf numFmtId="164" fontId="3" fillId="5" borderId="47" xfId="0" applyNumberFormat="1" applyFont="1" applyFill="1" applyBorder="1" applyAlignment="1">
      <alignment horizontal="center" vertical="top"/>
    </xf>
    <xf numFmtId="3" fontId="3" fillId="8" borderId="15" xfId="0" applyNumberFormat="1" applyFont="1" applyFill="1" applyBorder="1" applyAlignment="1">
      <alignment horizontal="center" vertical="top" wrapText="1"/>
    </xf>
    <xf numFmtId="3" fontId="3" fillId="8" borderId="9" xfId="0" applyNumberFormat="1" applyFont="1" applyFill="1" applyBorder="1" applyAlignment="1">
      <alignment horizontal="center" vertical="top" wrapText="1"/>
    </xf>
    <xf numFmtId="3" fontId="3" fillId="8" borderId="52" xfId="0" applyNumberFormat="1" applyFont="1" applyFill="1" applyBorder="1" applyAlignment="1">
      <alignment horizontal="center" vertical="top" wrapText="1"/>
    </xf>
    <xf numFmtId="3" fontId="4" fillId="0" borderId="60" xfId="0" applyNumberFormat="1" applyFont="1" applyBorder="1" applyAlignment="1">
      <alignment horizontal="center" vertical="top"/>
    </xf>
    <xf numFmtId="3" fontId="4" fillId="9" borderId="38" xfId="0" applyNumberFormat="1" applyFont="1" applyFill="1" applyBorder="1" applyAlignment="1">
      <alignment horizontal="left" vertical="top" wrapText="1"/>
    </xf>
    <xf numFmtId="3" fontId="3" fillId="8" borderId="16" xfId="0" applyNumberFormat="1" applyFont="1" applyFill="1" applyBorder="1" applyAlignment="1">
      <alignment horizontal="right" vertical="top" wrapText="1"/>
    </xf>
    <xf numFmtId="3" fontId="3" fillId="8" borderId="3" xfId="0" applyNumberFormat="1" applyFont="1" applyFill="1" applyBorder="1" applyAlignment="1">
      <alignment horizontal="right" vertical="top" wrapText="1"/>
    </xf>
    <xf numFmtId="3" fontId="3" fillId="8" borderId="61" xfId="0" applyNumberFormat="1" applyFont="1" applyFill="1" applyBorder="1" applyAlignment="1">
      <alignment horizontal="right" vertical="top" wrapText="1"/>
    </xf>
    <xf numFmtId="3" fontId="4" fillId="8" borderId="37" xfId="0" applyNumberFormat="1" applyFont="1" applyFill="1" applyBorder="1" applyAlignment="1">
      <alignment horizontal="left" vertical="top" wrapText="1"/>
    </xf>
    <xf numFmtId="164" fontId="4" fillId="8" borderId="58" xfId="0" applyNumberFormat="1" applyFont="1" applyFill="1" applyBorder="1" applyAlignment="1">
      <alignment horizontal="center" vertical="top" wrapText="1"/>
    </xf>
    <xf numFmtId="164" fontId="4" fillId="8" borderId="35" xfId="0" applyNumberFormat="1" applyFont="1" applyFill="1" applyBorder="1" applyAlignment="1">
      <alignment horizontal="center" vertical="top" wrapText="1"/>
    </xf>
    <xf numFmtId="164" fontId="4" fillId="8" borderId="3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51" xfId="0" applyNumberFormat="1" applyFont="1" applyFill="1" applyBorder="1" applyAlignment="1">
      <alignment horizontal="center" vertical="top" wrapText="1"/>
    </xf>
    <xf numFmtId="164" fontId="3" fillId="5" borderId="28" xfId="0" applyNumberFormat="1" applyFont="1" applyFill="1" applyBorder="1" applyAlignment="1">
      <alignment horizontal="center" vertical="top"/>
    </xf>
    <xf numFmtId="164" fontId="3" fillId="5" borderId="29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top" wrapText="1"/>
    </xf>
    <xf numFmtId="3" fontId="3" fillId="0" borderId="70" xfId="0" applyNumberFormat="1" applyFont="1" applyFill="1" applyBorder="1" applyAlignment="1">
      <alignment horizontal="center" vertical="top" wrapText="1"/>
    </xf>
    <xf numFmtId="164" fontId="3" fillId="0" borderId="26" xfId="0" applyNumberFormat="1" applyFont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 wrapText="1"/>
    </xf>
    <xf numFmtId="3" fontId="3" fillId="0" borderId="72" xfId="0" applyNumberFormat="1" applyFont="1" applyFill="1" applyBorder="1" applyAlignment="1">
      <alignment horizontal="center" vertical="top" wrapText="1"/>
    </xf>
    <xf numFmtId="164" fontId="4" fillId="9" borderId="57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3" fontId="4" fillId="0" borderId="35" xfId="0" applyNumberFormat="1" applyFont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  <xf numFmtId="3" fontId="4" fillId="0" borderId="60" xfId="0" applyNumberFormat="1" applyFont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 wrapText="1"/>
    </xf>
    <xf numFmtId="3" fontId="3" fillId="0" borderId="62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5" borderId="35" xfId="0" applyNumberFormat="1" applyFont="1" applyFill="1" applyBorder="1" applyAlignment="1">
      <alignment horizontal="center" vertical="top" wrapText="1"/>
    </xf>
    <xf numFmtId="164" fontId="3" fillId="5" borderId="34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center" vertical="top"/>
    </xf>
    <xf numFmtId="3" fontId="3" fillId="0" borderId="51" xfId="0" applyNumberFormat="1" applyFont="1" applyBorder="1" applyAlignment="1">
      <alignment horizontal="center" vertical="top"/>
    </xf>
    <xf numFmtId="0" fontId="3" fillId="8" borderId="18" xfId="0" applyNumberFormat="1" applyFont="1" applyFill="1" applyBorder="1" applyAlignment="1">
      <alignment horizontal="center" vertical="top" wrapText="1"/>
    </xf>
    <xf numFmtId="0" fontId="3" fillId="8" borderId="3" xfId="0" applyNumberFormat="1" applyFont="1" applyFill="1" applyBorder="1" applyAlignment="1">
      <alignment horizontal="center" vertical="top" wrapText="1"/>
    </xf>
    <xf numFmtId="0" fontId="3" fillId="0" borderId="61" xfId="0" applyNumberFormat="1" applyFont="1" applyFill="1" applyBorder="1" applyAlignment="1">
      <alignment horizontal="center" vertical="top" wrapText="1"/>
    </xf>
    <xf numFmtId="3" fontId="3" fillId="0" borderId="51" xfId="0" applyNumberFormat="1" applyFont="1" applyFill="1" applyBorder="1" applyAlignment="1">
      <alignment horizontal="center" vertical="center" textRotation="90" wrapText="1"/>
    </xf>
    <xf numFmtId="164" fontId="3" fillId="5" borderId="35" xfId="0" applyNumberFormat="1" applyFont="1" applyFill="1" applyBorder="1" applyAlignment="1">
      <alignment horizontal="center" vertical="top"/>
    </xf>
    <xf numFmtId="164" fontId="3" fillId="5" borderId="34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4" fillId="0" borderId="61" xfId="0" applyNumberFormat="1" applyFont="1" applyFill="1" applyBorder="1" applyAlignment="1">
      <alignment horizontal="center" vertical="center" textRotation="90" wrapText="1"/>
    </xf>
    <xf numFmtId="3" fontId="4" fillId="9" borderId="60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vertical="top" wrapText="1"/>
    </xf>
    <xf numFmtId="3" fontId="3" fillId="0" borderId="52" xfId="0" applyNumberFormat="1" applyFont="1" applyFill="1" applyBorder="1" applyAlignment="1">
      <alignment horizontal="center" vertical="center" textRotation="90" wrapText="1"/>
    </xf>
    <xf numFmtId="3" fontId="4" fillId="0" borderId="27" xfId="0" applyNumberFormat="1" applyFont="1" applyBorder="1" applyAlignment="1">
      <alignment horizontal="center" vertical="top" wrapText="1"/>
    </xf>
    <xf numFmtId="164" fontId="3" fillId="5" borderId="0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center" vertical="top"/>
    </xf>
    <xf numFmtId="3" fontId="3" fillId="0" borderId="33" xfId="0" applyNumberFormat="1" applyFont="1" applyFill="1" applyBorder="1" applyAlignment="1">
      <alignment horizontal="center" vertical="top"/>
    </xf>
    <xf numFmtId="3" fontId="3" fillId="5" borderId="27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54" xfId="0" applyNumberFormat="1" applyFont="1" applyFill="1" applyBorder="1" applyAlignment="1">
      <alignment horizontal="center" vertical="top"/>
    </xf>
    <xf numFmtId="3" fontId="3" fillId="0" borderId="44" xfId="0" applyNumberFormat="1" applyFont="1" applyFill="1" applyBorder="1" applyAlignment="1">
      <alignment horizontal="center" vertical="top"/>
    </xf>
    <xf numFmtId="3" fontId="3" fillId="5" borderId="73" xfId="0" applyNumberFormat="1" applyFont="1" applyFill="1" applyBorder="1" applyAlignment="1">
      <alignment horizontal="center" vertical="top"/>
    </xf>
    <xf numFmtId="49" fontId="4" fillId="2" borderId="48" xfId="0" applyNumberFormat="1" applyFont="1" applyFill="1" applyBorder="1" applyAlignment="1">
      <alignment vertical="top"/>
    </xf>
    <xf numFmtId="49" fontId="4" fillId="3" borderId="44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vertical="top"/>
    </xf>
    <xf numFmtId="3" fontId="4" fillId="8" borderId="47" xfId="0" applyNumberFormat="1" applyFont="1" applyFill="1" applyBorder="1" applyAlignment="1">
      <alignment horizontal="center" vertical="top" wrapText="1"/>
    </xf>
    <xf numFmtId="3" fontId="3" fillId="8" borderId="53" xfId="0" applyNumberFormat="1" applyFont="1" applyFill="1" applyBorder="1" applyAlignment="1">
      <alignment horizontal="center" vertical="top"/>
    </xf>
    <xf numFmtId="3" fontId="3" fillId="8" borderId="23" xfId="0" applyNumberFormat="1" applyFont="1" applyFill="1" applyBorder="1" applyAlignment="1">
      <alignment horizontal="center" vertical="top"/>
    </xf>
    <xf numFmtId="3" fontId="3" fillId="8" borderId="70" xfId="0" applyNumberFormat="1" applyFont="1" applyFill="1" applyBorder="1" applyAlignment="1">
      <alignment horizontal="center" vertical="top"/>
    </xf>
    <xf numFmtId="3" fontId="3" fillId="8" borderId="52" xfId="0" applyNumberFormat="1" applyFont="1" applyFill="1" applyBorder="1" applyAlignment="1">
      <alignment horizontal="center" vertical="center" textRotation="90" wrapText="1"/>
    </xf>
    <xf numFmtId="3" fontId="4" fillId="8" borderId="27" xfId="0" applyNumberFormat="1" applyFont="1" applyFill="1" applyBorder="1" applyAlignment="1">
      <alignment horizontal="center" vertical="top" wrapText="1"/>
    </xf>
    <xf numFmtId="164" fontId="3" fillId="0" borderId="27" xfId="0" applyNumberFormat="1" applyFont="1" applyBorder="1" applyAlignment="1">
      <alignment horizontal="center" vertical="top" wrapText="1"/>
    </xf>
    <xf numFmtId="3" fontId="3" fillId="8" borderId="27" xfId="0" applyNumberFormat="1" applyFont="1" applyFill="1" applyBorder="1" applyAlignment="1">
      <alignment vertical="top" wrapText="1"/>
    </xf>
    <xf numFmtId="3" fontId="3" fillId="5" borderId="15" xfId="0" applyNumberFormat="1" applyFont="1" applyFill="1" applyBorder="1" applyAlignment="1">
      <alignment horizontal="center" vertical="top"/>
    </xf>
    <xf numFmtId="3" fontId="3" fillId="5" borderId="9" xfId="0" applyNumberFormat="1" applyFont="1" applyFill="1" applyBorder="1" applyAlignment="1">
      <alignment horizontal="center" vertical="top"/>
    </xf>
    <xf numFmtId="3" fontId="3" fillId="5" borderId="52" xfId="0" applyNumberFormat="1" applyFont="1" applyFill="1" applyBorder="1" applyAlignment="1">
      <alignment horizontal="center" vertical="top"/>
    </xf>
    <xf numFmtId="3" fontId="3" fillId="5" borderId="53" xfId="0" applyNumberFormat="1" applyFont="1" applyFill="1" applyBorder="1" applyAlignment="1">
      <alignment horizontal="center" vertical="top"/>
    </xf>
    <xf numFmtId="3" fontId="3" fillId="5" borderId="23" xfId="0" applyNumberFormat="1" applyFont="1" applyFill="1" applyBorder="1" applyAlignment="1">
      <alignment horizontal="center" vertical="top"/>
    </xf>
    <xf numFmtId="3" fontId="3" fillId="5" borderId="70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3" fontId="3" fillId="0" borderId="61" xfId="0" applyNumberFormat="1" applyFont="1" applyFill="1" applyBorder="1" applyAlignment="1">
      <alignment horizontal="center" vertical="center" textRotation="90" wrapText="1"/>
    </xf>
    <xf numFmtId="3" fontId="3" fillId="8" borderId="16" xfId="0" applyNumberFormat="1" applyFont="1" applyFill="1" applyBorder="1" applyAlignment="1">
      <alignment horizontal="center" vertical="top"/>
    </xf>
    <xf numFmtId="3" fontId="3" fillId="8" borderId="3" xfId="0" applyNumberFormat="1" applyFont="1" applyFill="1" applyBorder="1" applyAlignment="1">
      <alignment horizontal="center" vertical="top"/>
    </xf>
    <xf numFmtId="3" fontId="3" fillId="8" borderId="61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3" fontId="3" fillId="5" borderId="13" xfId="0" applyNumberFormat="1" applyFont="1" applyFill="1" applyBorder="1" applyAlignment="1">
      <alignment horizontal="center" vertical="center" wrapText="1"/>
    </xf>
    <xf numFmtId="164" fontId="3" fillId="8" borderId="11" xfId="0" applyNumberFormat="1" applyFont="1" applyFill="1" applyBorder="1" applyAlignment="1">
      <alignment horizontal="center" vertical="top" wrapText="1"/>
    </xf>
    <xf numFmtId="3" fontId="3" fillId="8" borderId="42" xfId="0" applyNumberFormat="1" applyFont="1" applyFill="1" applyBorder="1" applyAlignment="1">
      <alignment horizontal="center" vertical="top"/>
    </xf>
    <xf numFmtId="3" fontId="3" fillId="8" borderId="43" xfId="0" applyNumberFormat="1" applyFont="1" applyFill="1" applyBorder="1" applyAlignment="1">
      <alignment horizontal="center" vertical="top"/>
    </xf>
    <xf numFmtId="3" fontId="3" fillId="8" borderId="74" xfId="0" applyNumberFormat="1" applyFont="1" applyFill="1" applyBorder="1" applyAlignment="1">
      <alignment horizontal="center" vertical="top"/>
    </xf>
    <xf numFmtId="3" fontId="3" fillId="5" borderId="9" xfId="0" applyNumberFormat="1" applyFont="1" applyFill="1" applyBorder="1" applyAlignment="1">
      <alignment horizontal="center" vertical="center" wrapText="1"/>
    </xf>
    <xf numFmtId="3" fontId="3" fillId="5" borderId="37" xfId="1" applyNumberFormat="1" applyFont="1" applyFill="1" applyBorder="1" applyAlignment="1">
      <alignment horizontal="center" vertical="top" wrapText="1"/>
    </xf>
    <xf numFmtId="164" fontId="3" fillId="5" borderId="58" xfId="0" applyNumberFormat="1" applyFont="1" applyFill="1" applyBorder="1" applyAlignment="1">
      <alignment horizontal="center" vertical="top" wrapText="1"/>
    </xf>
    <xf numFmtId="3" fontId="3" fillId="8" borderId="39" xfId="0" applyNumberFormat="1" applyFont="1" applyFill="1" applyBorder="1" applyAlignment="1">
      <alignment horizontal="center" vertical="top"/>
    </xf>
    <xf numFmtId="3" fontId="3" fillId="8" borderId="40" xfId="0" applyNumberFormat="1" applyFont="1" applyFill="1" applyBorder="1" applyAlignment="1">
      <alignment horizontal="center" vertical="top"/>
    </xf>
    <xf numFmtId="3" fontId="3" fillId="8" borderId="72" xfId="0" applyNumberFormat="1" applyFont="1" applyFill="1" applyBorder="1" applyAlignment="1">
      <alignment horizontal="center" vertical="top"/>
    </xf>
    <xf numFmtId="3" fontId="3" fillId="0" borderId="73" xfId="0" applyNumberFormat="1" applyFont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center" vertical="top"/>
    </xf>
    <xf numFmtId="3" fontId="3" fillId="8" borderId="52" xfId="0" applyNumberFormat="1" applyFont="1" applyFill="1" applyBorder="1" applyAlignment="1">
      <alignment horizontal="center" vertical="top"/>
    </xf>
    <xf numFmtId="3" fontId="3" fillId="8" borderId="15" xfId="0" applyNumberFormat="1" applyFont="1" applyFill="1" applyBorder="1" applyAlignment="1">
      <alignment horizontal="center" vertical="top"/>
    </xf>
    <xf numFmtId="3" fontId="3" fillId="0" borderId="27" xfId="1" applyNumberFormat="1" applyFont="1" applyBorder="1" applyAlignment="1">
      <alignment horizontal="center" vertical="top"/>
    </xf>
    <xf numFmtId="164" fontId="3" fillId="8" borderId="15" xfId="1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/>
    </xf>
    <xf numFmtId="164" fontId="3" fillId="8" borderId="27" xfId="0" applyNumberFormat="1" applyFont="1" applyFill="1" applyBorder="1" applyAlignment="1">
      <alignment horizontal="center" vertical="top" wrapText="1"/>
    </xf>
    <xf numFmtId="164" fontId="3" fillId="8" borderId="33" xfId="0" applyNumberFormat="1" applyFont="1" applyFill="1" applyBorder="1" applyAlignment="1">
      <alignment horizontal="center" vertical="top" wrapText="1"/>
    </xf>
    <xf numFmtId="3" fontId="3" fillId="5" borderId="27" xfId="0" applyNumberFormat="1" applyFont="1" applyFill="1" applyBorder="1" applyAlignment="1">
      <alignment vertical="top" wrapText="1"/>
    </xf>
    <xf numFmtId="3" fontId="3" fillId="0" borderId="27" xfId="1" applyNumberFormat="1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vertical="top"/>
    </xf>
    <xf numFmtId="164" fontId="3" fillId="8" borderId="0" xfId="0" applyNumberFormat="1" applyFont="1" applyFill="1" applyBorder="1" applyAlignment="1">
      <alignment horizontal="center" vertical="top" wrapText="1"/>
    </xf>
    <xf numFmtId="164" fontId="5" fillId="8" borderId="27" xfId="0" applyNumberFormat="1" applyFont="1" applyFill="1" applyBorder="1" applyAlignment="1">
      <alignment vertical="top" wrapText="1"/>
    </xf>
    <xf numFmtId="164" fontId="5" fillId="8" borderId="12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horizontal="center" vertical="center" wrapText="1"/>
    </xf>
    <xf numFmtId="164" fontId="3" fillId="8" borderId="33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9" xfId="2" applyNumberFormat="1" applyFont="1" applyFill="1" applyBorder="1" applyAlignment="1">
      <alignment horizontal="center" vertical="top"/>
    </xf>
    <xf numFmtId="3" fontId="3" fillId="8" borderId="17" xfId="0" applyNumberFormat="1" applyFont="1" applyFill="1" applyBorder="1" applyAlignment="1">
      <alignment horizontal="center" vertical="top"/>
    </xf>
    <xf numFmtId="3" fontId="3" fillId="0" borderId="52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center" textRotation="90" wrapText="1"/>
    </xf>
    <xf numFmtId="49" fontId="4" fillId="8" borderId="9" xfId="0" applyNumberFormat="1" applyFont="1" applyFill="1" applyBorder="1" applyAlignment="1">
      <alignment vertical="top"/>
    </xf>
    <xf numFmtId="3" fontId="4" fillId="8" borderId="27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 wrapText="1"/>
    </xf>
    <xf numFmtId="3" fontId="3" fillId="8" borderId="54" xfId="0" applyNumberFormat="1" applyFont="1" applyFill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top"/>
    </xf>
    <xf numFmtId="3" fontId="3" fillId="0" borderId="61" xfId="0" applyNumberFormat="1" applyFont="1" applyBorder="1" applyAlignment="1">
      <alignment horizontal="center" vertical="top"/>
    </xf>
    <xf numFmtId="3" fontId="4" fillId="8" borderId="35" xfId="0" applyNumberFormat="1" applyFont="1" applyFill="1" applyBorder="1" applyAlignment="1">
      <alignment horizontal="center" vertical="center"/>
    </xf>
    <xf numFmtId="3" fontId="3" fillId="8" borderId="20" xfId="0" applyNumberFormat="1" applyFont="1" applyFill="1" applyBorder="1" applyAlignment="1">
      <alignment horizontal="center" vertical="top"/>
    </xf>
    <xf numFmtId="3" fontId="3" fillId="8" borderId="13" xfId="0" applyNumberFormat="1" applyFont="1" applyFill="1" applyBorder="1" applyAlignment="1">
      <alignment horizontal="center" vertical="top"/>
    </xf>
    <xf numFmtId="3" fontId="3" fillId="8" borderId="51" xfId="0" applyNumberFormat="1" applyFont="1" applyFill="1" applyBorder="1" applyAlignment="1">
      <alignment horizontal="center" vertical="top"/>
    </xf>
    <xf numFmtId="49" fontId="4" fillId="8" borderId="9" xfId="0" applyNumberFormat="1" applyFont="1" applyFill="1" applyBorder="1" applyAlignment="1">
      <alignment horizontal="center" vertical="top"/>
    </xf>
    <xf numFmtId="3" fontId="4" fillId="8" borderId="27" xfId="0" applyNumberFormat="1" applyFont="1" applyFill="1" applyBorder="1" applyAlignment="1">
      <alignment horizontal="center" vertical="top"/>
    </xf>
    <xf numFmtId="3" fontId="3" fillId="8" borderId="76" xfId="0" applyNumberFormat="1" applyFont="1" applyFill="1" applyBorder="1" applyAlignment="1">
      <alignment horizontal="center" vertical="top"/>
    </xf>
    <xf numFmtId="3" fontId="3" fillId="8" borderId="44" xfId="0" applyNumberFormat="1" applyFont="1" applyFill="1" applyBorder="1" applyAlignment="1">
      <alignment horizontal="center" vertical="top"/>
    </xf>
    <xf numFmtId="3" fontId="3" fillId="8" borderId="73" xfId="0" applyNumberFormat="1" applyFont="1" applyFill="1" applyBorder="1" applyAlignment="1">
      <alignment horizontal="center" vertical="top"/>
    </xf>
    <xf numFmtId="3" fontId="17" fillId="0" borderId="0" xfId="0" applyNumberFormat="1" applyFont="1" applyBorder="1" applyAlignment="1">
      <alignment vertical="top"/>
    </xf>
    <xf numFmtId="3" fontId="3" fillId="8" borderId="44" xfId="0" applyNumberFormat="1" applyFont="1" applyFill="1" applyBorder="1" applyAlignment="1">
      <alignment vertical="top" wrapText="1"/>
    </xf>
    <xf numFmtId="164" fontId="4" fillId="8" borderId="27" xfId="0" applyNumberFormat="1" applyFont="1" applyFill="1" applyBorder="1" applyAlignment="1">
      <alignment horizontal="center" vertical="top" wrapText="1"/>
    </xf>
    <xf numFmtId="3" fontId="3" fillId="8" borderId="52" xfId="0" applyNumberFormat="1" applyFont="1" applyFill="1" applyBorder="1" applyAlignment="1">
      <alignment horizontal="center" vertical="center" wrapText="1"/>
    </xf>
    <xf numFmtId="49" fontId="4" fillId="8" borderId="17" xfId="0" applyNumberFormat="1" applyFont="1" applyFill="1" applyBorder="1" applyAlignment="1">
      <alignment horizontal="center" vertical="top"/>
    </xf>
    <xf numFmtId="3" fontId="3" fillId="8" borderId="69" xfId="0" applyNumberFormat="1" applyFont="1" applyFill="1" applyBorder="1" applyAlignment="1">
      <alignment horizontal="center" vertical="top"/>
    </xf>
    <xf numFmtId="3" fontId="4" fillId="8" borderId="47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 wrapText="1"/>
    </xf>
    <xf numFmtId="3" fontId="3" fillId="8" borderId="71" xfId="0" applyNumberFormat="1" applyFont="1" applyFill="1" applyBorder="1" applyAlignment="1">
      <alignment horizontal="center" vertical="top"/>
    </xf>
    <xf numFmtId="3" fontId="3" fillId="8" borderId="77" xfId="0" applyNumberFormat="1" applyFont="1" applyFill="1" applyBorder="1" applyAlignment="1">
      <alignment horizontal="center" vertical="center" wrapText="1"/>
    </xf>
    <xf numFmtId="3" fontId="4" fillId="8" borderId="37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3" fontId="3" fillId="0" borderId="61" xfId="0" applyNumberFormat="1" applyFont="1" applyFill="1" applyBorder="1" applyAlignment="1">
      <alignment horizontal="center" vertical="center" wrapText="1"/>
    </xf>
    <xf numFmtId="164" fontId="4" fillId="9" borderId="58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61" xfId="0" applyNumberFormat="1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top"/>
    </xf>
    <xf numFmtId="164" fontId="4" fillId="5" borderId="47" xfId="0" applyNumberFormat="1" applyFont="1" applyFill="1" applyBorder="1" applyAlignment="1">
      <alignment horizontal="center" vertical="top"/>
    </xf>
    <xf numFmtId="164" fontId="4" fillId="5" borderId="48" xfId="0" applyNumberFormat="1" applyFont="1" applyFill="1" applyBorder="1" applyAlignment="1">
      <alignment horizontal="center" vertical="top"/>
    </xf>
    <xf numFmtId="3" fontId="3" fillId="0" borderId="50" xfId="0" applyNumberFormat="1" applyFont="1" applyFill="1" applyBorder="1" applyAlignment="1">
      <alignment horizontal="center" vertical="top"/>
    </xf>
    <xf numFmtId="3" fontId="3" fillId="0" borderId="43" xfId="0" applyNumberFormat="1" applyFont="1" applyFill="1" applyBorder="1" applyAlignment="1">
      <alignment horizontal="center" vertical="top"/>
    </xf>
    <xf numFmtId="3" fontId="3" fillId="0" borderId="74" xfId="0" applyNumberFormat="1" applyFont="1" applyBorder="1" applyAlignment="1">
      <alignment horizontal="center" vertical="top"/>
    </xf>
    <xf numFmtId="3" fontId="4" fillId="0" borderId="28" xfId="0" applyNumberFormat="1" applyFont="1" applyBorder="1" applyAlignment="1">
      <alignment horizontal="center" vertical="top"/>
    </xf>
    <xf numFmtId="3" fontId="3" fillId="0" borderId="48" xfId="0" applyNumberFormat="1" applyFont="1" applyFill="1" applyBorder="1" applyAlignment="1">
      <alignment horizontal="left" vertical="top"/>
    </xf>
    <xf numFmtId="3" fontId="3" fillId="8" borderId="23" xfId="0" applyNumberFormat="1" applyFont="1" applyFill="1" applyBorder="1" applyAlignment="1">
      <alignment horizontal="left" vertical="top" wrapText="1"/>
    </xf>
    <xf numFmtId="3" fontId="3" fillId="0" borderId="24" xfId="0" applyNumberFormat="1" applyFont="1" applyFill="1" applyBorder="1" applyAlignment="1">
      <alignment horizontal="left" vertical="top" wrapText="1"/>
    </xf>
    <xf numFmtId="3" fontId="3" fillId="0" borderId="53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top"/>
    </xf>
    <xf numFmtId="3" fontId="3" fillId="0" borderId="70" xfId="0" applyNumberFormat="1" applyFont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center" vertical="top" wrapText="1"/>
    </xf>
    <xf numFmtId="3" fontId="3" fillId="8" borderId="39" xfId="0" applyNumberFormat="1" applyFont="1" applyFill="1" applyBorder="1" applyAlignment="1">
      <alignment horizontal="center" vertical="top" wrapText="1"/>
    </xf>
    <xf numFmtId="3" fontId="3" fillId="0" borderId="7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vertical="top" wrapText="1"/>
    </xf>
    <xf numFmtId="3" fontId="3" fillId="8" borderId="54" xfId="0" applyNumberFormat="1" applyFont="1" applyFill="1" applyBorder="1" applyAlignment="1">
      <alignment horizontal="center" vertical="top" wrapText="1"/>
    </xf>
    <xf numFmtId="3" fontId="3" fillId="8" borderId="44" xfId="0" applyNumberFormat="1" applyFont="1" applyFill="1" applyBorder="1" applyAlignment="1">
      <alignment vertical="top"/>
    </xf>
    <xf numFmtId="3" fontId="3" fillId="0" borderId="52" xfId="0" applyNumberFormat="1" applyFont="1" applyBorder="1" applyAlignment="1">
      <alignment horizontal="center" vertical="center" wrapText="1"/>
    </xf>
    <xf numFmtId="3" fontId="3" fillId="8" borderId="26" xfId="0" applyNumberFormat="1" applyFont="1" applyFill="1" applyBorder="1" applyAlignment="1">
      <alignment vertical="top" wrapText="1"/>
    </xf>
    <xf numFmtId="3" fontId="3" fillId="8" borderId="53" xfId="0" applyNumberFormat="1" applyFont="1" applyFill="1" applyBorder="1" applyAlignment="1">
      <alignment horizontal="center" vertical="top" wrapText="1"/>
    </xf>
    <xf numFmtId="164" fontId="4" fillId="8" borderId="12" xfId="0" applyNumberFormat="1" applyFont="1" applyFill="1" applyBorder="1" applyAlignment="1">
      <alignment horizontal="center" vertical="top"/>
    </xf>
    <xf numFmtId="3" fontId="3" fillId="0" borderId="52" xfId="0" applyNumberFormat="1" applyFont="1" applyFill="1" applyBorder="1" applyAlignment="1">
      <alignment horizontal="center" vertical="center" textRotation="90" wrapText="1"/>
    </xf>
    <xf numFmtId="0" fontId="3" fillId="8" borderId="27" xfId="0" applyFont="1" applyFill="1" applyBorder="1" applyAlignment="1">
      <alignment horizontal="center" vertical="top"/>
    </xf>
    <xf numFmtId="0" fontId="3" fillId="8" borderId="15" xfId="0" applyNumberFormat="1" applyFont="1" applyFill="1" applyBorder="1" applyAlignment="1">
      <alignment horizontal="center" vertical="top"/>
    </xf>
    <xf numFmtId="0" fontId="3" fillId="8" borderId="9" xfId="0" applyNumberFormat="1" applyFont="1" applyFill="1" applyBorder="1" applyAlignment="1">
      <alignment horizontal="center" vertical="top"/>
    </xf>
    <xf numFmtId="0" fontId="3" fillId="8" borderId="27" xfId="0" applyFont="1" applyFill="1" applyBorder="1" applyAlignment="1">
      <alignment horizontal="center" vertical="top" wrapText="1"/>
    </xf>
    <xf numFmtId="0" fontId="3" fillId="8" borderId="54" xfId="0" applyNumberFormat="1" applyFont="1" applyFill="1" applyBorder="1" applyAlignment="1">
      <alignment horizontal="center" vertical="top"/>
    </xf>
    <xf numFmtId="0" fontId="3" fillId="8" borderId="44" xfId="0" applyNumberFormat="1" applyFont="1" applyFill="1" applyBorder="1" applyAlignment="1">
      <alignment horizontal="center" vertical="top"/>
    </xf>
    <xf numFmtId="0" fontId="3" fillId="8" borderId="12" xfId="0" applyFont="1" applyFill="1" applyBorder="1" applyAlignment="1">
      <alignment vertical="top" wrapText="1"/>
    </xf>
    <xf numFmtId="0" fontId="3" fillId="8" borderId="15" xfId="0" applyFont="1" applyFill="1" applyBorder="1" applyAlignment="1">
      <alignment horizontal="center" vertical="top"/>
    </xf>
    <xf numFmtId="0" fontId="3" fillId="8" borderId="9" xfId="0" applyFont="1" applyFill="1" applyBorder="1" applyAlignment="1">
      <alignment vertical="top"/>
    </xf>
    <xf numFmtId="0" fontId="3" fillId="8" borderId="53" xfId="0" applyFont="1" applyFill="1" applyBorder="1" applyAlignment="1">
      <alignment horizontal="center" vertical="top"/>
    </xf>
    <xf numFmtId="0" fontId="3" fillId="8" borderId="23" xfId="0" applyFont="1" applyFill="1" applyBorder="1" applyAlignment="1">
      <alignment vertical="top"/>
    </xf>
    <xf numFmtId="0" fontId="3" fillId="8" borderId="39" xfId="0" applyNumberFormat="1" applyFont="1" applyFill="1" applyBorder="1" applyAlignment="1">
      <alignment horizontal="center" vertical="top"/>
    </xf>
    <xf numFmtId="0" fontId="3" fillId="8" borderId="40" xfId="0" applyNumberFormat="1" applyFont="1" applyFill="1" applyBorder="1" applyAlignment="1">
      <alignment horizontal="center" vertical="top"/>
    </xf>
    <xf numFmtId="3" fontId="2" fillId="8" borderId="15" xfId="0" applyNumberFormat="1" applyFont="1" applyFill="1" applyBorder="1" applyAlignment="1">
      <alignment horizontal="center" vertical="top" wrapText="1"/>
    </xf>
    <xf numFmtId="164" fontId="4" fillId="8" borderId="12" xfId="0" applyNumberFormat="1" applyFont="1" applyFill="1" applyBorder="1" applyAlignment="1">
      <alignment horizontal="center" vertical="top" wrapText="1"/>
    </xf>
    <xf numFmtId="3" fontId="3" fillId="8" borderId="78" xfId="0" applyNumberFormat="1" applyFont="1" applyFill="1" applyBorder="1" applyAlignment="1">
      <alignment horizontal="center" vertical="top"/>
    </xf>
    <xf numFmtId="3" fontId="3" fillId="8" borderId="79" xfId="0" applyNumberFormat="1" applyFont="1" applyFill="1" applyBorder="1" applyAlignment="1">
      <alignment horizontal="center" vertical="top"/>
    </xf>
    <xf numFmtId="3" fontId="3" fillId="8" borderId="80" xfId="0" applyNumberFormat="1" applyFont="1" applyFill="1" applyBorder="1" applyAlignment="1">
      <alignment horizontal="center" vertical="top"/>
    </xf>
    <xf numFmtId="3" fontId="3" fillId="0" borderId="59" xfId="0" applyNumberFormat="1" applyFont="1" applyBorder="1" applyAlignment="1">
      <alignment vertical="top"/>
    </xf>
    <xf numFmtId="0" fontId="3" fillId="8" borderId="73" xfId="0" applyFont="1" applyFill="1" applyBorder="1" applyAlignment="1">
      <alignment horizontal="center" vertical="top" wrapText="1"/>
    </xf>
    <xf numFmtId="0" fontId="3" fillId="8" borderId="26" xfId="0" applyFont="1" applyFill="1" applyBorder="1" applyAlignment="1">
      <alignment vertical="top" wrapText="1"/>
    </xf>
    <xf numFmtId="0" fontId="3" fillId="8" borderId="53" xfId="0" applyFont="1" applyFill="1" applyBorder="1" applyAlignment="1">
      <alignment horizontal="center" vertical="top" wrapText="1"/>
    </xf>
    <xf numFmtId="3" fontId="3" fillId="0" borderId="33" xfId="0" applyNumberFormat="1" applyFont="1" applyBorder="1" applyAlignment="1">
      <alignment vertical="top"/>
    </xf>
    <xf numFmtId="3" fontId="3" fillId="8" borderId="40" xfId="0" applyNumberFormat="1" applyFont="1" applyFill="1" applyBorder="1" applyAlignment="1">
      <alignment horizontal="center" vertical="top" wrapText="1"/>
    </xf>
    <xf numFmtId="3" fontId="3" fillId="8" borderId="81" xfId="0" applyNumberFormat="1" applyFont="1" applyFill="1" applyBorder="1" applyAlignment="1">
      <alignment horizontal="left" vertical="top" wrapText="1"/>
    </xf>
    <xf numFmtId="3" fontId="3" fillId="8" borderId="82" xfId="0" applyNumberFormat="1" applyFont="1" applyFill="1" applyBorder="1" applyAlignment="1">
      <alignment horizontal="center" vertical="top"/>
    </xf>
    <xf numFmtId="3" fontId="3" fillId="8" borderId="83" xfId="0" applyNumberFormat="1" applyFont="1" applyFill="1" applyBorder="1" applyAlignment="1">
      <alignment horizontal="center" vertical="top"/>
    </xf>
    <xf numFmtId="3" fontId="3" fillId="8" borderId="84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68" xfId="0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/>
    </xf>
    <xf numFmtId="3" fontId="3" fillId="5" borderId="39" xfId="0" applyNumberFormat="1" applyFont="1" applyFill="1" applyBorder="1" applyAlignment="1">
      <alignment horizontal="center" vertical="top"/>
    </xf>
    <xf numFmtId="3" fontId="3" fillId="5" borderId="40" xfId="0" applyNumberFormat="1" applyFont="1" applyFill="1" applyBorder="1" applyAlignment="1">
      <alignment horizontal="center" vertical="top"/>
    </xf>
    <xf numFmtId="3" fontId="3" fillId="5" borderId="32" xfId="0" applyNumberFormat="1" applyFont="1" applyFill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3" fontId="1" fillId="0" borderId="27" xfId="0" applyNumberFormat="1" applyFont="1" applyBorder="1" applyAlignment="1">
      <alignment horizontal="center" vertical="top"/>
    </xf>
    <xf numFmtId="164" fontId="1" fillId="9" borderId="37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" fontId="3" fillId="0" borderId="33" xfId="0" applyNumberFormat="1" applyFont="1" applyBorder="1" applyAlignment="1">
      <alignment horizontal="center" vertical="top"/>
    </xf>
    <xf numFmtId="3" fontId="3" fillId="0" borderId="51" xfId="0" applyNumberFormat="1" applyFont="1" applyFill="1" applyBorder="1" applyAlignment="1">
      <alignment horizontal="center" vertical="center" textRotation="90" wrapText="1"/>
    </xf>
    <xf numFmtId="3" fontId="3" fillId="0" borderId="61" xfId="0" applyNumberFormat="1" applyFont="1" applyFill="1" applyBorder="1" applyAlignment="1">
      <alignment horizontal="center" vertical="center" textRotation="90" wrapText="1"/>
    </xf>
    <xf numFmtId="164" fontId="3" fillId="5" borderId="60" xfId="0" applyNumberFormat="1" applyFont="1" applyFill="1" applyBorder="1" applyAlignment="1">
      <alignment horizontal="center" vertical="top"/>
    </xf>
    <xf numFmtId="3" fontId="3" fillId="0" borderId="46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85" xfId="0" applyNumberFormat="1" applyFont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center" textRotation="90" wrapText="1"/>
    </xf>
    <xf numFmtId="3" fontId="4" fillId="0" borderId="6" xfId="0" applyNumberFormat="1" applyFont="1" applyBorder="1" applyAlignment="1">
      <alignment horizontal="center" vertical="top"/>
    </xf>
    <xf numFmtId="164" fontId="3" fillId="5" borderId="6" xfId="0" applyNumberFormat="1" applyFont="1" applyFill="1" applyBorder="1" applyAlignment="1">
      <alignment horizontal="center" vertical="top" wrapText="1"/>
    </xf>
    <xf numFmtId="3" fontId="3" fillId="8" borderId="2" xfId="0" applyNumberFormat="1" applyFont="1" applyFill="1" applyBorder="1" applyAlignment="1">
      <alignment horizontal="center" vertical="top"/>
    </xf>
    <xf numFmtId="3" fontId="3" fillId="8" borderId="86" xfId="0" applyNumberFormat="1" applyFont="1" applyFill="1" applyBorder="1" applyAlignment="1">
      <alignment horizontal="center" vertical="top"/>
    </xf>
    <xf numFmtId="3" fontId="3" fillId="8" borderId="87" xfId="0" applyNumberFormat="1" applyFont="1" applyFill="1" applyBorder="1" applyAlignment="1">
      <alignment horizontal="center" vertical="top"/>
    </xf>
    <xf numFmtId="3" fontId="2" fillId="0" borderId="51" xfId="0" applyNumberFormat="1" applyFont="1" applyBorder="1" applyAlignment="1">
      <alignment horizontal="center" vertical="center" wrapText="1"/>
    </xf>
    <xf numFmtId="164" fontId="2" fillId="5" borderId="35" xfId="0" applyNumberFormat="1" applyFont="1" applyFill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3" fontId="2" fillId="0" borderId="47" xfId="0" applyNumberFormat="1" applyFont="1" applyFill="1" applyBorder="1" applyAlignment="1">
      <alignment horizontal="center" vertical="top"/>
    </xf>
    <xf numFmtId="3" fontId="3" fillId="5" borderId="54" xfId="1" applyNumberFormat="1" applyFont="1" applyFill="1" applyBorder="1" applyAlignment="1">
      <alignment horizontal="center" vertical="top"/>
    </xf>
    <xf numFmtId="3" fontId="3" fillId="5" borderId="44" xfId="1" applyNumberFormat="1" applyFont="1" applyFill="1" applyBorder="1" applyAlignment="1">
      <alignment horizontal="center" vertical="top"/>
    </xf>
    <xf numFmtId="3" fontId="3" fillId="5" borderId="73" xfId="1" applyNumberFormat="1" applyFont="1" applyFill="1" applyBorder="1" applyAlignment="1">
      <alignment horizontal="center" vertical="top"/>
    </xf>
    <xf numFmtId="164" fontId="1" fillId="9" borderId="38" xfId="0" applyNumberFormat="1" applyFont="1" applyFill="1" applyBorder="1" applyAlignment="1">
      <alignment horizontal="center" vertical="top" wrapText="1"/>
    </xf>
    <xf numFmtId="3" fontId="3" fillId="8" borderId="62" xfId="1" applyNumberFormat="1" applyFont="1" applyFill="1" applyBorder="1" applyAlignment="1">
      <alignment horizontal="left" vertical="top" wrapText="1"/>
    </xf>
    <xf numFmtId="3" fontId="3" fillId="5" borderId="46" xfId="1" applyNumberFormat="1" applyFont="1" applyFill="1" applyBorder="1" applyAlignment="1">
      <alignment horizontal="center" vertical="top"/>
    </xf>
    <xf numFmtId="3" fontId="3" fillId="5" borderId="1" xfId="1" applyNumberFormat="1" applyFont="1" applyFill="1" applyBorder="1" applyAlignment="1">
      <alignment horizontal="center" vertical="top"/>
    </xf>
    <xf numFmtId="3" fontId="3" fillId="5" borderId="85" xfId="1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1" fillId="0" borderId="35" xfId="0" applyNumberFormat="1" applyFont="1" applyBorder="1" applyAlignment="1">
      <alignment horizontal="center" vertical="top"/>
    </xf>
    <xf numFmtId="164" fontId="2" fillId="0" borderId="35" xfId="0" applyNumberFormat="1" applyFont="1" applyBorder="1" applyAlignment="1">
      <alignment horizontal="center" vertical="top"/>
    </xf>
    <xf numFmtId="3" fontId="3" fillId="5" borderId="11" xfId="0" applyNumberFormat="1" applyFont="1" applyFill="1" applyBorder="1" applyAlignment="1">
      <alignment horizontal="center" vertical="top"/>
    </xf>
    <xf numFmtId="3" fontId="3" fillId="5" borderId="13" xfId="0" applyNumberFormat="1" applyFont="1" applyFill="1" applyBorder="1" applyAlignment="1">
      <alignment horizontal="center" vertical="top"/>
    </xf>
    <xf numFmtId="3" fontId="3" fillId="5" borderId="34" xfId="0" applyNumberFormat="1" applyFont="1" applyFill="1" applyBorder="1" applyAlignment="1">
      <alignment horizontal="center" vertical="top"/>
    </xf>
    <xf numFmtId="0" fontId="3" fillId="8" borderId="32" xfId="0" applyNumberFormat="1" applyFont="1" applyFill="1" applyBorder="1" applyAlignment="1">
      <alignment horizontal="center" vertical="top"/>
    </xf>
    <xf numFmtId="0" fontId="3" fillId="8" borderId="0" xfId="0" applyNumberFormat="1" applyFont="1" applyFill="1" applyBorder="1" applyAlignment="1">
      <alignment horizontal="center" vertical="top"/>
    </xf>
    <xf numFmtId="0" fontId="3" fillId="8" borderId="33" xfId="0" applyNumberFormat="1" applyFont="1" applyFill="1" applyBorder="1" applyAlignment="1">
      <alignment horizontal="center" vertical="top"/>
    </xf>
    <xf numFmtId="0" fontId="3" fillId="8" borderId="26" xfId="0" applyNumberFormat="1" applyFont="1" applyFill="1" applyBorder="1" applyAlignment="1">
      <alignment horizontal="center" vertical="top"/>
    </xf>
    <xf numFmtId="0" fontId="3" fillId="8" borderId="23" xfId="0" applyNumberFormat="1" applyFont="1" applyFill="1" applyBorder="1" applyAlignment="1">
      <alignment horizontal="center" vertical="top"/>
    </xf>
    <xf numFmtId="0" fontId="3" fillId="8" borderId="29" xfId="0" applyNumberFormat="1" applyFont="1" applyFill="1" applyBorder="1" applyAlignment="1">
      <alignment horizontal="center" vertical="top"/>
    </xf>
    <xf numFmtId="0" fontId="3" fillId="8" borderId="17" xfId="0" applyNumberFormat="1" applyFont="1" applyFill="1" applyBorder="1" applyAlignment="1">
      <alignment horizontal="center" vertical="top" wrapText="1"/>
    </xf>
    <xf numFmtId="0" fontId="3" fillId="8" borderId="52" xfId="0" applyNumberFormat="1" applyFont="1" applyFill="1" applyBorder="1" applyAlignment="1">
      <alignment horizontal="center" vertical="top"/>
    </xf>
    <xf numFmtId="164" fontId="2" fillId="5" borderId="47" xfId="0" applyNumberFormat="1" applyFont="1" applyFill="1" applyBorder="1" applyAlignment="1">
      <alignment horizontal="center" vertical="top" wrapText="1"/>
    </xf>
    <xf numFmtId="164" fontId="2" fillId="0" borderId="47" xfId="0" applyNumberFormat="1" applyFont="1" applyBorder="1" applyAlignment="1">
      <alignment horizontal="center" vertical="top"/>
    </xf>
    <xf numFmtId="164" fontId="2" fillId="5" borderId="27" xfId="0" applyNumberFormat="1" applyFont="1" applyFill="1" applyBorder="1" applyAlignment="1">
      <alignment horizontal="center" vertical="top" wrapText="1"/>
    </xf>
    <xf numFmtId="164" fontId="2" fillId="0" borderId="27" xfId="0" applyNumberFormat="1" applyFont="1" applyBorder="1" applyAlignment="1">
      <alignment horizontal="center" vertical="top"/>
    </xf>
    <xf numFmtId="0" fontId="3" fillId="8" borderId="76" xfId="0" applyNumberFormat="1" applyFont="1" applyFill="1" applyBorder="1" applyAlignment="1">
      <alignment horizontal="center" vertical="top" wrapText="1"/>
    </xf>
    <xf numFmtId="0" fontId="3" fillId="8" borderId="73" xfId="0" applyNumberFormat="1" applyFont="1" applyFill="1" applyBorder="1" applyAlignment="1">
      <alignment horizontal="center" vertical="top"/>
    </xf>
    <xf numFmtId="164" fontId="3" fillId="0" borderId="48" xfId="0" applyNumberFormat="1" applyFont="1" applyBorder="1" applyAlignment="1">
      <alignment horizontal="center" vertical="top"/>
    </xf>
    <xf numFmtId="164" fontId="3" fillId="8" borderId="37" xfId="1" applyNumberFormat="1" applyFont="1" applyFill="1" applyBorder="1" applyAlignment="1">
      <alignment horizontal="left" vertical="top" wrapText="1"/>
    </xf>
    <xf numFmtId="0" fontId="3" fillId="8" borderId="72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center" textRotation="90" wrapText="1"/>
    </xf>
    <xf numFmtId="3" fontId="4" fillId="9" borderId="47" xfId="0" applyNumberFormat="1" applyFont="1" applyFill="1" applyBorder="1" applyAlignment="1">
      <alignment horizontal="center" vertical="top"/>
    </xf>
    <xf numFmtId="164" fontId="4" fillId="9" borderId="12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3" fontId="3" fillId="8" borderId="47" xfId="0" applyNumberFormat="1" applyFont="1" applyFill="1" applyBorder="1" applyAlignment="1">
      <alignment horizontal="left" vertical="top"/>
    </xf>
    <xf numFmtId="164" fontId="4" fillId="2" borderId="6" xfId="0" applyNumberFormat="1" applyFont="1" applyFill="1" applyBorder="1" applyAlignment="1">
      <alignment horizontal="center" vertical="top"/>
    </xf>
    <xf numFmtId="164" fontId="4" fillId="4" borderId="6" xfId="0" applyNumberFormat="1" applyFont="1" applyFill="1" applyBorder="1" applyAlignment="1">
      <alignment horizontal="center" vertical="top"/>
    </xf>
    <xf numFmtId="164" fontId="3" fillId="0" borderId="35" xfId="0" applyNumberFormat="1" applyFont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top" wrapText="1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28" xfId="0" applyNumberFormat="1" applyFont="1" applyFill="1" applyBorder="1" applyAlignment="1">
      <alignment horizontal="center" vertical="top" wrapText="1"/>
    </xf>
    <xf numFmtId="3" fontId="3" fillId="5" borderId="0" xfId="0" applyNumberFormat="1" applyFont="1" applyFill="1" applyBorder="1" applyAlignment="1">
      <alignment horizontal="center" vertical="top" wrapText="1"/>
    </xf>
    <xf numFmtId="164" fontId="3" fillId="8" borderId="26" xfId="0" applyNumberFormat="1" applyFont="1" applyFill="1" applyBorder="1" applyAlignment="1">
      <alignment horizontal="center" vertical="top" wrapText="1"/>
    </xf>
    <xf numFmtId="164" fontId="3" fillId="0" borderId="37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164" fontId="3" fillId="8" borderId="12" xfId="1" applyNumberFormat="1" applyFont="1" applyFill="1" applyBorder="1" applyAlignment="1">
      <alignment horizontal="center" vertical="top"/>
    </xf>
    <xf numFmtId="0" fontId="3" fillId="8" borderId="61" xfId="0" applyNumberFormat="1" applyFont="1" applyFill="1" applyBorder="1" applyAlignment="1">
      <alignment horizontal="center" vertical="top" wrapText="1"/>
    </xf>
    <xf numFmtId="3" fontId="3" fillId="0" borderId="73" xfId="0" applyNumberFormat="1" applyFont="1" applyFill="1" applyBorder="1" applyAlignment="1">
      <alignment horizontal="center" vertical="top"/>
    </xf>
    <xf numFmtId="3" fontId="3" fillId="0" borderId="52" xfId="0" applyNumberFormat="1" applyFont="1" applyFill="1" applyBorder="1" applyAlignment="1">
      <alignment horizontal="center" vertical="top"/>
    </xf>
    <xf numFmtId="3" fontId="3" fillId="0" borderId="52" xfId="2" applyNumberFormat="1" applyFont="1" applyFill="1" applyBorder="1" applyAlignment="1">
      <alignment horizontal="center" vertical="top"/>
    </xf>
    <xf numFmtId="3" fontId="3" fillId="0" borderId="61" xfId="0" applyNumberFormat="1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vertical="top"/>
    </xf>
    <xf numFmtId="3" fontId="3" fillId="0" borderId="74" xfId="0" applyNumberFormat="1" applyFont="1" applyFill="1" applyBorder="1" applyAlignment="1">
      <alignment horizontal="center" vertical="top"/>
    </xf>
    <xf numFmtId="3" fontId="3" fillId="0" borderId="70" xfId="0" applyNumberFormat="1" applyFont="1" applyFill="1" applyBorder="1" applyAlignment="1">
      <alignment horizontal="center" vertical="top"/>
    </xf>
    <xf numFmtId="3" fontId="3" fillId="8" borderId="73" xfId="0" applyNumberFormat="1" applyFont="1" applyFill="1" applyBorder="1" applyAlignment="1">
      <alignment vertical="top"/>
    </xf>
    <xf numFmtId="0" fontId="3" fillId="8" borderId="52" xfId="0" applyFont="1" applyFill="1" applyBorder="1" applyAlignment="1">
      <alignment vertical="top"/>
    </xf>
    <xf numFmtId="0" fontId="3" fillId="8" borderId="70" xfId="0" applyFont="1" applyFill="1" applyBorder="1" applyAlignment="1">
      <alignment vertical="top"/>
    </xf>
    <xf numFmtId="3" fontId="3" fillId="0" borderId="85" xfId="0" applyNumberFormat="1" applyFont="1" applyFill="1" applyBorder="1" applyAlignment="1">
      <alignment horizontal="center" vertical="top"/>
    </xf>
    <xf numFmtId="3" fontId="3" fillId="8" borderId="64" xfId="0" applyNumberFormat="1" applyFont="1" applyFill="1" applyBorder="1" applyAlignment="1">
      <alignment horizontal="center" vertical="top"/>
    </xf>
    <xf numFmtId="164" fontId="3" fillId="0" borderId="22" xfId="0" applyNumberFormat="1" applyFont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75" xfId="0" applyNumberFormat="1" applyFont="1" applyFill="1" applyBorder="1" applyAlignment="1">
      <alignment horizontal="center" vertical="top"/>
    </xf>
    <xf numFmtId="164" fontId="4" fillId="9" borderId="4" xfId="0" applyNumberFormat="1" applyFont="1" applyFill="1" applyBorder="1" applyAlignment="1">
      <alignment horizontal="center" vertical="top" wrapText="1"/>
    </xf>
    <xf numFmtId="164" fontId="4" fillId="8" borderId="0" xfId="0" applyNumberFormat="1" applyFont="1" applyFill="1" applyBorder="1" applyAlignment="1">
      <alignment horizontal="center" vertical="top" wrapText="1"/>
    </xf>
    <xf numFmtId="164" fontId="3" fillId="8" borderId="24" xfId="0" applyNumberFormat="1" applyFont="1" applyFill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164" fontId="4" fillId="9" borderId="4" xfId="0" applyNumberFormat="1" applyFont="1" applyFill="1" applyBorder="1" applyAlignment="1">
      <alignment horizontal="center" vertical="top"/>
    </xf>
    <xf numFmtId="164" fontId="3" fillId="8" borderId="30" xfId="0" applyNumberFormat="1" applyFont="1" applyFill="1" applyBorder="1" applyAlignment="1">
      <alignment horizontal="center" vertical="top"/>
    </xf>
    <xf numFmtId="164" fontId="3" fillId="8" borderId="22" xfId="0" applyNumberFormat="1" applyFont="1" applyFill="1" applyBorder="1" applyAlignment="1">
      <alignment horizontal="center" vertical="top"/>
    </xf>
    <xf numFmtId="164" fontId="4" fillId="3" borderId="7" xfId="0" applyNumberFormat="1" applyFont="1" applyFill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8" borderId="9" xfId="0" applyNumberFormat="1" applyFont="1" applyFill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64" fontId="3" fillId="8" borderId="44" xfId="0" applyNumberFormat="1" applyFont="1" applyFill="1" applyBorder="1" applyAlignment="1">
      <alignment horizontal="center" vertical="top"/>
    </xf>
    <xf numFmtId="164" fontId="4" fillId="9" borderId="1" xfId="0" applyNumberFormat="1" applyFont="1" applyFill="1" applyBorder="1" applyAlignment="1">
      <alignment horizontal="center" vertical="top" wrapText="1"/>
    </xf>
    <xf numFmtId="164" fontId="4" fillId="8" borderId="40" xfId="0" applyNumberFormat="1" applyFont="1" applyFill="1" applyBorder="1" applyAlignment="1">
      <alignment horizontal="center" vertical="top" wrapText="1"/>
    </xf>
    <xf numFmtId="164" fontId="3" fillId="8" borderId="23" xfId="0" applyNumberFormat="1" applyFont="1" applyFill="1" applyBorder="1" applyAlignment="1">
      <alignment horizontal="center" vertical="top"/>
    </xf>
    <xf numFmtId="164" fontId="3" fillId="0" borderId="23" xfId="0" applyNumberFormat="1" applyFont="1" applyBorder="1" applyAlignment="1">
      <alignment horizontal="center" vertical="top"/>
    </xf>
    <xf numFmtId="164" fontId="4" fillId="9" borderId="1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center" vertical="top"/>
    </xf>
    <xf numFmtId="164" fontId="3" fillId="8" borderId="13" xfId="0" applyNumberFormat="1" applyFont="1" applyFill="1" applyBorder="1" applyAlignment="1">
      <alignment horizontal="center" vertical="top"/>
    </xf>
    <xf numFmtId="164" fontId="3" fillId="5" borderId="9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/>
    </xf>
    <xf numFmtId="164" fontId="3" fillId="5" borderId="55" xfId="0" applyNumberFormat="1" applyFont="1" applyFill="1" applyBorder="1" applyAlignment="1">
      <alignment horizontal="center" vertical="top" wrapText="1"/>
    </xf>
    <xf numFmtId="164" fontId="3" fillId="8" borderId="0" xfId="1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4" fontId="3" fillId="8" borderId="75" xfId="0" applyNumberFormat="1" applyFont="1" applyFill="1" applyBorder="1" applyAlignment="1">
      <alignment horizontal="center" vertical="top" wrapText="1"/>
    </xf>
    <xf numFmtId="164" fontId="3" fillId="8" borderId="55" xfId="0" applyNumberFormat="1" applyFont="1" applyFill="1" applyBorder="1" applyAlignment="1">
      <alignment horizontal="center" vertical="top" wrapText="1"/>
    </xf>
    <xf numFmtId="164" fontId="4" fillId="9" borderId="55" xfId="0" applyNumberFormat="1" applyFont="1" applyFill="1" applyBorder="1" applyAlignment="1">
      <alignment horizontal="center" vertical="top" wrapText="1"/>
    </xf>
    <xf numFmtId="164" fontId="4" fillId="0" borderId="75" xfId="0" applyNumberFormat="1" applyFont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3" fillId="5" borderId="40" xfId="0" applyNumberFormat="1" applyFont="1" applyFill="1" applyBorder="1" applyAlignment="1">
      <alignment horizontal="center" vertical="top" wrapText="1"/>
    </xf>
    <xf numFmtId="164" fontId="3" fillId="8" borderId="9" xfId="1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center" vertical="top"/>
    </xf>
    <xf numFmtId="164" fontId="3" fillId="8" borderId="9" xfId="0" applyNumberFormat="1" applyFont="1" applyFill="1" applyBorder="1" applyAlignment="1">
      <alignment horizontal="center" vertical="top" wrapText="1"/>
    </xf>
    <xf numFmtId="164" fontId="3" fillId="8" borderId="44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 wrapText="1"/>
    </xf>
    <xf numFmtId="164" fontId="4" fillId="9" borderId="40" xfId="0" applyNumberFormat="1" applyFont="1" applyFill="1" applyBorder="1" applyAlignment="1">
      <alignment horizontal="center" vertical="top" wrapText="1"/>
    </xf>
    <xf numFmtId="164" fontId="4" fillId="0" borderId="44" xfId="0" applyNumberFormat="1" applyFont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top" wrapText="1"/>
    </xf>
    <xf numFmtId="164" fontId="1" fillId="9" borderId="55" xfId="0" applyNumberFormat="1" applyFont="1" applyFill="1" applyBorder="1" applyAlignment="1">
      <alignment horizontal="center" vertical="top" wrapText="1"/>
    </xf>
    <xf numFmtId="164" fontId="3" fillId="5" borderId="22" xfId="0" applyNumberFormat="1" applyFont="1" applyFill="1" applyBorder="1" applyAlignment="1">
      <alignment horizontal="center" vertical="top"/>
    </xf>
    <xf numFmtId="164" fontId="3" fillId="5" borderId="0" xfId="0" applyNumberFormat="1" applyFont="1" applyFill="1" applyBorder="1" applyAlignment="1">
      <alignment horizontal="center" vertical="top"/>
    </xf>
    <xf numFmtId="164" fontId="3" fillId="5" borderId="62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1" fillId="9" borderId="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/>
    </xf>
    <xf numFmtId="164" fontId="3" fillId="0" borderId="75" xfId="0" applyNumberFormat="1" applyFont="1" applyBorder="1" applyAlignment="1">
      <alignment horizontal="center" vertical="top"/>
    </xf>
    <xf numFmtId="164" fontId="1" fillId="9" borderId="40" xfId="0" applyNumberFormat="1" applyFont="1" applyFill="1" applyBorder="1" applyAlignment="1">
      <alignment horizontal="center" vertical="top" wrapText="1"/>
    </xf>
    <xf numFmtId="164" fontId="3" fillId="5" borderId="13" xfId="0" applyNumberFormat="1" applyFont="1" applyFill="1" applyBorder="1" applyAlignment="1">
      <alignment horizontal="center" vertical="top"/>
    </xf>
    <xf numFmtId="164" fontId="3" fillId="5" borderId="9" xfId="0" applyNumberFormat="1" applyFont="1" applyFill="1" applyBorder="1" applyAlignment="1">
      <alignment horizontal="center" vertical="top"/>
    </xf>
    <xf numFmtId="164" fontId="3" fillId="5" borderId="3" xfId="0" applyNumberFormat="1" applyFont="1" applyFill="1" applyBorder="1" applyAlignment="1">
      <alignment horizontal="center" vertical="top"/>
    </xf>
    <xf numFmtId="164" fontId="3" fillId="8" borderId="5" xfId="0" applyNumberFormat="1" applyFont="1" applyFill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vertical="top"/>
    </xf>
    <xf numFmtId="164" fontId="1" fillId="9" borderId="1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/>
    </xf>
    <xf numFmtId="164" fontId="3" fillId="0" borderId="44" xfId="0" applyNumberFormat="1" applyFont="1" applyBorder="1" applyAlignment="1">
      <alignment horizontal="center" vertical="top"/>
    </xf>
    <xf numFmtId="164" fontId="4" fillId="9" borderId="9" xfId="0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horizontal="center" vertical="top"/>
    </xf>
    <xf numFmtId="164" fontId="4" fillId="4" borderId="5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top"/>
    </xf>
    <xf numFmtId="164" fontId="3" fillId="0" borderId="55" xfId="0" applyNumberFormat="1" applyFont="1" applyBorder="1" applyAlignment="1">
      <alignment horizontal="center" vertical="top"/>
    </xf>
    <xf numFmtId="164" fontId="3" fillId="0" borderId="43" xfId="0" applyNumberFormat="1" applyFont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3" fillId="5" borderId="0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3" fontId="3" fillId="8" borderId="9" xfId="0" applyNumberFormat="1" applyFont="1" applyFill="1" applyBorder="1" applyAlignment="1">
      <alignment horizontal="left" vertical="top" wrapText="1"/>
    </xf>
    <xf numFmtId="3" fontId="3" fillId="8" borderId="37" xfId="0" applyNumberFormat="1" applyFont="1" applyFill="1" applyBorder="1" applyAlignment="1">
      <alignment horizontal="left" vertical="top" wrapText="1"/>
    </xf>
    <xf numFmtId="3" fontId="3" fillId="8" borderId="27" xfId="0" applyNumberFormat="1" applyFont="1" applyFill="1" applyBorder="1" applyAlignment="1">
      <alignment horizontal="left" vertical="top" wrapText="1"/>
    </xf>
    <xf numFmtId="3" fontId="3" fillId="8" borderId="3" xfId="0" applyNumberFormat="1" applyFont="1" applyFill="1" applyBorder="1" applyAlignment="1">
      <alignment horizontal="left" vertical="top" wrapText="1"/>
    </xf>
    <xf numFmtId="3" fontId="3" fillId="8" borderId="40" xfId="0" applyNumberFormat="1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3" fontId="3" fillId="8" borderId="60" xfId="0" applyNumberFormat="1" applyFont="1" applyFill="1" applyBorder="1" applyAlignment="1">
      <alignment horizontal="left" vertical="top" wrapText="1"/>
    </xf>
    <xf numFmtId="3" fontId="3" fillId="0" borderId="35" xfId="0" applyNumberFormat="1" applyFont="1" applyBorder="1" applyAlignment="1">
      <alignment horizontal="left" vertical="top" wrapText="1"/>
    </xf>
    <xf numFmtId="3" fontId="3" fillId="0" borderId="52" xfId="0" applyNumberFormat="1" applyFont="1" applyBorder="1" applyAlignment="1">
      <alignment horizontal="center" vertical="top"/>
    </xf>
    <xf numFmtId="3" fontId="3" fillId="5" borderId="47" xfId="0" applyNumberFormat="1" applyFont="1" applyFill="1" applyBorder="1" applyAlignment="1">
      <alignment horizontal="left" vertical="top" wrapText="1"/>
    </xf>
    <xf numFmtId="3" fontId="3" fillId="5" borderId="27" xfId="0" applyNumberFormat="1" applyFont="1" applyFill="1" applyBorder="1" applyAlignment="1">
      <alignment horizontal="left" vertical="top" wrapText="1"/>
    </xf>
    <xf numFmtId="3" fontId="9" fillId="0" borderId="9" xfId="0" applyNumberFormat="1" applyFont="1" applyFill="1" applyBorder="1" applyAlignment="1">
      <alignment horizontal="left" vertical="top" wrapText="1"/>
    </xf>
    <xf numFmtId="3" fontId="3" fillId="8" borderId="47" xfId="0" applyNumberFormat="1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25" xfId="0" applyNumberFormat="1" applyFont="1" applyFill="1" applyBorder="1" applyAlignment="1">
      <alignment horizontal="center" vertical="center" textRotation="90" wrapText="1"/>
    </xf>
    <xf numFmtId="3" fontId="3" fillId="0" borderId="19" xfId="0" applyNumberFormat="1" applyFont="1" applyFill="1" applyBorder="1" applyAlignment="1">
      <alignment horizontal="center" vertical="center" textRotation="90" wrapText="1"/>
    </xf>
    <xf numFmtId="3" fontId="2" fillId="8" borderId="13" xfId="0" applyNumberFormat="1" applyFont="1" applyFill="1" applyBorder="1" applyAlignment="1">
      <alignment horizontal="center" vertical="center" textRotation="90" wrapText="1"/>
    </xf>
    <xf numFmtId="3" fontId="2" fillId="8" borderId="9" xfId="0" applyNumberFormat="1" applyFont="1" applyFill="1" applyBorder="1" applyAlignment="1">
      <alignment horizontal="center" vertical="center" textRotation="90" wrapText="1"/>
    </xf>
    <xf numFmtId="3" fontId="3" fillId="8" borderId="28" xfId="0" applyNumberFormat="1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3" fontId="3" fillId="8" borderId="9" xfId="0" applyNumberFormat="1" applyFont="1" applyFill="1" applyBorder="1" applyAlignment="1">
      <alignment horizontal="center" vertical="center" textRotation="90" wrapText="1"/>
    </xf>
    <xf numFmtId="3" fontId="3" fillId="8" borderId="44" xfId="0" applyNumberFormat="1" applyFont="1" applyFill="1" applyBorder="1" applyAlignment="1">
      <alignment horizontal="center" vertical="center" textRotation="90" wrapText="1"/>
    </xf>
    <xf numFmtId="3" fontId="3" fillId="0" borderId="47" xfId="0" applyNumberFormat="1" applyFont="1" applyFill="1" applyBorder="1" applyAlignment="1">
      <alignment horizontal="left" vertical="top" wrapText="1"/>
    </xf>
    <xf numFmtId="49" fontId="3" fillId="8" borderId="9" xfId="0" applyNumberFormat="1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3" fontId="4" fillId="0" borderId="34" xfId="0" applyNumberFormat="1" applyFont="1" applyBorder="1" applyAlignment="1">
      <alignment horizontal="center" vertical="top"/>
    </xf>
    <xf numFmtId="3" fontId="4" fillId="0" borderId="45" xfId="0" applyNumberFormat="1" applyFont="1" applyBorder="1" applyAlignment="1">
      <alignment horizontal="center" vertical="top"/>
    </xf>
    <xf numFmtId="3" fontId="3" fillId="0" borderId="6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8" borderId="3" xfId="0" applyNumberFormat="1" applyFont="1" applyFill="1" applyBorder="1" applyAlignment="1">
      <alignment horizontal="center" vertical="center" textRotation="90" wrapText="1"/>
    </xf>
    <xf numFmtId="3" fontId="2" fillId="0" borderId="2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top"/>
    </xf>
    <xf numFmtId="164" fontId="3" fillId="8" borderId="27" xfId="1" applyNumberFormat="1" applyFont="1" applyFill="1" applyBorder="1" applyAlignment="1">
      <alignment horizontal="left" vertical="top" wrapText="1"/>
    </xf>
    <xf numFmtId="3" fontId="3" fillId="8" borderId="37" xfId="0" applyNumberFormat="1" applyFont="1" applyFill="1" applyBorder="1" applyAlignment="1">
      <alignment horizontal="center" vertical="top" wrapText="1"/>
    </xf>
    <xf numFmtId="3" fontId="3" fillId="8" borderId="27" xfId="0" applyNumberFormat="1" applyFont="1" applyFill="1" applyBorder="1" applyAlignment="1">
      <alignment horizontal="center" vertical="top" wrapText="1"/>
    </xf>
    <xf numFmtId="3" fontId="3" fillId="8" borderId="47" xfId="0" applyNumberFormat="1" applyFont="1" applyFill="1" applyBorder="1" applyAlignment="1">
      <alignment horizontal="center" vertical="top" wrapText="1"/>
    </xf>
    <xf numFmtId="3" fontId="3" fillId="0" borderId="47" xfId="0" applyNumberFormat="1" applyFont="1" applyBorder="1" applyAlignment="1">
      <alignment horizontal="left" vertical="top" wrapText="1"/>
    </xf>
    <xf numFmtId="3" fontId="3" fillId="8" borderId="13" xfId="0" applyNumberFormat="1" applyFont="1" applyFill="1" applyBorder="1" applyAlignment="1">
      <alignment horizontal="center" vertical="center" textRotation="90" wrapText="1"/>
    </xf>
    <xf numFmtId="3" fontId="3" fillId="0" borderId="37" xfId="0" applyNumberFormat="1" applyFont="1" applyBorder="1" applyAlignment="1">
      <alignment horizontal="center" vertical="top" wrapText="1"/>
    </xf>
    <xf numFmtId="164" fontId="3" fillId="12" borderId="27" xfId="0" applyNumberFormat="1" applyFont="1" applyFill="1" applyBorder="1" applyAlignment="1">
      <alignment horizontal="center" vertical="top"/>
    </xf>
    <xf numFmtId="164" fontId="3" fillId="12" borderId="47" xfId="0" applyNumberFormat="1" applyFont="1" applyFill="1" applyBorder="1" applyAlignment="1">
      <alignment horizontal="center" vertical="top"/>
    </xf>
    <xf numFmtId="164" fontId="3" fillId="12" borderId="28" xfId="0" applyNumberFormat="1" applyFont="1" applyFill="1" applyBorder="1" applyAlignment="1">
      <alignment horizontal="center" vertical="top"/>
    </xf>
    <xf numFmtId="164" fontId="3" fillId="12" borderId="37" xfId="0" applyNumberFormat="1" applyFont="1" applyFill="1" applyBorder="1" applyAlignment="1">
      <alignment horizontal="center" vertical="top" wrapText="1"/>
    </xf>
    <xf numFmtId="164" fontId="3" fillId="12" borderId="27" xfId="0" applyNumberFormat="1" applyFont="1" applyFill="1" applyBorder="1" applyAlignment="1">
      <alignment horizontal="center" vertical="top" wrapText="1"/>
    </xf>
    <xf numFmtId="164" fontId="3" fillId="12" borderId="47" xfId="0" applyNumberFormat="1" applyFont="1" applyFill="1" applyBorder="1" applyAlignment="1">
      <alignment horizontal="center" vertical="top" wrapText="1"/>
    </xf>
    <xf numFmtId="164" fontId="3" fillId="12" borderId="37" xfId="0" applyNumberFormat="1" applyFont="1" applyFill="1" applyBorder="1" applyAlignment="1">
      <alignment horizontal="center" vertical="top"/>
    </xf>
    <xf numFmtId="164" fontId="3" fillId="12" borderId="58" xfId="0" applyNumberFormat="1" applyFont="1" applyFill="1" applyBorder="1" applyAlignment="1">
      <alignment horizontal="center" vertical="top"/>
    </xf>
    <xf numFmtId="164" fontId="3" fillId="12" borderId="48" xfId="0" applyNumberFormat="1" applyFont="1" applyFill="1" applyBorder="1" applyAlignment="1">
      <alignment horizontal="center" vertical="top"/>
    </xf>
    <xf numFmtId="164" fontId="3" fillId="12" borderId="53" xfId="0" applyNumberFormat="1" applyFont="1" applyFill="1" applyBorder="1" applyAlignment="1">
      <alignment horizontal="center" vertical="top"/>
    </xf>
    <xf numFmtId="164" fontId="3" fillId="12" borderId="12" xfId="0" applyNumberFormat="1" applyFont="1" applyFill="1" applyBorder="1" applyAlignment="1">
      <alignment horizontal="center" vertical="top"/>
    </xf>
    <xf numFmtId="3" fontId="3" fillId="0" borderId="52" xfId="0" applyNumberFormat="1" applyFont="1" applyBorder="1" applyAlignment="1">
      <alignment horizontal="center" vertical="top"/>
    </xf>
    <xf numFmtId="3" fontId="3" fillId="5" borderId="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164" fontId="3" fillId="8" borderId="47" xfId="0" applyNumberFormat="1" applyFont="1" applyFill="1" applyBorder="1" applyAlignment="1">
      <alignment horizontal="center" vertical="top"/>
    </xf>
    <xf numFmtId="49" fontId="4" fillId="0" borderId="17" xfId="0" applyNumberFormat="1" applyFont="1" applyBorder="1" applyAlignment="1">
      <alignment vertical="top"/>
    </xf>
    <xf numFmtId="3" fontId="3" fillId="5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/>
    </xf>
    <xf numFmtId="164" fontId="17" fillId="0" borderId="43" xfId="0" applyNumberFormat="1" applyFont="1" applyBorder="1" applyAlignment="1">
      <alignment horizontal="center" vertical="top"/>
    </xf>
    <xf numFmtId="164" fontId="17" fillId="0" borderId="30" xfId="0" applyNumberFormat="1" applyFont="1" applyBorder="1" applyAlignment="1">
      <alignment horizontal="center" vertical="top"/>
    </xf>
    <xf numFmtId="164" fontId="17" fillId="0" borderId="9" xfId="0" applyNumberFormat="1" applyFont="1" applyBorder="1" applyAlignment="1">
      <alignment horizontal="center" vertical="top"/>
    </xf>
    <xf numFmtId="164" fontId="17" fillId="0" borderId="0" xfId="0" applyNumberFormat="1" applyFont="1" applyBorder="1" applyAlignment="1">
      <alignment horizontal="center" vertical="top"/>
    </xf>
    <xf numFmtId="3" fontId="2" fillId="8" borderId="37" xfId="0" applyNumberFormat="1" applyFont="1" applyFill="1" applyBorder="1" applyAlignment="1">
      <alignment horizontal="center" vertical="top"/>
    </xf>
    <xf numFmtId="164" fontId="17" fillId="0" borderId="23" xfId="0" applyNumberFormat="1" applyFont="1" applyBorder="1" applyAlignment="1">
      <alignment horizontal="center" vertical="top"/>
    </xf>
    <xf numFmtId="164" fontId="17" fillId="0" borderId="55" xfId="0" applyNumberFormat="1" applyFont="1" applyBorder="1" applyAlignment="1">
      <alignment horizontal="center" vertical="top"/>
    </xf>
    <xf numFmtId="164" fontId="17" fillId="0" borderId="24" xfId="0" applyNumberFormat="1" applyFont="1" applyBorder="1" applyAlignment="1">
      <alignment horizontal="center" vertical="top"/>
    </xf>
    <xf numFmtId="164" fontId="3" fillId="0" borderId="48" xfId="1" applyNumberFormat="1" applyFont="1" applyBorder="1" applyAlignment="1">
      <alignment horizontal="center" vertical="top"/>
    </xf>
    <xf numFmtId="49" fontId="4" fillId="3" borderId="25" xfId="0" applyNumberFormat="1" applyFont="1" applyFill="1" applyBorder="1" applyAlignment="1">
      <alignment horizontal="center" vertical="top"/>
    </xf>
    <xf numFmtId="3" fontId="17" fillId="5" borderId="37" xfId="1" applyNumberFormat="1" applyFont="1" applyFill="1" applyBorder="1" applyAlignment="1">
      <alignment horizontal="center" vertical="top" wrapText="1"/>
    </xf>
    <xf numFmtId="164" fontId="17" fillId="5" borderId="58" xfId="0" applyNumberFormat="1" applyFont="1" applyFill="1" applyBorder="1" applyAlignment="1">
      <alignment horizontal="center" vertical="top" wrapText="1"/>
    </xf>
    <xf numFmtId="164" fontId="17" fillId="5" borderId="40" xfId="0" applyNumberFormat="1" applyFont="1" applyFill="1" applyBorder="1" applyAlignment="1">
      <alignment horizontal="center" vertical="top" wrapText="1"/>
    </xf>
    <xf numFmtId="164" fontId="17" fillId="5" borderId="55" xfId="0" applyNumberFormat="1" applyFont="1" applyFill="1" applyBorder="1" applyAlignment="1">
      <alignment horizontal="center" vertical="top" wrapText="1"/>
    </xf>
    <xf numFmtId="164" fontId="17" fillId="8" borderId="23" xfId="0" applyNumberFormat="1" applyFont="1" applyFill="1" applyBorder="1" applyAlignment="1">
      <alignment horizontal="center" vertical="top" wrapText="1"/>
    </xf>
    <xf numFmtId="3" fontId="3" fillId="8" borderId="47" xfId="0" applyNumberFormat="1" applyFont="1" applyFill="1" applyBorder="1" applyAlignment="1">
      <alignment vertical="top" wrapText="1"/>
    </xf>
    <xf numFmtId="3" fontId="4" fillId="0" borderId="35" xfId="0" applyNumberFormat="1" applyFont="1" applyBorder="1" applyAlignment="1">
      <alignment horizontal="center" vertical="top"/>
    </xf>
    <xf numFmtId="3" fontId="4" fillId="0" borderId="60" xfId="0" applyNumberFormat="1" applyFont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3" fontId="3" fillId="0" borderId="52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164" fontId="19" fillId="0" borderId="44" xfId="0" applyNumberFormat="1" applyFont="1" applyBorder="1" applyAlignment="1">
      <alignment horizontal="center" vertical="top"/>
    </xf>
    <xf numFmtId="164" fontId="19" fillId="0" borderId="75" xfId="0" applyNumberFormat="1" applyFont="1" applyBorder="1" applyAlignment="1">
      <alignment horizontal="center" vertical="top"/>
    </xf>
    <xf numFmtId="164" fontId="4" fillId="9" borderId="58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 wrapText="1"/>
    </xf>
    <xf numFmtId="164" fontId="3" fillId="0" borderId="58" xfId="0" applyNumberFormat="1" applyFont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left" vertical="top" wrapText="1"/>
    </xf>
    <xf numFmtId="3" fontId="3" fillId="0" borderId="58" xfId="0" applyNumberFormat="1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vertical="top" wrapText="1"/>
    </xf>
    <xf numFmtId="3" fontId="3" fillId="8" borderId="13" xfId="0" applyNumberFormat="1" applyFont="1" applyFill="1" applyBorder="1" applyAlignment="1">
      <alignment vertical="center" textRotation="90" wrapText="1"/>
    </xf>
    <xf numFmtId="0" fontId="3" fillId="8" borderId="37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8" borderId="47" xfId="0" applyFont="1" applyFill="1" applyBorder="1" applyAlignment="1">
      <alignment horizontal="center" vertical="top"/>
    </xf>
    <xf numFmtId="0" fontId="20" fillId="8" borderId="77" xfId="0" applyFont="1" applyFill="1" applyBorder="1" applyAlignment="1">
      <alignment horizontal="center" vertical="top" wrapText="1"/>
    </xf>
    <xf numFmtId="0" fontId="20" fillId="8" borderId="72" xfId="0" applyFont="1" applyFill="1" applyBorder="1" applyAlignment="1">
      <alignment horizontal="center" vertical="top" wrapText="1"/>
    </xf>
    <xf numFmtId="0" fontId="22" fillId="8" borderId="93" xfId="0" applyFont="1" applyFill="1" applyBorder="1" applyAlignment="1">
      <alignment horizontal="center" vertical="top" wrapText="1"/>
    </xf>
    <xf numFmtId="0" fontId="22" fillId="8" borderId="70" xfId="0" applyFont="1" applyFill="1" applyBorder="1" applyAlignment="1">
      <alignment horizontal="center" vertical="top" wrapText="1"/>
    </xf>
    <xf numFmtId="3" fontId="3" fillId="0" borderId="53" xfId="0" applyNumberFormat="1" applyFont="1" applyFill="1" applyBorder="1" applyAlignment="1">
      <alignment horizontal="center" vertical="top" wrapText="1"/>
    </xf>
    <xf numFmtId="3" fontId="3" fillId="0" borderId="39" xfId="0" applyNumberFormat="1" applyFont="1" applyFill="1" applyBorder="1" applyAlignment="1">
      <alignment horizontal="center" vertical="top" wrapText="1"/>
    </xf>
    <xf numFmtId="0" fontId="20" fillId="8" borderId="39" xfId="0" applyFont="1" applyFill="1" applyBorder="1" applyAlignment="1">
      <alignment horizontal="center" vertical="top" wrapText="1"/>
    </xf>
    <xf numFmtId="0" fontId="20" fillId="8" borderId="53" xfId="0" applyFont="1" applyFill="1" applyBorder="1" applyAlignment="1">
      <alignment horizontal="center" vertical="top" wrapText="1"/>
    </xf>
    <xf numFmtId="0" fontId="21" fillId="8" borderId="15" xfId="0" applyFont="1" applyFill="1" applyBorder="1" applyAlignment="1">
      <alignment horizontal="center" vertical="top" wrapText="1"/>
    </xf>
    <xf numFmtId="0" fontId="21" fillId="8" borderId="52" xfId="0" applyFont="1" applyFill="1" applyBorder="1" applyAlignment="1">
      <alignment horizontal="center" vertical="top" wrapText="1"/>
    </xf>
    <xf numFmtId="164" fontId="3" fillId="8" borderId="49" xfId="0" applyNumberFormat="1" applyFont="1" applyFill="1" applyBorder="1" applyAlignment="1">
      <alignment horizontal="center" vertical="top"/>
    </xf>
    <xf numFmtId="0" fontId="20" fillId="8" borderId="15" xfId="0" applyFont="1" applyFill="1" applyBorder="1" applyAlignment="1">
      <alignment horizontal="center" vertical="top" wrapText="1"/>
    </xf>
    <xf numFmtId="0" fontId="20" fillId="8" borderId="0" xfId="0" applyFont="1" applyFill="1" applyBorder="1" applyAlignment="1">
      <alignment horizontal="center" vertical="top" wrapText="1"/>
    </xf>
    <xf numFmtId="0" fontId="20" fillId="8" borderId="52" xfId="0" applyFont="1" applyFill="1" applyBorder="1" applyAlignment="1">
      <alignment horizontal="center" vertical="top" wrapText="1"/>
    </xf>
    <xf numFmtId="164" fontId="17" fillId="8" borderId="9" xfId="0" applyNumberFormat="1" applyFont="1" applyFill="1" applyBorder="1" applyAlignment="1">
      <alignment horizontal="center" vertical="top" wrapText="1"/>
    </xf>
    <xf numFmtId="3" fontId="17" fillId="0" borderId="33" xfId="0" applyNumberFormat="1" applyFont="1" applyFill="1" applyBorder="1" applyAlignment="1">
      <alignment horizontal="center" vertical="top" wrapText="1"/>
    </xf>
    <xf numFmtId="164" fontId="3" fillId="8" borderId="17" xfId="0" applyNumberFormat="1" applyFont="1" applyFill="1" applyBorder="1" applyAlignment="1">
      <alignment horizontal="center" vertical="top"/>
    </xf>
    <xf numFmtId="0" fontId="21" fillId="8" borderId="9" xfId="0" applyFont="1" applyFill="1" applyBorder="1" applyAlignment="1">
      <alignment horizontal="center" vertical="top" wrapText="1"/>
    </xf>
    <xf numFmtId="164" fontId="3" fillId="8" borderId="7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0" fontId="2" fillId="8" borderId="26" xfId="0" applyFont="1" applyFill="1" applyBorder="1" applyAlignment="1">
      <alignment vertical="top" wrapText="1"/>
    </xf>
    <xf numFmtId="0" fontId="21" fillId="8" borderId="5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8" borderId="70" xfId="0" applyFont="1" applyFill="1" applyBorder="1" applyAlignment="1">
      <alignment horizontal="center" vertical="top" wrapText="1"/>
    </xf>
    <xf numFmtId="0" fontId="21" fillId="8" borderId="23" xfId="0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vertical="top" wrapText="1"/>
    </xf>
    <xf numFmtId="3" fontId="3" fillId="0" borderId="9" xfId="0" applyNumberFormat="1" applyFont="1" applyBorder="1" applyAlignment="1">
      <alignment horizontal="center" vertical="center" wrapText="1"/>
    </xf>
    <xf numFmtId="164" fontId="17" fillId="8" borderId="13" xfId="0" applyNumberFormat="1" applyFont="1" applyFill="1" applyBorder="1" applyAlignment="1">
      <alignment horizontal="center" vertical="top" wrapText="1"/>
    </xf>
    <xf numFmtId="164" fontId="17" fillId="8" borderId="22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left" vertical="top" wrapText="1"/>
    </xf>
    <xf numFmtId="3" fontId="3" fillId="0" borderId="41" xfId="0" applyNumberFormat="1" applyFont="1" applyBorder="1" applyAlignment="1">
      <alignment vertical="top" wrapText="1"/>
    </xf>
    <xf numFmtId="3" fontId="3" fillId="8" borderId="32" xfId="0" applyNumberFormat="1" applyFont="1" applyFill="1" applyBorder="1" applyAlignment="1">
      <alignment horizontal="left" vertical="top" wrapText="1"/>
    </xf>
    <xf numFmtId="3" fontId="3" fillId="8" borderId="33" xfId="0" applyNumberFormat="1" applyFont="1" applyFill="1" applyBorder="1" applyAlignment="1">
      <alignment horizontal="left" vertical="top" wrapText="1"/>
    </xf>
    <xf numFmtId="3" fontId="2" fillId="8" borderId="28" xfId="0" applyNumberFormat="1" applyFont="1" applyFill="1" applyBorder="1" applyAlignment="1">
      <alignment horizontal="center" vertical="top"/>
    </xf>
    <xf numFmtId="3" fontId="4" fillId="0" borderId="72" xfId="0" applyNumberFormat="1" applyFont="1" applyBorder="1" applyAlignment="1">
      <alignment horizontal="center" vertical="top"/>
    </xf>
    <xf numFmtId="164" fontId="18" fillId="0" borderId="0" xfId="0" applyNumberFormat="1" applyFont="1" applyAlignment="1">
      <alignment vertical="top"/>
    </xf>
    <xf numFmtId="3" fontId="3" fillId="8" borderId="9" xfId="0" applyNumberFormat="1" applyFont="1" applyFill="1" applyBorder="1" applyAlignment="1">
      <alignment vertical="center" textRotation="90" wrapText="1"/>
    </xf>
    <xf numFmtId="0" fontId="3" fillId="8" borderId="28" xfId="0" applyFont="1" applyFill="1" applyBorder="1" applyAlignment="1">
      <alignment horizontal="center" vertical="top" wrapText="1"/>
    </xf>
    <xf numFmtId="3" fontId="3" fillId="8" borderId="44" xfId="0" applyNumberFormat="1" applyFont="1" applyFill="1" applyBorder="1" applyAlignment="1">
      <alignment vertical="center" textRotation="90" wrapText="1"/>
    </xf>
    <xf numFmtId="3" fontId="3" fillId="0" borderId="48" xfId="0" applyNumberFormat="1" applyFont="1" applyFill="1" applyBorder="1" applyAlignment="1">
      <alignment horizontal="center" vertical="top"/>
    </xf>
    <xf numFmtId="0" fontId="2" fillId="8" borderId="27" xfId="0" applyFont="1" applyFill="1" applyBorder="1" applyAlignment="1">
      <alignment horizontal="center" vertical="top" wrapText="1"/>
    </xf>
    <xf numFmtId="0" fontId="2" fillId="8" borderId="37" xfId="0" applyFont="1" applyFill="1" applyBorder="1" applyAlignment="1">
      <alignment vertical="top" wrapText="1"/>
    </xf>
    <xf numFmtId="0" fontId="21" fillId="8" borderId="37" xfId="0" applyFont="1" applyFill="1" applyBorder="1" applyAlignment="1">
      <alignment horizontal="center" vertical="top" wrapText="1"/>
    </xf>
    <xf numFmtId="0" fontId="2" fillId="8" borderId="28" xfId="0" applyFont="1" applyFill="1" applyBorder="1" applyAlignment="1">
      <alignment vertical="top" wrapText="1"/>
    </xf>
    <xf numFmtId="0" fontId="21" fillId="8" borderId="28" xfId="0" applyFont="1" applyFill="1" applyBorder="1" applyAlignment="1">
      <alignment horizontal="center" vertical="top" wrapText="1"/>
    </xf>
    <xf numFmtId="3" fontId="3" fillId="8" borderId="3" xfId="0" applyNumberFormat="1" applyFont="1" applyFill="1" applyBorder="1" applyAlignment="1">
      <alignment vertical="top" wrapText="1"/>
    </xf>
    <xf numFmtId="3" fontId="3" fillId="8" borderId="3" xfId="0" applyNumberFormat="1" applyFont="1" applyFill="1" applyBorder="1" applyAlignment="1">
      <alignment vertical="center" textRotation="90" wrapText="1"/>
    </xf>
    <xf numFmtId="49" fontId="3" fillId="8" borderId="60" xfId="0" applyNumberFormat="1" applyFont="1" applyFill="1" applyBorder="1" applyAlignment="1">
      <alignment horizontal="center" vertical="top"/>
    </xf>
    <xf numFmtId="164" fontId="3" fillId="8" borderId="48" xfId="1" applyNumberFormat="1" applyFont="1" applyFill="1" applyBorder="1" applyAlignment="1">
      <alignment horizontal="center" vertical="top"/>
    </xf>
    <xf numFmtId="164" fontId="3" fillId="8" borderId="27" xfId="1" applyNumberFormat="1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3" fontId="26" fillId="0" borderId="0" xfId="0" applyNumberFormat="1" applyFont="1" applyBorder="1" applyAlignment="1">
      <alignment vertical="top"/>
    </xf>
    <xf numFmtId="3" fontId="18" fillId="0" borderId="0" xfId="0" applyNumberFormat="1" applyFont="1" applyBorder="1" applyAlignment="1">
      <alignment vertical="top"/>
    </xf>
    <xf numFmtId="3" fontId="18" fillId="0" borderId="0" xfId="0" applyNumberFormat="1" applyFont="1" applyAlignment="1">
      <alignment vertical="top"/>
    </xf>
    <xf numFmtId="3" fontId="27" fillId="0" borderId="0" xfId="0" applyNumberFormat="1" applyFont="1" applyAlignment="1">
      <alignment vertical="top"/>
    </xf>
    <xf numFmtId="3" fontId="3" fillId="8" borderId="13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center" textRotation="90" wrapText="1"/>
    </xf>
    <xf numFmtId="164" fontId="3" fillId="8" borderId="48" xfId="1" applyNumberFormat="1" applyFont="1" applyFill="1" applyBorder="1" applyAlignment="1">
      <alignment horizontal="left" vertical="top" wrapText="1"/>
    </xf>
    <xf numFmtId="3" fontId="3" fillId="0" borderId="59" xfId="0" applyNumberFormat="1" applyFont="1" applyFill="1" applyBorder="1" applyAlignment="1">
      <alignment horizontal="center" vertical="center" textRotation="90" wrapText="1"/>
    </xf>
    <xf numFmtId="3" fontId="3" fillId="8" borderId="23" xfId="0" applyNumberFormat="1" applyFont="1" applyFill="1" applyBorder="1" applyAlignment="1">
      <alignment vertical="center" textRotation="90" wrapText="1"/>
    </xf>
    <xf numFmtId="3" fontId="3" fillId="8" borderId="29" xfId="0" applyNumberFormat="1" applyFont="1" applyFill="1" applyBorder="1" applyAlignment="1">
      <alignment horizontal="left" vertical="top" wrapText="1"/>
    </xf>
    <xf numFmtId="3" fontId="3" fillId="8" borderId="28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left" vertical="top" wrapText="1"/>
    </xf>
    <xf numFmtId="3" fontId="3" fillId="0" borderId="52" xfId="0" applyNumberFormat="1" applyFont="1" applyBorder="1" applyAlignment="1">
      <alignment horizontal="center" vertical="top"/>
    </xf>
    <xf numFmtId="3" fontId="3" fillId="8" borderId="47" xfId="0" applyNumberFormat="1" applyFont="1" applyFill="1" applyBorder="1" applyAlignment="1">
      <alignment horizontal="left" vertical="top" wrapText="1"/>
    </xf>
    <xf numFmtId="3" fontId="4" fillId="0" borderId="35" xfId="0" applyNumberFormat="1" applyFont="1" applyBorder="1" applyAlignment="1">
      <alignment horizontal="center" vertical="top"/>
    </xf>
    <xf numFmtId="3" fontId="3" fillId="8" borderId="27" xfId="0" applyNumberFormat="1" applyFont="1" applyFill="1" applyBorder="1" applyAlignment="1">
      <alignment horizontal="center" vertical="top" wrapText="1"/>
    </xf>
    <xf numFmtId="3" fontId="3" fillId="8" borderId="47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center" textRotation="90" wrapText="1"/>
    </xf>
    <xf numFmtId="3" fontId="3" fillId="0" borderId="52" xfId="0" applyNumberFormat="1" applyFont="1" applyBorder="1" applyAlignment="1">
      <alignment horizontal="center" vertical="top"/>
    </xf>
    <xf numFmtId="49" fontId="4" fillId="3" borderId="21" xfId="0" applyNumberFormat="1" applyFont="1" applyFill="1" applyBorder="1" applyAlignment="1">
      <alignment vertical="top"/>
    </xf>
    <xf numFmtId="0" fontId="3" fillId="5" borderId="9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center" textRotation="90" wrapText="1"/>
    </xf>
    <xf numFmtId="49" fontId="3" fillId="0" borderId="27" xfId="0" applyNumberFormat="1" applyFont="1" applyBorder="1" applyAlignment="1">
      <alignment vertical="top"/>
    </xf>
    <xf numFmtId="49" fontId="4" fillId="3" borderId="59" xfId="0" applyNumberFormat="1" applyFont="1" applyFill="1" applyBorder="1" applyAlignment="1">
      <alignment vertical="top"/>
    </xf>
    <xf numFmtId="49" fontId="3" fillId="0" borderId="47" xfId="0" applyNumberFormat="1" applyFont="1" applyBorder="1" applyAlignment="1">
      <alignment vertical="top"/>
    </xf>
    <xf numFmtId="164" fontId="3" fillId="8" borderId="76" xfId="0" applyNumberFormat="1" applyFont="1" applyFill="1" applyBorder="1" applyAlignment="1">
      <alignment horizontal="center" vertical="top"/>
    </xf>
    <xf numFmtId="49" fontId="4" fillId="2" borderId="48" xfId="0" applyNumberFormat="1" applyFont="1" applyFill="1" applyBorder="1" applyAlignment="1">
      <alignment horizontal="center" vertical="top"/>
    </xf>
    <xf numFmtId="164" fontId="3" fillId="8" borderId="54" xfId="1" applyNumberFormat="1" applyFont="1" applyFill="1" applyBorder="1" applyAlignment="1">
      <alignment horizontal="center" vertical="top"/>
    </xf>
    <xf numFmtId="164" fontId="3" fillId="0" borderId="47" xfId="0" applyNumberFormat="1" applyFont="1" applyBorder="1" applyAlignment="1">
      <alignment horizontal="center" vertical="top"/>
    </xf>
    <xf numFmtId="3" fontId="3" fillId="0" borderId="49" xfId="0" applyNumberFormat="1" applyFont="1" applyFill="1" applyBorder="1" applyAlignment="1">
      <alignment horizontal="center" vertical="top"/>
    </xf>
    <xf numFmtId="49" fontId="4" fillId="8" borderId="75" xfId="0" applyNumberFormat="1" applyFont="1" applyFill="1" applyBorder="1" applyAlignment="1">
      <alignment horizontal="center" vertical="top"/>
    </xf>
    <xf numFmtId="3" fontId="3" fillId="8" borderId="73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vertical="top"/>
    </xf>
    <xf numFmtId="3" fontId="4" fillId="0" borderId="43" xfId="0" applyNumberFormat="1" applyFont="1" applyFill="1" applyBorder="1" applyAlignment="1">
      <alignment horizontal="left" vertical="top" wrapText="1"/>
    </xf>
    <xf numFmtId="3" fontId="3" fillId="0" borderId="43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top"/>
    </xf>
    <xf numFmtId="164" fontId="3" fillId="5" borderId="36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left" vertical="top" wrapText="1"/>
    </xf>
    <xf numFmtId="3" fontId="3" fillId="0" borderId="94" xfId="0" applyNumberFormat="1" applyFont="1" applyFill="1" applyBorder="1" applyAlignment="1">
      <alignment horizontal="center" vertical="top"/>
    </xf>
    <xf numFmtId="3" fontId="3" fillId="0" borderId="41" xfId="0" applyNumberFormat="1" applyFont="1" applyFill="1" applyBorder="1" applyAlignment="1">
      <alignment horizontal="center" vertical="top"/>
    </xf>
    <xf numFmtId="164" fontId="3" fillId="5" borderId="49" xfId="0" applyNumberFormat="1" applyFont="1" applyFill="1" applyBorder="1" applyAlignment="1">
      <alignment horizontal="center" vertical="top"/>
    </xf>
    <xf numFmtId="3" fontId="3" fillId="0" borderId="48" xfId="0" applyNumberFormat="1" applyFont="1" applyFill="1" applyBorder="1" applyAlignment="1">
      <alignment vertical="top" wrapText="1"/>
    </xf>
    <xf numFmtId="3" fontId="3" fillId="0" borderId="54" xfId="0" applyNumberFormat="1" applyFont="1" applyFill="1" applyBorder="1" applyAlignment="1">
      <alignment horizontal="center" vertical="top" wrapText="1"/>
    </xf>
    <xf numFmtId="3" fontId="3" fillId="0" borderId="44" xfId="0" applyNumberFormat="1" applyFont="1" applyFill="1" applyBorder="1" applyAlignment="1">
      <alignment horizontal="center" vertical="top" wrapText="1"/>
    </xf>
    <xf numFmtId="3" fontId="3" fillId="0" borderId="73" xfId="0" applyNumberFormat="1" applyFont="1" applyFill="1" applyBorder="1" applyAlignment="1">
      <alignment horizontal="center" vertical="top" wrapText="1"/>
    </xf>
    <xf numFmtId="164" fontId="4" fillId="0" borderId="42" xfId="0" applyNumberFormat="1" applyFont="1" applyBorder="1" applyAlignment="1">
      <alignment horizontal="center" vertical="top"/>
    </xf>
    <xf numFmtId="164" fontId="19" fillId="0" borderId="43" xfId="0" applyNumberFormat="1" applyFont="1" applyBorder="1" applyAlignment="1">
      <alignment horizontal="center" vertical="top"/>
    </xf>
    <xf numFmtId="164" fontId="19" fillId="0" borderId="30" xfId="0" applyNumberFormat="1" applyFont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49" fontId="4" fillId="0" borderId="59" xfId="0" applyNumberFormat="1" applyFont="1" applyBorder="1" applyAlignment="1">
      <alignment vertical="top"/>
    </xf>
    <xf numFmtId="3" fontId="3" fillId="0" borderId="75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 vertical="top"/>
    </xf>
    <xf numFmtId="3" fontId="3" fillId="0" borderId="9" xfId="0" applyNumberFormat="1" applyFont="1" applyFill="1" applyBorder="1" applyAlignment="1">
      <alignment vertical="center" textRotation="90" wrapText="1"/>
    </xf>
    <xf numFmtId="3" fontId="3" fillId="0" borderId="44" xfId="0" applyNumberFormat="1" applyFont="1" applyFill="1" applyBorder="1" applyAlignment="1">
      <alignment vertical="center" textRotation="90" wrapText="1"/>
    </xf>
    <xf numFmtId="0" fontId="3" fillId="8" borderId="48" xfId="0" applyFont="1" applyFill="1" applyBorder="1" applyAlignment="1">
      <alignment vertical="top" wrapText="1"/>
    </xf>
    <xf numFmtId="0" fontId="3" fillId="8" borderId="47" xfId="0" applyFont="1" applyFill="1" applyBorder="1" applyAlignment="1">
      <alignment horizontal="center" vertical="top" wrapText="1"/>
    </xf>
    <xf numFmtId="3" fontId="23" fillId="0" borderId="44" xfId="0" applyNumberFormat="1" applyFont="1" applyFill="1" applyBorder="1" applyAlignment="1">
      <alignment vertical="center" textRotation="90" wrapText="1"/>
    </xf>
    <xf numFmtId="3" fontId="4" fillId="0" borderId="49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49" fontId="3" fillId="2" borderId="48" xfId="0" applyNumberFormat="1" applyFont="1" applyFill="1" applyBorder="1" applyAlignment="1">
      <alignment horizontal="center" vertical="top"/>
    </xf>
    <xf numFmtId="49" fontId="5" fillId="0" borderId="59" xfId="0" applyNumberFormat="1" applyFont="1" applyBorder="1" applyAlignment="1">
      <alignment vertical="top"/>
    </xf>
    <xf numFmtId="3" fontId="2" fillId="8" borderId="44" xfId="0" applyNumberFormat="1" applyFont="1" applyFill="1" applyBorder="1" applyAlignment="1">
      <alignment horizontal="center" vertical="center" textRotation="90" wrapText="1"/>
    </xf>
    <xf numFmtId="3" fontId="2" fillId="8" borderId="47" xfId="0" applyNumberFormat="1" applyFont="1" applyFill="1" applyBorder="1" applyAlignment="1">
      <alignment horizontal="center" vertical="top"/>
    </xf>
    <xf numFmtId="164" fontId="3" fillId="5" borderId="48" xfId="1" applyNumberFormat="1" applyFont="1" applyFill="1" applyBorder="1" applyAlignment="1">
      <alignment horizontal="left" vertical="top" wrapText="1"/>
    </xf>
    <xf numFmtId="3" fontId="1" fillId="0" borderId="49" xfId="0" applyNumberFormat="1" applyFont="1" applyBorder="1" applyAlignment="1">
      <alignment horizontal="center" vertical="top"/>
    </xf>
    <xf numFmtId="3" fontId="2" fillId="0" borderId="47" xfId="0" applyNumberFormat="1" applyFont="1" applyBorder="1" applyAlignment="1">
      <alignment horizontal="center" vertical="top" wrapText="1"/>
    </xf>
    <xf numFmtId="49" fontId="4" fillId="2" borderId="54" xfId="0" applyNumberFormat="1" applyFont="1" applyFill="1" applyBorder="1" applyAlignment="1">
      <alignment vertical="top"/>
    </xf>
    <xf numFmtId="3" fontId="3" fillId="0" borderId="75" xfId="0" applyNumberFormat="1" applyFont="1" applyFill="1" applyBorder="1" applyAlignment="1">
      <alignment horizontal="center" vertical="center" textRotation="90" wrapText="1"/>
    </xf>
    <xf numFmtId="3" fontId="3" fillId="5" borderId="17" xfId="0" applyNumberFormat="1" applyFont="1" applyFill="1" applyBorder="1" applyAlignment="1">
      <alignment horizontal="center" vertical="top"/>
    </xf>
    <xf numFmtId="3" fontId="28" fillId="0" borderId="9" xfId="0" applyNumberFormat="1" applyFont="1" applyFill="1" applyBorder="1" applyAlignment="1">
      <alignment horizontal="left" vertical="top" wrapText="1"/>
    </xf>
    <xf numFmtId="3" fontId="29" fillId="5" borderId="12" xfId="0" applyNumberFormat="1" applyFont="1" applyFill="1" applyBorder="1" applyAlignment="1">
      <alignment vertical="top" wrapText="1"/>
    </xf>
    <xf numFmtId="3" fontId="29" fillId="5" borderId="27" xfId="0" applyNumberFormat="1" applyFont="1" applyFill="1" applyBorder="1" applyAlignment="1">
      <alignment horizontal="center" vertical="top"/>
    </xf>
    <xf numFmtId="3" fontId="3" fillId="8" borderId="37" xfId="0" applyNumberFormat="1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3" fontId="3" fillId="0" borderId="52" xfId="0" applyNumberFormat="1" applyFont="1" applyBorder="1" applyAlignment="1">
      <alignment horizontal="center" vertical="top"/>
    </xf>
    <xf numFmtId="3" fontId="3" fillId="0" borderId="47" xfId="0" applyNumberFormat="1" applyFont="1" applyFill="1" applyBorder="1" applyAlignment="1">
      <alignment horizontal="left" vertical="top" wrapText="1"/>
    </xf>
    <xf numFmtId="0" fontId="28" fillId="0" borderId="12" xfId="0" applyFont="1" applyBorder="1" applyAlignment="1">
      <alignment vertical="top" wrapText="1"/>
    </xf>
    <xf numFmtId="49" fontId="28" fillId="8" borderId="15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5" borderId="72" xfId="0" applyNumberFormat="1" applyFont="1" applyFill="1" applyBorder="1" applyAlignment="1">
      <alignment horizontal="center" vertical="top" wrapText="1"/>
    </xf>
    <xf numFmtId="164" fontId="3" fillId="8" borderId="74" xfId="0" applyNumberFormat="1" applyFont="1" applyFill="1" applyBorder="1" applyAlignment="1">
      <alignment horizontal="center" vertical="top"/>
    </xf>
    <xf numFmtId="164" fontId="4" fillId="5" borderId="59" xfId="0" applyNumberFormat="1" applyFont="1" applyFill="1" applyBorder="1" applyAlignment="1">
      <alignment horizontal="center" vertical="top"/>
    </xf>
    <xf numFmtId="164" fontId="4" fillId="6" borderId="56" xfId="0" applyNumberFormat="1" applyFont="1" applyFill="1" applyBorder="1" applyAlignment="1">
      <alignment horizontal="center" vertical="top" wrapText="1"/>
    </xf>
    <xf numFmtId="164" fontId="3" fillId="5" borderId="22" xfId="0" applyNumberFormat="1" applyFont="1" applyFill="1" applyBorder="1" applyAlignment="1">
      <alignment horizontal="center" vertical="top" wrapText="1"/>
    </xf>
    <xf numFmtId="164" fontId="3" fillId="5" borderId="32" xfId="0" applyNumberFormat="1" applyFont="1" applyFill="1" applyBorder="1" applyAlignment="1">
      <alignment horizontal="center" vertical="top" wrapText="1"/>
    </xf>
    <xf numFmtId="164" fontId="5" fillId="8" borderId="0" xfId="0" applyNumberFormat="1" applyFont="1" applyFill="1" applyBorder="1" applyAlignment="1">
      <alignment vertical="top" wrapText="1"/>
    </xf>
    <xf numFmtId="164" fontId="3" fillId="5" borderId="33" xfId="0" applyNumberFormat="1" applyFont="1" applyFill="1" applyBorder="1" applyAlignment="1">
      <alignment horizontal="center" vertical="top" wrapText="1"/>
    </xf>
    <xf numFmtId="164" fontId="4" fillId="5" borderId="75" xfId="0" applyNumberFormat="1" applyFont="1" applyFill="1" applyBorder="1" applyAlignment="1">
      <alignment horizontal="center" vertical="top"/>
    </xf>
    <xf numFmtId="164" fontId="3" fillId="5" borderId="13" xfId="0" applyNumberFormat="1" applyFont="1" applyFill="1" applyBorder="1" applyAlignment="1">
      <alignment horizontal="center" vertical="top" wrapText="1"/>
    </xf>
    <xf numFmtId="164" fontId="5" fillId="8" borderId="9" xfId="0" applyNumberFormat="1" applyFont="1" applyFill="1" applyBorder="1" applyAlignment="1">
      <alignment vertical="top" wrapText="1"/>
    </xf>
    <xf numFmtId="164" fontId="4" fillId="5" borderId="44" xfId="0" applyNumberFormat="1" applyFont="1" applyFill="1" applyBorder="1" applyAlignment="1">
      <alignment horizontal="center" vertical="top"/>
    </xf>
    <xf numFmtId="164" fontId="3" fillId="5" borderId="24" xfId="0" applyNumberFormat="1" applyFont="1" applyFill="1" applyBorder="1" applyAlignment="1">
      <alignment horizontal="center" vertical="top"/>
    </xf>
    <xf numFmtId="164" fontId="3" fillId="5" borderId="75" xfId="0" applyNumberFormat="1" applyFont="1" applyFill="1" applyBorder="1" applyAlignment="1">
      <alignment horizontal="center" vertical="top"/>
    </xf>
    <xf numFmtId="164" fontId="3" fillId="8" borderId="34" xfId="0" applyNumberFormat="1" applyFont="1" applyFill="1" applyBorder="1" applyAlignment="1">
      <alignment horizontal="center" vertical="top"/>
    </xf>
    <xf numFmtId="164" fontId="1" fillId="9" borderId="62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wrapText="1"/>
    </xf>
    <xf numFmtId="164" fontId="29" fillId="8" borderId="9" xfId="0" applyNumberFormat="1" applyFont="1" applyFill="1" applyBorder="1" applyAlignment="1">
      <alignment horizontal="center" vertical="top"/>
    </xf>
    <xf numFmtId="164" fontId="29" fillId="8" borderId="27" xfId="0" applyNumberFormat="1" applyFont="1" applyFill="1" applyBorder="1" applyAlignment="1">
      <alignment horizontal="center" vertical="top"/>
    </xf>
    <xf numFmtId="164" fontId="4" fillId="8" borderId="55" xfId="0" applyNumberFormat="1" applyFont="1" applyFill="1" applyBorder="1" applyAlignment="1">
      <alignment horizontal="center" vertical="top" wrapText="1"/>
    </xf>
    <xf numFmtId="3" fontId="3" fillId="8" borderId="41" xfId="0" applyNumberFormat="1" applyFont="1" applyFill="1" applyBorder="1" applyAlignment="1">
      <alignment horizontal="left" vertical="top" wrapText="1"/>
    </xf>
    <xf numFmtId="3" fontId="3" fillId="5" borderId="33" xfId="0" applyNumberFormat="1" applyFont="1" applyFill="1" applyBorder="1" applyAlignment="1">
      <alignment vertical="top" wrapText="1"/>
    </xf>
    <xf numFmtId="3" fontId="3" fillId="5" borderId="33" xfId="0" applyNumberFormat="1" applyFont="1" applyFill="1" applyBorder="1" applyAlignment="1">
      <alignment horizontal="left" vertical="top" wrapText="1"/>
    </xf>
    <xf numFmtId="3" fontId="3" fillId="8" borderId="49" xfId="0" applyNumberFormat="1" applyFont="1" applyFill="1" applyBorder="1" applyAlignment="1">
      <alignment horizontal="left" vertical="top" wrapText="1"/>
    </xf>
    <xf numFmtId="3" fontId="3" fillId="8" borderId="45" xfId="0" applyNumberFormat="1" applyFont="1" applyFill="1" applyBorder="1" applyAlignment="1">
      <alignment horizontal="left" vertical="top" wrapText="1"/>
    </xf>
    <xf numFmtId="3" fontId="3" fillId="8" borderId="32" xfId="0" applyNumberFormat="1" applyFont="1" applyFill="1" applyBorder="1" applyAlignment="1">
      <alignment vertical="top" wrapText="1"/>
    </xf>
    <xf numFmtId="3" fontId="3" fillId="8" borderId="29" xfId="0" applyNumberFormat="1" applyFont="1" applyFill="1" applyBorder="1" applyAlignment="1">
      <alignment vertical="top" wrapText="1"/>
    </xf>
    <xf numFmtId="164" fontId="5" fillId="8" borderId="33" xfId="0" applyNumberFormat="1" applyFont="1" applyFill="1" applyBorder="1" applyAlignment="1">
      <alignment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4" fillId="5" borderId="93" xfId="0" applyNumberFormat="1" applyFont="1" applyFill="1" applyBorder="1" applyAlignment="1">
      <alignment horizontal="center" vertical="top"/>
    </xf>
    <xf numFmtId="164" fontId="4" fillId="5" borderId="50" xfId="0" applyNumberFormat="1" applyFont="1" applyFill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0" fontId="17" fillId="0" borderId="53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horizontal="center" vertical="top" wrapText="1"/>
    </xf>
    <xf numFmtId="0" fontId="17" fillId="8" borderId="53" xfId="0" applyFont="1" applyFill="1" applyBorder="1" applyAlignment="1">
      <alignment horizontal="center" vertical="top" wrapText="1"/>
    </xf>
    <xf numFmtId="0" fontId="28" fillId="8" borderId="23" xfId="0" applyFont="1" applyFill="1" applyBorder="1" applyAlignment="1">
      <alignment horizontal="center" vertical="top" wrapText="1"/>
    </xf>
    <xf numFmtId="164" fontId="3" fillId="5" borderId="48" xfId="0" applyNumberFormat="1" applyFont="1" applyFill="1" applyBorder="1" applyAlignment="1">
      <alignment horizontal="center" vertical="top"/>
    </xf>
    <xf numFmtId="164" fontId="4" fillId="8" borderId="11" xfId="0" applyNumberFormat="1" applyFont="1" applyFill="1" applyBorder="1" applyAlignment="1">
      <alignment horizontal="center" vertical="top" wrapText="1"/>
    </xf>
    <xf numFmtId="164" fontId="3" fillId="5" borderId="26" xfId="0" applyNumberFormat="1" applyFont="1" applyFill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 wrapText="1"/>
    </xf>
    <xf numFmtId="164" fontId="3" fillId="5" borderId="52" xfId="0" applyNumberFormat="1" applyFont="1" applyFill="1" applyBorder="1" applyAlignment="1">
      <alignment horizontal="center" vertical="top"/>
    </xf>
    <xf numFmtId="164" fontId="4" fillId="9" borderId="85" xfId="0" applyNumberFormat="1" applyFont="1" applyFill="1" applyBorder="1" applyAlignment="1">
      <alignment horizontal="center" vertical="top" wrapText="1"/>
    </xf>
    <xf numFmtId="164" fontId="3" fillId="5" borderId="51" xfId="0" applyNumberFormat="1" applyFont="1" applyFill="1" applyBorder="1" applyAlignment="1">
      <alignment horizontal="center" vertical="top"/>
    </xf>
    <xf numFmtId="164" fontId="4" fillId="9" borderId="85" xfId="0" applyNumberFormat="1" applyFont="1" applyFill="1" applyBorder="1" applyAlignment="1">
      <alignment horizontal="center" vertical="top"/>
    </xf>
    <xf numFmtId="164" fontId="3" fillId="0" borderId="34" xfId="0" applyNumberFormat="1" applyFont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 wrapText="1"/>
    </xf>
    <xf numFmtId="164" fontId="3" fillId="5" borderId="23" xfId="0" applyNumberFormat="1" applyFont="1" applyFill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 wrapText="1"/>
    </xf>
    <xf numFmtId="164" fontId="3" fillId="5" borderId="20" xfId="0" applyNumberFormat="1" applyFont="1" applyFill="1" applyBorder="1" applyAlignment="1">
      <alignment horizontal="center" vertical="top" wrapText="1"/>
    </xf>
    <xf numFmtId="164" fontId="3" fillId="5" borderId="39" xfId="0" applyNumberFormat="1" applyFont="1" applyFill="1" applyBorder="1" applyAlignment="1">
      <alignment horizontal="center" vertical="top" wrapText="1"/>
    </xf>
    <xf numFmtId="164" fontId="4" fillId="8" borderId="15" xfId="0" applyNumberFormat="1" applyFont="1" applyFill="1" applyBorder="1" applyAlignment="1">
      <alignment horizontal="center" vertical="top" wrapText="1"/>
    </xf>
    <xf numFmtId="164" fontId="4" fillId="8" borderId="39" xfId="0" applyNumberFormat="1" applyFont="1" applyFill="1" applyBorder="1" applyAlignment="1">
      <alignment horizontal="center" vertical="top" wrapText="1"/>
    </xf>
    <xf numFmtId="164" fontId="4" fillId="9" borderId="39" xfId="0" applyNumberFormat="1" applyFont="1" applyFill="1" applyBorder="1" applyAlignment="1">
      <alignment horizontal="center" vertical="top" wrapText="1"/>
    </xf>
    <xf numFmtId="164" fontId="3" fillId="8" borderId="50" xfId="0" applyNumberFormat="1" applyFont="1" applyFill="1" applyBorder="1" applyAlignment="1">
      <alignment horizontal="center" vertical="top"/>
    </xf>
    <xf numFmtId="164" fontId="4" fillId="9" borderId="72" xfId="0" applyNumberFormat="1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 vertical="top"/>
    </xf>
    <xf numFmtId="164" fontId="4" fillId="6" borderId="46" xfId="0" applyNumberFormat="1" applyFont="1" applyFill="1" applyBorder="1" applyAlignment="1">
      <alignment horizontal="center" vertical="top" wrapText="1"/>
    </xf>
    <xf numFmtId="0" fontId="17" fillId="0" borderId="58" xfId="0" applyFont="1" applyBorder="1" applyAlignment="1">
      <alignment vertical="top" wrapText="1"/>
    </xf>
    <xf numFmtId="164" fontId="1" fillId="9" borderId="32" xfId="0" applyNumberFormat="1" applyFont="1" applyFill="1" applyBorder="1" applyAlignment="1">
      <alignment horizontal="center" vertical="top" wrapText="1"/>
    </xf>
    <xf numFmtId="164" fontId="3" fillId="5" borderId="64" xfId="0" applyNumberFormat="1" applyFont="1" applyFill="1" applyBorder="1" applyAlignment="1">
      <alignment horizontal="center" vertical="top" wrapText="1"/>
    </xf>
    <xf numFmtId="164" fontId="2" fillId="5" borderId="34" xfId="0" applyNumberFormat="1" applyFont="1" applyFill="1" applyBorder="1" applyAlignment="1">
      <alignment horizontal="center" vertical="top"/>
    </xf>
    <xf numFmtId="164" fontId="1" fillId="9" borderId="31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Border="1" applyAlignment="1">
      <alignment horizontal="center" vertical="top"/>
    </xf>
    <xf numFmtId="164" fontId="2" fillId="5" borderId="33" xfId="0" applyNumberFormat="1" applyFont="1" applyFill="1" applyBorder="1" applyAlignment="1">
      <alignment horizontal="center" vertical="top" wrapText="1"/>
    </xf>
    <xf numFmtId="164" fontId="2" fillId="5" borderId="49" xfId="0" applyNumberFormat="1" applyFont="1" applyFill="1" applyBorder="1" applyAlignment="1">
      <alignment horizontal="center" vertical="top" wrapText="1"/>
    </xf>
    <xf numFmtId="164" fontId="4" fillId="9" borderId="33" xfId="0" applyNumberFormat="1" applyFont="1" applyFill="1" applyBorder="1" applyAlignment="1">
      <alignment horizontal="center" vertical="top"/>
    </xf>
    <xf numFmtId="164" fontId="3" fillId="5" borderId="8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/>
    </xf>
    <xf numFmtId="164" fontId="2" fillId="5" borderId="12" xfId="0" applyNumberFormat="1" applyFont="1" applyFill="1" applyBorder="1" applyAlignment="1">
      <alignment horizontal="center" vertical="top" wrapText="1"/>
    </xf>
    <xf numFmtId="164" fontId="2" fillId="5" borderId="48" xfId="0" applyNumberFormat="1" applyFont="1" applyFill="1" applyBorder="1" applyAlignment="1">
      <alignment horizontal="center" vertical="top" wrapText="1"/>
    </xf>
    <xf numFmtId="164" fontId="3" fillId="5" borderId="5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/>
    </xf>
    <xf numFmtId="164" fontId="2" fillId="5" borderId="9" xfId="0" applyNumberFormat="1" applyFont="1" applyFill="1" applyBorder="1" applyAlignment="1">
      <alignment horizontal="center" vertical="top" wrapText="1"/>
    </xf>
    <xf numFmtId="164" fontId="2" fillId="5" borderId="44" xfId="0" applyNumberFormat="1" applyFont="1" applyFill="1" applyBorder="1" applyAlignment="1">
      <alignment horizontal="center" vertical="top" wrapText="1"/>
    </xf>
    <xf numFmtId="164" fontId="2" fillId="0" borderId="48" xfId="0" applyNumberFormat="1" applyFont="1" applyBorder="1" applyAlignment="1">
      <alignment horizontal="center" vertical="top"/>
    </xf>
    <xf numFmtId="164" fontId="1" fillId="9" borderId="72" xfId="0" applyNumberFormat="1" applyFont="1" applyFill="1" applyBorder="1" applyAlignment="1">
      <alignment horizontal="center" vertical="top" wrapText="1"/>
    </xf>
    <xf numFmtId="164" fontId="3" fillId="5" borderId="61" xfId="0" applyNumberFormat="1" applyFont="1" applyFill="1" applyBorder="1" applyAlignment="1">
      <alignment horizontal="center" vertical="top"/>
    </xf>
    <xf numFmtId="164" fontId="3" fillId="5" borderId="87" xfId="0" applyNumberFormat="1" applyFont="1" applyFill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vertical="top"/>
    </xf>
    <xf numFmtId="164" fontId="2" fillId="0" borderId="44" xfId="0" applyNumberFormat="1" applyFont="1" applyBorder="1" applyAlignment="1">
      <alignment horizontal="center" vertical="top"/>
    </xf>
    <xf numFmtId="164" fontId="2" fillId="5" borderId="25" xfId="0" applyNumberFormat="1" applyFont="1" applyFill="1" applyBorder="1" applyAlignment="1">
      <alignment horizontal="center" vertical="top"/>
    </xf>
    <xf numFmtId="164" fontId="3" fillId="5" borderId="59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Border="1" applyAlignment="1">
      <alignment vertical="top"/>
    </xf>
    <xf numFmtId="3" fontId="18" fillId="8" borderId="0" xfId="0" applyNumberFormat="1" applyFont="1" applyFill="1" applyBorder="1" applyAlignment="1">
      <alignment horizontal="center" vertical="top"/>
    </xf>
    <xf numFmtId="3" fontId="18" fillId="8" borderId="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Alignment="1">
      <alignment vertical="top" wrapText="1"/>
    </xf>
    <xf numFmtId="164" fontId="29" fillId="8" borderId="58" xfId="0" applyNumberFormat="1" applyFont="1" applyFill="1" applyBorder="1" applyAlignment="1">
      <alignment horizontal="center" vertical="top"/>
    </xf>
    <xf numFmtId="164" fontId="29" fillId="8" borderId="37" xfId="0" applyNumberFormat="1" applyFont="1" applyFill="1" applyBorder="1" applyAlignment="1">
      <alignment horizontal="center" vertical="top" wrapText="1"/>
    </xf>
    <xf numFmtId="3" fontId="29" fillId="8" borderId="27" xfId="0" applyNumberFormat="1" applyFont="1" applyFill="1" applyBorder="1" applyAlignment="1">
      <alignment horizontal="center" vertical="top"/>
    </xf>
    <xf numFmtId="164" fontId="29" fillId="8" borderId="12" xfId="0" applyNumberFormat="1" applyFont="1" applyFill="1" applyBorder="1" applyAlignment="1">
      <alignment horizontal="center" vertical="top"/>
    </xf>
    <xf numFmtId="164" fontId="29" fillId="8" borderId="27" xfId="0" applyNumberFormat="1" applyFont="1" applyFill="1" applyBorder="1" applyAlignment="1">
      <alignment horizontal="center" vertical="top" wrapText="1"/>
    </xf>
    <xf numFmtId="3" fontId="30" fillId="8" borderId="47" xfId="0" applyNumberFormat="1" applyFont="1" applyFill="1" applyBorder="1" applyAlignment="1">
      <alignment horizontal="center" vertical="top" wrapText="1"/>
    </xf>
    <xf numFmtId="164" fontId="30" fillId="8" borderId="48" xfId="0" applyNumberFormat="1" applyFont="1" applyFill="1" applyBorder="1" applyAlignment="1">
      <alignment horizontal="center" vertical="top" wrapText="1"/>
    </xf>
    <xf numFmtId="164" fontId="29" fillId="0" borderId="26" xfId="0" applyNumberFormat="1" applyFont="1" applyBorder="1" applyAlignment="1">
      <alignment horizontal="center" vertical="top"/>
    </xf>
    <xf numFmtId="3" fontId="29" fillId="0" borderId="37" xfId="0" applyNumberFormat="1" applyFont="1" applyBorder="1" applyAlignment="1">
      <alignment horizontal="center" vertical="top"/>
    </xf>
    <xf numFmtId="164" fontId="29" fillId="5" borderId="58" xfId="0" applyNumberFormat="1" applyFont="1" applyFill="1" applyBorder="1" applyAlignment="1">
      <alignment horizontal="center" vertical="top" wrapText="1"/>
    </xf>
    <xf numFmtId="3" fontId="29" fillId="0" borderId="27" xfId="0" applyNumberFormat="1" applyFont="1" applyFill="1" applyBorder="1" applyAlignment="1">
      <alignment horizontal="center" vertical="top" wrapText="1"/>
    </xf>
    <xf numFmtId="164" fontId="29" fillId="0" borderId="12" xfId="0" applyNumberFormat="1" applyFont="1" applyFill="1" applyBorder="1" applyAlignment="1">
      <alignment horizontal="center" vertical="top"/>
    </xf>
    <xf numFmtId="164" fontId="29" fillId="5" borderId="12" xfId="0" applyNumberFormat="1" applyFont="1" applyFill="1" applyBorder="1" applyAlignment="1">
      <alignment horizontal="center" vertical="top" wrapText="1"/>
    </xf>
    <xf numFmtId="3" fontId="30" fillId="8" borderId="27" xfId="0" applyNumberFormat="1" applyFont="1" applyFill="1" applyBorder="1" applyAlignment="1">
      <alignment horizontal="center" vertical="top" wrapText="1"/>
    </xf>
    <xf numFmtId="164" fontId="30" fillId="8" borderId="12" xfId="0" applyNumberFormat="1" applyFont="1" applyFill="1" applyBorder="1" applyAlignment="1">
      <alignment horizontal="center" vertical="top"/>
    </xf>
    <xf numFmtId="164" fontId="30" fillId="8" borderId="27" xfId="0" applyNumberFormat="1" applyFont="1" applyFill="1" applyBorder="1" applyAlignment="1">
      <alignment horizontal="center" vertical="top"/>
    </xf>
    <xf numFmtId="0" fontId="29" fillId="8" borderId="27" xfId="0" applyFont="1" applyFill="1" applyBorder="1" applyAlignment="1">
      <alignment horizontal="center" vertical="top"/>
    </xf>
    <xf numFmtId="164" fontId="29" fillId="8" borderId="12" xfId="0" applyNumberFormat="1" applyFont="1" applyFill="1" applyBorder="1" applyAlignment="1">
      <alignment horizontal="center" vertical="top" wrapText="1"/>
    </xf>
    <xf numFmtId="0" fontId="29" fillId="8" borderId="27" xfId="0" applyFont="1" applyFill="1" applyBorder="1" applyAlignment="1">
      <alignment horizontal="center" vertical="top" wrapText="1"/>
    </xf>
    <xf numFmtId="164" fontId="30" fillId="8" borderId="12" xfId="0" applyNumberFormat="1" applyFont="1" applyFill="1" applyBorder="1" applyAlignment="1">
      <alignment horizontal="center" vertical="top" wrapText="1"/>
    </xf>
    <xf numFmtId="164" fontId="30" fillId="8" borderId="27" xfId="0" applyNumberFormat="1" applyFont="1" applyFill="1" applyBorder="1" applyAlignment="1">
      <alignment horizontal="center" vertical="top" wrapText="1"/>
    </xf>
    <xf numFmtId="0" fontId="31" fillId="8" borderId="23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3" fontId="3" fillId="8" borderId="9" xfId="0" applyNumberFormat="1" applyFont="1" applyFill="1" applyBorder="1" applyAlignment="1">
      <alignment horizontal="left" vertical="top" wrapText="1"/>
    </xf>
    <xf numFmtId="3" fontId="3" fillId="8" borderId="44" xfId="0" applyNumberFormat="1" applyFont="1" applyFill="1" applyBorder="1" applyAlignment="1">
      <alignment horizontal="left" vertical="top" wrapText="1"/>
    </xf>
    <xf numFmtId="3" fontId="4" fillId="0" borderId="35" xfId="0" applyNumberFormat="1" applyFont="1" applyBorder="1" applyAlignment="1">
      <alignment horizontal="center" vertical="top"/>
    </xf>
    <xf numFmtId="3" fontId="9" fillId="0" borderId="9" xfId="0" applyNumberFormat="1" applyFont="1" applyFill="1" applyBorder="1" applyAlignment="1">
      <alignment horizontal="left" vertical="top" wrapText="1"/>
    </xf>
    <xf numFmtId="3" fontId="3" fillId="0" borderId="52" xfId="0" applyNumberFormat="1" applyFont="1" applyBorder="1" applyAlignment="1">
      <alignment horizontal="center" vertical="top"/>
    </xf>
    <xf numFmtId="3" fontId="17" fillId="8" borderId="44" xfId="0" applyNumberFormat="1" applyFont="1" applyFill="1" applyBorder="1" applyAlignment="1">
      <alignment horizontal="left" vertical="top" wrapText="1"/>
    </xf>
    <xf numFmtId="3" fontId="3" fillId="8" borderId="27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center" textRotation="90" wrapText="1"/>
    </xf>
    <xf numFmtId="3" fontId="3" fillId="0" borderId="44" xfId="0" applyNumberFormat="1" applyFont="1" applyFill="1" applyBorder="1" applyAlignment="1">
      <alignment horizontal="center" vertical="center" textRotation="90" wrapText="1"/>
    </xf>
    <xf numFmtId="0" fontId="3" fillId="0" borderId="48" xfId="0" applyFont="1" applyBorder="1" applyAlignment="1">
      <alignment vertical="top" wrapText="1"/>
    </xf>
    <xf numFmtId="164" fontId="29" fillId="8" borderId="0" xfId="0" applyNumberFormat="1" applyFont="1" applyFill="1" applyBorder="1" applyAlignment="1">
      <alignment horizontal="center" vertical="top"/>
    </xf>
    <xf numFmtId="164" fontId="29" fillId="8" borderId="9" xfId="0" applyNumberFormat="1" applyFont="1" applyFill="1" applyBorder="1" applyAlignment="1">
      <alignment horizontal="center" vertical="top" wrapText="1"/>
    </xf>
    <xf numFmtId="164" fontId="29" fillId="8" borderId="21" xfId="0" applyNumberFormat="1" applyFont="1" applyFill="1" applyBorder="1" applyAlignment="1">
      <alignment horizontal="center" vertical="top" wrapText="1"/>
    </xf>
    <xf numFmtId="164" fontId="29" fillId="8" borderId="15" xfId="0" applyNumberFormat="1" applyFont="1" applyFill="1" applyBorder="1" applyAlignment="1">
      <alignment horizontal="center" vertical="top"/>
    </xf>
    <xf numFmtId="164" fontId="30" fillId="8" borderId="44" xfId="0" applyNumberFormat="1" applyFont="1" applyFill="1" applyBorder="1" applyAlignment="1">
      <alignment horizontal="center" vertical="top" wrapText="1"/>
    </xf>
    <xf numFmtId="164" fontId="30" fillId="8" borderId="75" xfId="0" applyNumberFormat="1" applyFont="1" applyFill="1" applyBorder="1" applyAlignment="1">
      <alignment horizontal="center" vertical="top" wrapText="1"/>
    </xf>
    <xf numFmtId="164" fontId="30" fillId="8" borderId="59" xfId="0" applyNumberFormat="1" applyFont="1" applyFill="1" applyBorder="1" applyAlignment="1">
      <alignment horizontal="center" vertical="top" wrapText="1"/>
    </xf>
    <xf numFmtId="164" fontId="30" fillId="8" borderId="54" xfId="0" applyNumberFormat="1" applyFont="1" applyFill="1" applyBorder="1" applyAlignment="1">
      <alignment horizontal="center" vertical="top" wrapText="1"/>
    </xf>
    <xf numFmtId="164" fontId="29" fillId="8" borderId="40" xfId="0" applyNumberFormat="1" applyFont="1" applyFill="1" applyBorder="1" applyAlignment="1">
      <alignment horizontal="center" vertical="top"/>
    </xf>
    <xf numFmtId="164" fontId="29" fillId="8" borderId="77" xfId="0" applyNumberFormat="1" applyFont="1" applyFill="1" applyBorder="1" applyAlignment="1">
      <alignment horizontal="center" vertical="top"/>
    </xf>
    <xf numFmtId="164" fontId="29" fillId="8" borderId="39" xfId="0" applyNumberFormat="1" applyFont="1" applyFill="1" applyBorder="1" applyAlignment="1">
      <alignment horizontal="center" vertical="top"/>
    </xf>
    <xf numFmtId="3" fontId="29" fillId="0" borderId="27" xfId="0" applyNumberFormat="1" applyFont="1" applyBorder="1" applyAlignment="1">
      <alignment horizontal="center" vertical="top"/>
    </xf>
    <xf numFmtId="164" fontId="29" fillId="0" borderId="12" xfId="0" applyNumberFormat="1" applyFont="1" applyBorder="1" applyAlignment="1">
      <alignment horizontal="center" vertical="top"/>
    </xf>
    <xf numFmtId="164" fontId="32" fillId="0" borderId="9" xfId="0" applyNumberFormat="1" applyFont="1" applyBorder="1" applyAlignment="1">
      <alignment horizontal="center" vertical="top"/>
    </xf>
    <xf numFmtId="164" fontId="32" fillId="0" borderId="0" xfId="0" applyNumberFormat="1" applyFont="1" applyBorder="1" applyAlignment="1">
      <alignment horizontal="center" vertical="top"/>
    </xf>
    <xf numFmtId="164" fontId="29" fillId="8" borderId="44" xfId="0" applyNumberFormat="1" applyFont="1" applyFill="1" applyBorder="1" applyAlignment="1">
      <alignment horizontal="center" vertical="top"/>
    </xf>
    <xf numFmtId="164" fontId="29" fillId="8" borderId="59" xfId="0" applyNumberFormat="1" applyFont="1" applyFill="1" applyBorder="1" applyAlignment="1">
      <alignment horizontal="center" vertical="top"/>
    </xf>
    <xf numFmtId="3" fontId="29" fillId="0" borderId="28" xfId="0" applyNumberFormat="1" applyFont="1" applyBorder="1" applyAlignment="1">
      <alignment horizontal="center" vertical="top"/>
    </xf>
    <xf numFmtId="164" fontId="29" fillId="0" borderId="23" xfId="0" applyNumberFormat="1" applyFont="1" applyBorder="1" applyAlignment="1">
      <alignment horizontal="center" vertical="top"/>
    </xf>
    <xf numFmtId="164" fontId="29" fillId="0" borderId="24" xfId="0" applyNumberFormat="1" applyFont="1" applyBorder="1" applyAlignment="1">
      <alignment horizontal="center" vertical="top"/>
    </xf>
    <xf numFmtId="164" fontId="29" fillId="8" borderId="93" xfId="0" applyNumberFormat="1" applyFont="1" applyFill="1" applyBorder="1" applyAlignment="1">
      <alignment horizontal="center" vertical="top"/>
    </xf>
    <xf numFmtId="164" fontId="29" fillId="5" borderId="40" xfId="0" applyNumberFormat="1" applyFont="1" applyFill="1" applyBorder="1" applyAlignment="1">
      <alignment horizontal="center" vertical="top" wrapText="1"/>
    </xf>
    <xf numFmtId="164" fontId="29" fillId="5" borderId="55" xfId="0" applyNumberFormat="1" applyFont="1" applyFill="1" applyBorder="1" applyAlignment="1">
      <alignment horizontal="center" vertical="top" wrapText="1"/>
    </xf>
    <xf numFmtId="164" fontId="29" fillId="8" borderId="58" xfId="0" applyNumberFormat="1" applyFont="1" applyFill="1" applyBorder="1" applyAlignment="1">
      <alignment horizontal="center" vertical="top" wrapText="1"/>
    </xf>
    <xf numFmtId="164" fontId="29" fillId="8" borderId="40" xfId="0" applyNumberFormat="1" applyFont="1" applyFill="1" applyBorder="1" applyAlignment="1">
      <alignment horizontal="center" vertical="top" wrapText="1"/>
    </xf>
    <xf numFmtId="164" fontId="29" fillId="8" borderId="55" xfId="0" applyNumberFormat="1" applyFont="1" applyFill="1" applyBorder="1" applyAlignment="1">
      <alignment horizontal="center" vertical="top" wrapText="1"/>
    </xf>
    <xf numFmtId="164" fontId="29" fillId="8" borderId="39" xfId="0" applyNumberFormat="1" applyFont="1" applyFill="1" applyBorder="1" applyAlignment="1">
      <alignment horizontal="center" vertical="top" wrapText="1"/>
    </xf>
    <xf numFmtId="164" fontId="29" fillId="0" borderId="9" xfId="0" applyNumberFormat="1" applyFont="1" applyFill="1" applyBorder="1" applyAlignment="1">
      <alignment horizontal="center" vertical="top"/>
    </xf>
    <xf numFmtId="164" fontId="29" fillId="0" borderId="0" xfId="0" applyNumberFormat="1" applyFont="1" applyFill="1" applyBorder="1" applyAlignment="1">
      <alignment horizontal="center" vertical="top"/>
    </xf>
    <xf numFmtId="164" fontId="29" fillId="5" borderId="9" xfId="0" applyNumberFormat="1" applyFont="1" applyFill="1" applyBorder="1" applyAlignment="1">
      <alignment horizontal="center" vertical="top" wrapText="1"/>
    </xf>
    <xf numFmtId="164" fontId="29" fillId="5" borderId="0" xfId="0" applyNumberFormat="1" applyFont="1" applyFill="1" applyBorder="1" applyAlignment="1">
      <alignment horizontal="center" vertical="top" wrapText="1"/>
    </xf>
    <xf numFmtId="164" fontId="30" fillId="8" borderId="9" xfId="0" applyNumberFormat="1" applyFont="1" applyFill="1" applyBorder="1" applyAlignment="1">
      <alignment horizontal="center" vertical="top"/>
    </xf>
    <xf numFmtId="164" fontId="30" fillId="8" borderId="0" xfId="0" applyNumberFormat="1" applyFont="1" applyFill="1" applyBorder="1" applyAlignment="1">
      <alignment horizontal="center" vertical="top"/>
    </xf>
    <xf numFmtId="164" fontId="29" fillId="8" borderId="0" xfId="0" applyNumberFormat="1" applyFont="1" applyFill="1" applyBorder="1" applyAlignment="1">
      <alignment horizontal="center" vertical="top" wrapText="1"/>
    </xf>
    <xf numFmtId="164" fontId="30" fillId="8" borderId="9" xfId="0" applyNumberFormat="1" applyFont="1" applyFill="1" applyBorder="1" applyAlignment="1">
      <alignment horizontal="center" vertical="top" wrapText="1"/>
    </xf>
    <xf numFmtId="164" fontId="30" fillId="8" borderId="0" xfId="0" applyNumberFormat="1" applyFont="1" applyFill="1" applyBorder="1" applyAlignment="1">
      <alignment horizontal="center" vertical="top" wrapText="1"/>
    </xf>
    <xf numFmtId="164" fontId="4" fillId="5" borderId="43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center" wrapText="1"/>
    </xf>
    <xf numFmtId="164" fontId="4" fillId="4" borderId="26" xfId="0" applyNumberFormat="1" applyFont="1" applyFill="1" applyBorder="1" applyAlignment="1">
      <alignment horizontal="center" vertical="top" wrapText="1"/>
    </xf>
    <xf numFmtId="164" fontId="3" fillId="0" borderId="26" xfId="0" applyNumberFormat="1" applyFont="1" applyBorder="1" applyAlignment="1">
      <alignment horizontal="center" vertical="top" wrapText="1"/>
    </xf>
    <xf numFmtId="164" fontId="4" fillId="4" borderId="23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164" fontId="3" fillId="0" borderId="34" xfId="0" applyNumberFormat="1" applyFont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Border="1" applyAlignment="1">
      <alignment horizontal="center" vertical="top"/>
    </xf>
    <xf numFmtId="164" fontId="3" fillId="0" borderId="29" xfId="0" applyNumberFormat="1" applyFont="1" applyBorder="1" applyAlignment="1">
      <alignment horizontal="center" vertical="top" wrapText="1"/>
    </xf>
    <xf numFmtId="164" fontId="4" fillId="4" borderId="29" xfId="0" applyNumberFormat="1" applyFont="1" applyFill="1" applyBorder="1" applyAlignment="1">
      <alignment horizontal="center" vertical="top"/>
    </xf>
    <xf numFmtId="164" fontId="3" fillId="0" borderId="32" xfId="0" applyNumberFormat="1" applyFont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4" fillId="4" borderId="24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40" xfId="0" applyNumberFormat="1" applyFont="1" applyBorder="1" applyAlignment="1">
      <alignment horizontal="center" vertical="top"/>
    </xf>
    <xf numFmtId="164" fontId="17" fillId="0" borderId="70" xfId="0" applyNumberFormat="1" applyFont="1" applyBorder="1" applyAlignment="1">
      <alignment horizontal="center" vertical="top"/>
    </xf>
    <xf numFmtId="49" fontId="4" fillId="2" borderId="50" xfId="0" applyNumberFormat="1" applyFont="1" applyFill="1" applyBorder="1" applyAlignment="1">
      <alignment vertical="top"/>
    </xf>
    <xf numFmtId="3" fontId="4" fillId="0" borderId="43" xfId="0" applyNumberFormat="1" applyFont="1" applyFill="1" applyBorder="1" applyAlignment="1">
      <alignment vertical="top" wrapText="1"/>
    </xf>
    <xf numFmtId="3" fontId="3" fillId="0" borderId="74" xfId="0" applyNumberFormat="1" applyFont="1" applyFill="1" applyBorder="1" applyAlignment="1">
      <alignment horizontal="center" vertical="center" textRotation="90" wrapText="1"/>
    </xf>
    <xf numFmtId="3" fontId="4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horizontal="center" vertical="top" wrapText="1"/>
    </xf>
    <xf numFmtId="164" fontId="3" fillId="0" borderId="4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center" vertical="top" wrapText="1"/>
    </xf>
    <xf numFmtId="164" fontId="3" fillId="0" borderId="41" xfId="0" applyNumberFormat="1" applyFont="1" applyFill="1" applyBorder="1" applyAlignment="1">
      <alignment horizontal="center" vertical="top" wrapText="1"/>
    </xf>
    <xf numFmtId="3" fontId="3" fillId="0" borderId="42" xfId="0" applyNumberFormat="1" applyFont="1" applyFill="1" applyBorder="1" applyAlignment="1">
      <alignment vertical="top" wrapText="1"/>
    </xf>
    <xf numFmtId="3" fontId="3" fillId="0" borderId="42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 wrapText="1"/>
    </xf>
    <xf numFmtId="164" fontId="3" fillId="8" borderId="44" xfId="1" applyNumberFormat="1" applyFont="1" applyFill="1" applyBorder="1" applyAlignment="1">
      <alignment horizontal="center" vertical="top"/>
    </xf>
    <xf numFmtId="164" fontId="3" fillId="8" borderId="75" xfId="1" applyNumberFormat="1" applyFont="1" applyFill="1" applyBorder="1" applyAlignment="1">
      <alignment horizontal="center" vertical="top"/>
    </xf>
    <xf numFmtId="3" fontId="4" fillId="8" borderId="43" xfId="0" applyNumberFormat="1" applyFont="1" applyFill="1" applyBorder="1" applyAlignment="1">
      <alignment horizontal="left" vertical="top" wrapText="1"/>
    </xf>
    <xf numFmtId="3" fontId="4" fillId="8" borderId="36" xfId="0" applyNumberFormat="1" applyFont="1" applyFill="1" applyBorder="1" applyAlignment="1">
      <alignment horizontal="center" vertical="center"/>
    </xf>
    <xf numFmtId="3" fontId="3" fillId="8" borderId="36" xfId="0" applyNumberFormat="1" applyFont="1" applyFill="1" applyBorder="1" applyAlignment="1">
      <alignment horizontal="center" vertical="top" wrapText="1"/>
    </xf>
    <xf numFmtId="164" fontId="4" fillId="8" borderId="42" xfId="0" applyNumberFormat="1" applyFont="1" applyFill="1" applyBorder="1" applyAlignment="1">
      <alignment horizontal="right" vertical="top" wrapText="1"/>
    </xf>
    <xf numFmtId="164" fontId="4" fillId="8" borderId="43" xfId="0" applyNumberFormat="1" applyFont="1" applyFill="1" applyBorder="1" applyAlignment="1">
      <alignment horizontal="right" vertical="top" wrapText="1"/>
    </xf>
    <xf numFmtId="164" fontId="4" fillId="8" borderId="94" xfId="0" applyNumberFormat="1" applyFont="1" applyFill="1" applyBorder="1" applyAlignment="1">
      <alignment horizontal="right" vertical="top" wrapText="1"/>
    </xf>
    <xf numFmtId="164" fontId="4" fillId="8" borderId="30" xfId="0" applyNumberFormat="1" applyFont="1" applyFill="1" applyBorder="1" applyAlignment="1">
      <alignment horizontal="right" vertical="top" wrapText="1"/>
    </xf>
    <xf numFmtId="164" fontId="4" fillId="8" borderId="41" xfId="0" applyNumberFormat="1" applyFont="1" applyFill="1" applyBorder="1" applyAlignment="1">
      <alignment horizontal="right" vertical="top" wrapText="1"/>
    </xf>
    <xf numFmtId="3" fontId="3" fillId="8" borderId="30" xfId="0" applyNumberFormat="1" applyFont="1" applyFill="1" applyBorder="1" applyAlignment="1">
      <alignment horizontal="left" vertical="top" wrapText="1"/>
    </xf>
    <xf numFmtId="3" fontId="3" fillId="8" borderId="50" xfId="0" applyNumberFormat="1" applyFont="1" applyFill="1" applyBorder="1" applyAlignment="1">
      <alignment horizontal="center" vertical="top"/>
    </xf>
    <xf numFmtId="164" fontId="29" fillId="8" borderId="21" xfId="0" applyNumberFormat="1" applyFont="1" applyFill="1" applyBorder="1" applyAlignment="1">
      <alignment horizontal="center" vertical="top"/>
    </xf>
    <xf numFmtId="0" fontId="17" fillId="0" borderId="95" xfId="0" applyFont="1" applyBorder="1" applyAlignment="1">
      <alignment vertical="top" wrapText="1"/>
    </xf>
    <xf numFmtId="3" fontId="17" fillId="8" borderId="96" xfId="0" applyNumberFormat="1" applyFont="1" applyFill="1" applyBorder="1" applyAlignment="1">
      <alignment horizontal="center" vertical="top" wrapText="1"/>
    </xf>
    <xf numFmtId="3" fontId="29" fillId="8" borderId="47" xfId="0" applyNumberFormat="1" applyFont="1" applyFill="1" applyBorder="1" applyAlignment="1">
      <alignment horizontal="center" vertical="top"/>
    </xf>
    <xf numFmtId="164" fontId="29" fillId="8" borderId="48" xfId="0" applyNumberFormat="1" applyFont="1" applyFill="1" applyBorder="1" applyAlignment="1">
      <alignment horizontal="center" vertical="top"/>
    </xf>
    <xf numFmtId="164" fontId="29" fillId="8" borderId="75" xfId="0" applyNumberFormat="1" applyFont="1" applyFill="1" applyBorder="1" applyAlignment="1">
      <alignment horizontal="center" vertical="top"/>
    </xf>
    <xf numFmtId="3" fontId="3" fillId="0" borderId="48" xfId="0" applyNumberFormat="1" applyFont="1" applyFill="1" applyBorder="1" applyAlignment="1">
      <alignment horizontal="left" vertical="top" wrapText="1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8" borderId="75" xfId="0" applyNumberFormat="1" applyFont="1" applyFill="1" applyBorder="1" applyAlignment="1">
      <alignment horizontal="center" vertical="top"/>
    </xf>
    <xf numFmtId="0" fontId="17" fillId="0" borderId="26" xfId="0" applyFont="1" applyBorder="1" applyAlignment="1">
      <alignment vertical="top" wrapText="1"/>
    </xf>
    <xf numFmtId="0" fontId="3" fillId="8" borderId="48" xfId="0" applyNumberFormat="1" applyFont="1" applyFill="1" applyBorder="1" applyAlignment="1">
      <alignment horizontal="center" vertical="top"/>
    </xf>
    <xf numFmtId="3" fontId="1" fillId="0" borderId="47" xfId="0" applyNumberFormat="1" applyFont="1" applyBorder="1" applyAlignment="1">
      <alignment horizontal="center" vertical="top"/>
    </xf>
    <xf numFmtId="0" fontId="3" fillId="8" borderId="75" xfId="0" applyNumberFormat="1" applyFont="1" applyFill="1" applyBorder="1" applyAlignment="1">
      <alignment horizontal="center" vertical="top"/>
    </xf>
    <xf numFmtId="164" fontId="17" fillId="0" borderId="43" xfId="0" applyNumberFormat="1" applyFont="1" applyFill="1" applyBorder="1" applyAlignment="1">
      <alignment horizontal="center" vertical="top" wrapText="1"/>
    </xf>
    <xf numFmtId="164" fontId="17" fillId="0" borderId="30" xfId="0" applyNumberFormat="1" applyFont="1" applyFill="1" applyBorder="1" applyAlignment="1">
      <alignment horizontal="center" vertical="top" wrapText="1"/>
    </xf>
    <xf numFmtId="164" fontId="24" fillId="0" borderId="13" xfId="0" applyNumberFormat="1" applyFont="1" applyBorder="1" applyAlignment="1">
      <alignment horizontal="center" vertical="top"/>
    </xf>
    <xf numFmtId="164" fontId="24" fillId="0" borderId="22" xfId="0" applyNumberFormat="1" applyFont="1" applyBorder="1" applyAlignment="1">
      <alignment horizontal="center" vertical="top"/>
    </xf>
    <xf numFmtId="3" fontId="17" fillId="8" borderId="23" xfId="0" applyNumberFormat="1" applyFont="1" applyFill="1" applyBorder="1" applyAlignment="1">
      <alignment vertical="top" wrapText="1"/>
    </xf>
    <xf numFmtId="3" fontId="17" fillId="8" borderId="9" xfId="0" applyNumberFormat="1" applyFont="1" applyFill="1" applyBorder="1" applyAlignment="1">
      <alignment vertical="top" wrapText="1"/>
    </xf>
    <xf numFmtId="3" fontId="33" fillId="8" borderId="27" xfId="0" applyNumberFormat="1" applyFont="1" applyFill="1" applyBorder="1" applyAlignment="1">
      <alignment horizontal="center" vertical="top"/>
    </xf>
    <xf numFmtId="164" fontId="33" fillId="8" borderId="12" xfId="0" applyNumberFormat="1" applyFont="1" applyFill="1" applyBorder="1" applyAlignment="1">
      <alignment horizontal="center" vertical="top"/>
    </xf>
    <xf numFmtId="3" fontId="34" fillId="8" borderId="47" xfId="0" applyNumberFormat="1" applyFont="1" applyFill="1" applyBorder="1" applyAlignment="1">
      <alignment horizontal="center" vertical="top" wrapText="1"/>
    </xf>
    <xf numFmtId="164" fontId="34" fillId="8" borderId="48" xfId="0" applyNumberFormat="1" applyFont="1" applyFill="1" applyBorder="1" applyAlignment="1">
      <alignment horizontal="center" vertical="top" wrapText="1"/>
    </xf>
    <xf numFmtId="164" fontId="33" fillId="0" borderId="26" xfId="0" applyNumberFormat="1" applyFont="1" applyBorder="1" applyAlignment="1">
      <alignment horizontal="center" vertical="top"/>
    </xf>
    <xf numFmtId="164" fontId="33" fillId="8" borderId="58" xfId="0" applyNumberFormat="1" applyFont="1" applyFill="1" applyBorder="1" applyAlignment="1">
      <alignment horizontal="center" vertical="top"/>
    </xf>
    <xf numFmtId="3" fontId="33" fillId="8" borderId="37" xfId="0" applyNumberFormat="1" applyFont="1" applyFill="1" applyBorder="1" applyAlignment="1">
      <alignment horizontal="center" vertical="top"/>
    </xf>
    <xf numFmtId="164" fontId="33" fillId="8" borderId="37" xfId="0" applyNumberFormat="1" applyFont="1" applyFill="1" applyBorder="1" applyAlignment="1">
      <alignment horizontal="center" vertical="top" wrapText="1"/>
    </xf>
    <xf numFmtId="164" fontId="33" fillId="8" borderId="37" xfId="0" applyNumberFormat="1" applyFont="1" applyFill="1" applyBorder="1" applyAlignment="1">
      <alignment horizontal="center" vertical="top"/>
    </xf>
    <xf numFmtId="164" fontId="33" fillId="8" borderId="27" xfId="0" applyNumberFormat="1" applyFont="1" applyFill="1" applyBorder="1" applyAlignment="1">
      <alignment horizontal="center" vertical="top" wrapText="1"/>
    </xf>
    <xf numFmtId="164" fontId="33" fillId="8" borderId="27" xfId="0" applyNumberFormat="1" applyFont="1" applyFill="1" applyBorder="1" applyAlignment="1">
      <alignment horizontal="center" vertical="top"/>
    </xf>
    <xf numFmtId="164" fontId="34" fillId="8" borderId="47" xfId="0" applyNumberFormat="1" applyFont="1" applyFill="1" applyBorder="1" applyAlignment="1">
      <alignment horizontal="center" vertical="top" wrapText="1"/>
    </xf>
    <xf numFmtId="164" fontId="33" fillId="0" borderId="58" xfId="0" applyNumberFormat="1" applyFont="1" applyBorder="1" applyAlignment="1">
      <alignment horizontal="center" vertical="top"/>
    </xf>
    <xf numFmtId="164" fontId="33" fillId="8" borderId="28" xfId="0" applyNumberFormat="1" applyFont="1" applyFill="1" applyBorder="1" applyAlignment="1">
      <alignment horizontal="center" vertical="top"/>
    </xf>
    <xf numFmtId="3" fontId="33" fillId="0" borderId="37" xfId="0" applyNumberFormat="1" applyFont="1" applyBorder="1" applyAlignment="1">
      <alignment horizontal="center" vertical="top"/>
    </xf>
    <xf numFmtId="164" fontId="33" fillId="0" borderId="37" xfId="0" applyNumberFormat="1" applyFont="1" applyBorder="1" applyAlignment="1">
      <alignment horizontal="center" vertical="top"/>
    </xf>
    <xf numFmtId="164" fontId="33" fillId="8" borderId="32" xfId="0" applyNumberFormat="1" applyFont="1" applyFill="1" applyBorder="1" applyAlignment="1">
      <alignment horizontal="center" vertical="top"/>
    </xf>
    <xf numFmtId="164" fontId="33" fillId="8" borderId="33" xfId="0" applyNumberFormat="1" applyFont="1" applyFill="1" applyBorder="1" applyAlignment="1">
      <alignment horizontal="center" vertical="top"/>
    </xf>
    <xf numFmtId="3" fontId="34" fillId="8" borderId="27" xfId="0" applyNumberFormat="1" applyFont="1" applyFill="1" applyBorder="1" applyAlignment="1">
      <alignment horizontal="center" vertical="top" wrapText="1"/>
    </xf>
    <xf numFmtId="164" fontId="34" fillId="8" borderId="12" xfId="0" applyNumberFormat="1" applyFont="1" applyFill="1" applyBorder="1" applyAlignment="1">
      <alignment horizontal="center" vertical="top"/>
    </xf>
    <xf numFmtId="164" fontId="34" fillId="8" borderId="27" xfId="0" applyNumberFormat="1" applyFont="1" applyFill="1" applyBorder="1" applyAlignment="1">
      <alignment horizontal="center" vertical="top"/>
    </xf>
    <xf numFmtId="3" fontId="33" fillId="8" borderId="28" xfId="0" applyNumberFormat="1" applyFont="1" applyFill="1" applyBorder="1" applyAlignment="1">
      <alignment horizontal="center" vertical="top"/>
    </xf>
    <xf numFmtId="164" fontId="33" fillId="8" borderId="26" xfId="0" applyNumberFormat="1" applyFont="1" applyFill="1" applyBorder="1" applyAlignment="1">
      <alignment horizontal="center" vertical="top"/>
    </xf>
    <xf numFmtId="164" fontId="2" fillId="8" borderId="12" xfId="0" applyNumberFormat="1" applyFont="1" applyFill="1" applyBorder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12" xfId="0" applyNumberFormat="1" applyFont="1" applyFill="1" applyBorder="1" applyAlignment="1">
      <alignment horizontal="center" vertical="top" wrapText="1"/>
    </xf>
    <xf numFmtId="164" fontId="2" fillId="8" borderId="9" xfId="0" applyNumberFormat="1" applyFont="1" applyFill="1" applyBorder="1" applyAlignment="1">
      <alignment horizontal="center" vertical="top" wrapText="1"/>
    </xf>
    <xf numFmtId="164" fontId="2" fillId="8" borderId="33" xfId="0" applyNumberFormat="1" applyFont="1" applyFill="1" applyBorder="1" applyAlignment="1">
      <alignment horizontal="center" vertical="top" wrapText="1"/>
    </xf>
    <xf numFmtId="164" fontId="2" fillId="8" borderId="33" xfId="0" applyNumberFormat="1" applyFont="1" applyFill="1" applyBorder="1" applyAlignment="1">
      <alignment horizontal="center" vertical="top"/>
    </xf>
    <xf numFmtId="164" fontId="2" fillId="0" borderId="75" xfId="0" applyNumberFormat="1" applyFont="1" applyBorder="1" applyAlignment="1">
      <alignment horizontal="center" vertical="top"/>
    </xf>
    <xf numFmtId="3" fontId="3" fillId="0" borderId="36" xfId="0" applyNumberFormat="1" applyFont="1" applyFill="1" applyBorder="1" applyAlignment="1">
      <alignment vertical="top" wrapText="1"/>
    </xf>
    <xf numFmtId="3" fontId="3" fillId="0" borderId="52" xfId="0" applyNumberFormat="1" applyFont="1" applyBorder="1" applyAlignment="1">
      <alignment horizontal="center" vertical="top"/>
    </xf>
    <xf numFmtId="3" fontId="3" fillId="5" borderId="33" xfId="0" applyNumberFormat="1" applyFont="1" applyFill="1" applyBorder="1" applyAlignment="1">
      <alignment horizontal="left" vertical="top" wrapText="1"/>
    </xf>
    <xf numFmtId="3" fontId="3" fillId="8" borderId="28" xfId="0" applyNumberFormat="1" applyFont="1" applyFill="1" applyBorder="1" applyAlignment="1">
      <alignment horizontal="left" vertical="top" wrapText="1"/>
    </xf>
    <xf numFmtId="164" fontId="17" fillId="5" borderId="13" xfId="0" applyNumberFormat="1" applyFont="1" applyFill="1" applyBorder="1" applyAlignment="1">
      <alignment horizontal="center" vertical="top" wrapText="1"/>
    </xf>
    <xf numFmtId="164" fontId="17" fillId="5" borderId="22" xfId="0" applyNumberFormat="1" applyFont="1" applyFill="1" applyBorder="1" applyAlignment="1">
      <alignment horizontal="center" vertical="top" wrapText="1"/>
    </xf>
    <xf numFmtId="3" fontId="17" fillId="8" borderId="28" xfId="0" applyNumberFormat="1" applyFont="1" applyFill="1" applyBorder="1" applyAlignment="1">
      <alignment horizontal="left" vertical="top" wrapText="1"/>
    </xf>
    <xf numFmtId="3" fontId="17" fillId="8" borderId="26" xfId="0" applyNumberFormat="1" applyFont="1" applyFill="1" applyBorder="1" applyAlignment="1">
      <alignment horizontal="center" vertical="top"/>
    </xf>
    <xf numFmtId="3" fontId="17" fillId="8" borderId="23" xfId="0" applyNumberFormat="1" applyFont="1" applyFill="1" applyBorder="1" applyAlignment="1">
      <alignment horizontal="center" vertical="top"/>
    </xf>
    <xf numFmtId="3" fontId="19" fillId="0" borderId="27" xfId="0" applyNumberFormat="1" applyFont="1" applyBorder="1" applyAlignment="1">
      <alignment horizontal="center" vertical="top"/>
    </xf>
    <xf numFmtId="0" fontId="17" fillId="8" borderId="27" xfId="0" applyFont="1" applyFill="1" applyBorder="1" applyAlignment="1">
      <alignment horizontal="center" vertical="top" wrapText="1"/>
    </xf>
    <xf numFmtId="164" fontId="17" fillId="8" borderId="12" xfId="0" applyNumberFormat="1" applyFont="1" applyFill="1" applyBorder="1" applyAlignment="1">
      <alignment horizontal="center" vertical="top" wrapText="1"/>
    </xf>
    <xf numFmtId="164" fontId="17" fillId="5" borderId="12" xfId="0" applyNumberFormat="1" applyFont="1" applyFill="1" applyBorder="1" applyAlignment="1">
      <alignment horizontal="center" vertical="top"/>
    </xf>
    <xf numFmtId="164" fontId="17" fillId="5" borderId="9" xfId="0" applyNumberFormat="1" applyFont="1" applyFill="1" applyBorder="1" applyAlignment="1">
      <alignment horizontal="center" vertical="top"/>
    </xf>
    <xf numFmtId="164" fontId="17" fillId="5" borderId="0" xfId="0" applyNumberFormat="1" applyFont="1" applyFill="1" applyBorder="1" applyAlignment="1">
      <alignment horizontal="center" vertical="top"/>
    </xf>
    <xf numFmtId="164" fontId="17" fillId="5" borderId="33" xfId="0" applyNumberFormat="1" applyFont="1" applyFill="1" applyBorder="1" applyAlignment="1">
      <alignment horizontal="center" vertical="top"/>
    </xf>
    <xf numFmtId="0" fontId="17" fillId="8" borderId="12" xfId="0" applyFont="1" applyFill="1" applyBorder="1" applyAlignment="1">
      <alignment vertical="top" wrapText="1"/>
    </xf>
    <xf numFmtId="0" fontId="22" fillId="8" borderId="15" xfId="0" applyFont="1" applyFill="1" applyBorder="1" applyAlignment="1">
      <alignment horizontal="center" vertical="top" wrapText="1"/>
    </xf>
    <xf numFmtId="0" fontId="22" fillId="8" borderId="21" xfId="0" applyFont="1" applyFill="1" applyBorder="1" applyAlignment="1">
      <alignment horizontal="center" vertical="top" wrapText="1"/>
    </xf>
    <xf numFmtId="0" fontId="22" fillId="8" borderId="52" xfId="0" applyFont="1" applyFill="1" applyBorder="1" applyAlignment="1">
      <alignment horizontal="center" vertical="top" wrapText="1"/>
    </xf>
    <xf numFmtId="0" fontId="17" fillId="8" borderId="26" xfId="0" applyFont="1" applyFill="1" applyBorder="1" applyAlignment="1">
      <alignment vertical="top" wrapText="1"/>
    </xf>
    <xf numFmtId="0" fontId="22" fillId="8" borderId="53" xfId="0" applyFont="1" applyFill="1" applyBorder="1" applyAlignment="1">
      <alignment horizontal="center" vertical="top" wrapText="1"/>
    </xf>
    <xf numFmtId="3" fontId="19" fillId="0" borderId="47" xfId="0" applyNumberFormat="1" applyFont="1" applyBorder="1" applyAlignment="1">
      <alignment horizontal="center" vertical="top"/>
    </xf>
    <xf numFmtId="3" fontId="17" fillId="0" borderId="47" xfId="0" applyNumberFormat="1" applyFont="1" applyFill="1" applyBorder="1" applyAlignment="1">
      <alignment horizontal="center" vertical="top"/>
    </xf>
    <xf numFmtId="164" fontId="17" fillId="8" borderId="12" xfId="0" applyNumberFormat="1" applyFont="1" applyFill="1" applyBorder="1" applyAlignment="1">
      <alignment horizontal="center" vertical="top"/>
    </xf>
    <xf numFmtId="164" fontId="17" fillId="8" borderId="9" xfId="0" applyNumberFormat="1" applyFont="1" applyFill="1" applyBorder="1" applyAlignment="1">
      <alignment horizontal="center" vertical="top"/>
    </xf>
    <xf numFmtId="164" fontId="17" fillId="8" borderId="75" xfId="0" applyNumberFormat="1" applyFont="1" applyFill="1" applyBorder="1" applyAlignment="1">
      <alignment horizontal="center" vertical="top"/>
    </xf>
    <xf numFmtId="164" fontId="17" fillId="8" borderId="48" xfId="0" applyNumberFormat="1" applyFont="1" applyFill="1" applyBorder="1" applyAlignment="1">
      <alignment horizontal="center" vertical="top"/>
    </xf>
    <xf numFmtId="164" fontId="17" fillId="8" borderId="44" xfId="0" applyNumberFormat="1" applyFont="1" applyFill="1" applyBorder="1" applyAlignment="1">
      <alignment horizontal="center" vertical="top"/>
    </xf>
    <xf numFmtId="164" fontId="17" fillId="8" borderId="33" xfId="0" applyNumberFormat="1" applyFont="1" applyFill="1" applyBorder="1" applyAlignment="1">
      <alignment horizontal="center" vertical="top"/>
    </xf>
    <xf numFmtId="0" fontId="22" fillId="8" borderId="0" xfId="0" applyFont="1" applyFill="1" applyBorder="1" applyAlignment="1">
      <alignment horizontal="center" vertical="top" wrapText="1"/>
    </xf>
    <xf numFmtId="3" fontId="17" fillId="0" borderId="27" xfId="0" applyNumberFormat="1" applyFont="1" applyFill="1" applyBorder="1" applyAlignment="1">
      <alignment horizontal="center" vertical="top"/>
    </xf>
    <xf numFmtId="164" fontId="17" fillId="8" borderId="58" xfId="0" applyNumberFormat="1" applyFont="1" applyFill="1" applyBorder="1" applyAlignment="1">
      <alignment horizontal="center" vertical="top"/>
    </xf>
    <xf numFmtId="164" fontId="17" fillId="8" borderId="40" xfId="0" applyNumberFormat="1" applyFont="1" applyFill="1" applyBorder="1" applyAlignment="1">
      <alignment horizontal="center" vertical="top"/>
    </xf>
    <xf numFmtId="164" fontId="17" fillId="8" borderId="0" xfId="0" applyNumberFormat="1" applyFont="1" applyFill="1" applyBorder="1" applyAlignment="1">
      <alignment horizontal="center" vertical="top"/>
    </xf>
    <xf numFmtId="164" fontId="17" fillId="8" borderId="72" xfId="0" applyNumberFormat="1" applyFont="1" applyFill="1" applyBorder="1" applyAlignment="1">
      <alignment horizontal="center" vertical="top"/>
    </xf>
    <xf numFmtId="0" fontId="24" fillId="8" borderId="58" xfId="0" applyFont="1" applyFill="1" applyBorder="1" applyAlignment="1">
      <alignment vertical="top" wrapText="1"/>
    </xf>
    <xf numFmtId="0" fontId="35" fillId="8" borderId="39" xfId="0" applyFont="1" applyFill="1" applyBorder="1" applyAlignment="1">
      <alignment horizontal="center" vertical="top" wrapText="1"/>
    </xf>
    <xf numFmtId="0" fontId="35" fillId="8" borderId="40" xfId="0" applyFont="1" applyFill="1" applyBorder="1" applyAlignment="1">
      <alignment horizontal="center" vertical="top" wrapText="1"/>
    </xf>
    <xf numFmtId="0" fontId="35" fillId="8" borderId="72" xfId="0" applyFont="1" applyFill="1" applyBorder="1" applyAlignment="1">
      <alignment horizontal="center" vertical="top" wrapText="1"/>
    </xf>
    <xf numFmtId="0" fontId="24" fillId="8" borderId="90" xfId="0" applyFont="1" applyFill="1" applyBorder="1" applyAlignment="1">
      <alignment vertical="top" wrapText="1"/>
    </xf>
    <xf numFmtId="0" fontId="35" fillId="8" borderId="88" xfId="0" applyFont="1" applyFill="1" applyBorder="1" applyAlignment="1">
      <alignment horizontal="center" vertical="top" wrapText="1"/>
    </xf>
    <xf numFmtId="0" fontId="35" fillId="8" borderId="89" xfId="0" applyFont="1" applyFill="1" applyBorder="1" applyAlignment="1">
      <alignment horizontal="center" vertical="top" wrapText="1"/>
    </xf>
    <xf numFmtId="0" fontId="35" fillId="8" borderId="92" xfId="0" applyFont="1" applyFill="1" applyBorder="1" applyAlignment="1">
      <alignment horizontal="center" vertical="top" wrapText="1"/>
    </xf>
    <xf numFmtId="3" fontId="19" fillId="9" borderId="38" xfId="0" applyNumberFormat="1" applyFont="1" applyFill="1" applyBorder="1" applyAlignment="1">
      <alignment horizontal="center" vertical="top"/>
    </xf>
    <xf numFmtId="164" fontId="19" fillId="9" borderId="57" xfId="0" applyNumberFormat="1" applyFont="1" applyFill="1" applyBorder="1" applyAlignment="1">
      <alignment horizontal="center" vertical="top"/>
    </xf>
    <xf numFmtId="164" fontId="19" fillId="9" borderId="1" xfId="0" applyNumberFormat="1" applyFont="1" applyFill="1" applyBorder="1" applyAlignment="1">
      <alignment horizontal="center" vertical="top"/>
    </xf>
    <xf numFmtId="164" fontId="19" fillId="9" borderId="4" xfId="0" applyNumberFormat="1" applyFont="1" applyFill="1" applyBorder="1" applyAlignment="1">
      <alignment horizontal="center" vertical="top"/>
    </xf>
    <xf numFmtId="49" fontId="17" fillId="8" borderId="16" xfId="0" applyNumberFormat="1" applyFont="1" applyFill="1" applyBorder="1" applyAlignment="1">
      <alignment horizontal="center" vertical="top"/>
    </xf>
    <xf numFmtId="49" fontId="17" fillId="8" borderId="3" xfId="0" applyNumberFormat="1" applyFont="1" applyFill="1" applyBorder="1" applyAlignment="1">
      <alignment horizontal="center" vertical="top"/>
    </xf>
    <xf numFmtId="49" fontId="17" fillId="8" borderId="45" xfId="0" applyNumberFormat="1" applyFont="1" applyFill="1" applyBorder="1" applyAlignment="1">
      <alignment horizontal="center" vertical="top"/>
    </xf>
    <xf numFmtId="49" fontId="4" fillId="8" borderId="13" xfId="0" applyNumberFormat="1" applyFont="1" applyFill="1" applyBorder="1" applyAlignment="1">
      <alignment vertical="top"/>
    </xf>
    <xf numFmtId="3" fontId="3" fillId="8" borderId="51" xfId="0" applyNumberFormat="1" applyFont="1" applyFill="1" applyBorder="1" applyAlignment="1">
      <alignment horizontal="center" vertical="center" wrapText="1"/>
    </xf>
    <xf numFmtId="164" fontId="17" fillId="8" borderId="55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2" fillId="8" borderId="44" xfId="0" applyNumberFormat="1" applyFont="1" applyFill="1" applyBorder="1" applyAlignment="1">
      <alignment horizontal="center" vertical="top"/>
    </xf>
    <xf numFmtId="164" fontId="2" fillId="8" borderId="75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 wrapText="1"/>
    </xf>
    <xf numFmtId="164" fontId="2" fillId="8" borderId="44" xfId="0" applyNumberFormat="1" applyFont="1" applyFill="1" applyBorder="1" applyAlignment="1">
      <alignment horizontal="center" vertical="top" wrapText="1"/>
    </xf>
    <xf numFmtId="164" fontId="2" fillId="8" borderId="49" xfId="0" applyNumberFormat="1" applyFont="1" applyFill="1" applyBorder="1" applyAlignment="1">
      <alignment horizontal="center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3" fillId="5" borderId="0" xfId="0" applyNumberFormat="1" applyFont="1" applyFill="1" applyBorder="1" applyAlignment="1">
      <alignment horizontal="center" vertical="top" wrapText="1"/>
    </xf>
    <xf numFmtId="3" fontId="3" fillId="0" borderId="40" xfId="0" applyNumberFormat="1" applyFont="1" applyFill="1" applyBorder="1" applyAlignment="1">
      <alignment horizontal="left" vertical="top" wrapText="1"/>
    </xf>
    <xf numFmtId="3" fontId="3" fillId="8" borderId="9" xfId="0" applyNumberFormat="1" applyFont="1" applyFill="1" applyBorder="1" applyAlignment="1">
      <alignment horizontal="left" vertical="top" wrapText="1"/>
    </xf>
    <xf numFmtId="3" fontId="3" fillId="8" borderId="37" xfId="0" applyNumberFormat="1" applyFont="1" applyFill="1" applyBorder="1" applyAlignment="1">
      <alignment horizontal="left" vertical="top" wrapText="1"/>
    </xf>
    <xf numFmtId="3" fontId="3" fillId="8" borderId="27" xfId="0" applyNumberFormat="1" applyFont="1" applyFill="1" applyBorder="1" applyAlignment="1">
      <alignment horizontal="left" vertical="top" wrapText="1"/>
    </xf>
    <xf numFmtId="3" fontId="3" fillId="8" borderId="3" xfId="0" applyNumberFormat="1" applyFont="1" applyFill="1" applyBorder="1" applyAlignment="1">
      <alignment horizontal="left" vertical="top" wrapText="1"/>
    </xf>
    <xf numFmtId="3" fontId="3" fillId="8" borderId="40" xfId="0" applyNumberFormat="1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3" fontId="3" fillId="8" borderId="12" xfId="0" applyNumberFormat="1" applyFont="1" applyFill="1" applyBorder="1" applyAlignment="1">
      <alignment horizontal="left" vertical="top" wrapText="1"/>
    </xf>
    <xf numFmtId="3" fontId="3" fillId="0" borderId="44" xfId="0" applyNumberFormat="1" applyFont="1" applyFill="1" applyBorder="1" applyAlignment="1">
      <alignment horizontal="left" vertical="top" wrapText="1"/>
    </xf>
    <xf numFmtId="3" fontId="3" fillId="5" borderId="27" xfId="0" applyNumberFormat="1" applyFont="1" applyFill="1" applyBorder="1" applyAlignment="1">
      <alignment horizontal="left" vertical="top" wrapText="1"/>
    </xf>
    <xf numFmtId="3" fontId="3" fillId="8" borderId="60" xfId="0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center" textRotation="90" wrapText="1"/>
    </xf>
    <xf numFmtId="3" fontId="9" fillId="0" borderId="9" xfId="0" applyNumberFormat="1" applyFont="1" applyFill="1" applyBorder="1" applyAlignment="1">
      <alignment horizontal="left" vertical="top" wrapText="1"/>
    </xf>
    <xf numFmtId="3" fontId="3" fillId="8" borderId="47" xfId="0" applyNumberFormat="1" applyFont="1" applyFill="1" applyBorder="1" applyAlignment="1">
      <alignment horizontal="left" vertical="top" wrapText="1"/>
    </xf>
    <xf numFmtId="3" fontId="3" fillId="0" borderId="52" xfId="0" applyNumberFormat="1" applyFont="1" applyBorder="1" applyAlignment="1">
      <alignment horizontal="center" vertical="top"/>
    </xf>
    <xf numFmtId="3" fontId="3" fillId="5" borderId="47" xfId="0" applyNumberFormat="1" applyFont="1" applyFill="1" applyBorder="1" applyAlignment="1">
      <alignment horizontal="left" vertical="top" wrapText="1"/>
    </xf>
    <xf numFmtId="3" fontId="3" fillId="0" borderId="35" xfId="0" applyNumberFormat="1" applyFont="1" applyFill="1" applyBorder="1" applyAlignment="1">
      <alignment horizontal="left" vertical="top" wrapText="1"/>
    </xf>
    <xf numFmtId="3" fontId="3" fillId="8" borderId="32" xfId="0" applyNumberFormat="1" applyFont="1" applyFill="1" applyBorder="1" applyAlignment="1">
      <alignment horizontal="left" vertical="top" wrapText="1"/>
    </xf>
    <xf numFmtId="3" fontId="3" fillId="8" borderId="33" xfId="0" applyNumberFormat="1" applyFont="1" applyFill="1" applyBorder="1" applyAlignment="1">
      <alignment horizontal="left" vertical="top" wrapText="1"/>
    </xf>
    <xf numFmtId="3" fontId="3" fillId="0" borderId="37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3" fontId="2" fillId="8" borderId="9" xfId="0" applyNumberFormat="1" applyFont="1" applyFill="1" applyBorder="1" applyAlignment="1">
      <alignment horizontal="center" vertical="center" textRotation="90" wrapText="1"/>
    </xf>
    <xf numFmtId="0" fontId="3" fillId="8" borderId="27" xfId="0" applyNumberFormat="1" applyFont="1" applyFill="1" applyBorder="1" applyAlignment="1">
      <alignment horizontal="center" vertical="top" wrapText="1"/>
    </xf>
    <xf numFmtId="3" fontId="3" fillId="0" borderId="25" xfId="0" applyNumberFormat="1" applyFont="1" applyFill="1" applyBorder="1" applyAlignment="1">
      <alignment horizontal="center" vertical="center" textRotation="90" wrapText="1"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3" fontId="3" fillId="0" borderId="19" xfId="0" applyNumberFormat="1" applyFont="1" applyFill="1" applyBorder="1" applyAlignment="1">
      <alignment horizontal="center" vertical="center" textRotation="90" wrapText="1"/>
    </xf>
    <xf numFmtId="3" fontId="3" fillId="8" borderId="13" xfId="0" applyNumberFormat="1" applyFont="1" applyFill="1" applyBorder="1" applyAlignment="1">
      <alignment horizontal="center" vertical="center" textRotation="90" wrapText="1"/>
    </xf>
    <xf numFmtId="3" fontId="3" fillId="8" borderId="9" xfId="0" applyNumberFormat="1" applyFont="1" applyFill="1" applyBorder="1" applyAlignment="1">
      <alignment horizontal="center" vertical="center" textRotation="90" wrapText="1"/>
    </xf>
    <xf numFmtId="3" fontId="3" fillId="8" borderId="3" xfId="0" applyNumberFormat="1" applyFont="1" applyFill="1" applyBorder="1" applyAlignment="1">
      <alignment horizontal="center" vertical="center" textRotation="90" wrapText="1"/>
    </xf>
    <xf numFmtId="3" fontId="2" fillId="0" borderId="21" xfId="0" applyNumberFormat="1" applyFont="1" applyFill="1" applyBorder="1" applyAlignment="1">
      <alignment horizontal="center" vertical="center" textRotation="90" wrapText="1"/>
    </xf>
    <xf numFmtId="3" fontId="3" fillId="8" borderId="40" xfId="0" applyNumberFormat="1" applyFont="1" applyFill="1" applyBorder="1" applyAlignment="1">
      <alignment horizontal="center" vertical="center" textRotation="90" wrapText="1"/>
    </xf>
    <xf numFmtId="3" fontId="3" fillId="8" borderId="44" xfId="0" applyNumberFormat="1" applyFont="1" applyFill="1" applyBorder="1" applyAlignment="1">
      <alignment horizontal="center" vertical="center" textRotation="90" wrapText="1"/>
    </xf>
    <xf numFmtId="3" fontId="3" fillId="0" borderId="37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8" borderId="27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60" xfId="0" applyNumberFormat="1" applyFont="1" applyBorder="1" applyAlignment="1">
      <alignment horizontal="center" vertical="top" wrapText="1"/>
    </xf>
    <xf numFmtId="3" fontId="3" fillId="8" borderId="37" xfId="0" applyNumberFormat="1" applyFont="1" applyFill="1" applyBorder="1" applyAlignment="1">
      <alignment horizontal="center" vertical="top" wrapText="1"/>
    </xf>
    <xf numFmtId="3" fontId="3" fillId="8" borderId="47" xfId="0" applyNumberFormat="1" applyFont="1" applyFill="1" applyBorder="1" applyAlignment="1">
      <alignment horizontal="center" vertical="top" wrapText="1"/>
    </xf>
    <xf numFmtId="49" fontId="3" fillId="8" borderId="9" xfId="0" applyNumberFormat="1" applyFont="1" applyFill="1" applyBorder="1" applyAlignment="1">
      <alignment horizontal="center" vertical="top"/>
    </xf>
    <xf numFmtId="3" fontId="3" fillId="5" borderId="28" xfId="0" applyNumberFormat="1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/>
    </xf>
    <xf numFmtId="3" fontId="4" fillId="0" borderId="45" xfId="0" applyNumberFormat="1" applyFont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3" fontId="2" fillId="8" borderId="13" xfId="0" applyNumberFormat="1" applyFont="1" applyFill="1" applyBorder="1" applyAlignment="1">
      <alignment horizontal="center" vertical="center" textRotation="90" wrapText="1"/>
    </xf>
    <xf numFmtId="164" fontId="3" fillId="8" borderId="12" xfId="1" applyNumberFormat="1" applyFont="1" applyFill="1" applyBorder="1" applyAlignment="1">
      <alignment horizontal="left" vertical="top" wrapText="1"/>
    </xf>
    <xf numFmtId="3" fontId="4" fillId="0" borderId="33" xfId="0" applyNumberFormat="1" applyFont="1" applyBorder="1" applyAlignment="1">
      <alignment horizontal="center" vertical="top"/>
    </xf>
    <xf numFmtId="3" fontId="3" fillId="8" borderId="44" xfId="0" applyNumberFormat="1" applyFont="1" applyFill="1" applyBorder="1" applyAlignment="1">
      <alignment horizontal="center" vertical="center" textRotation="90" wrapText="1"/>
    </xf>
    <xf numFmtId="3" fontId="3" fillId="0" borderId="12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3" fontId="3" fillId="8" borderId="27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 applyAlignment="1">
      <alignment vertical="top"/>
    </xf>
    <xf numFmtId="3" fontId="29" fillId="8" borderId="23" xfId="0" applyNumberFormat="1" applyFont="1" applyFill="1" applyBorder="1" applyAlignment="1">
      <alignment vertical="top" wrapText="1"/>
    </xf>
    <xf numFmtId="3" fontId="29" fillId="8" borderId="9" xfId="0" applyNumberFormat="1" applyFont="1" applyFill="1" applyBorder="1" applyAlignment="1">
      <alignment vertical="top" wrapText="1"/>
    </xf>
    <xf numFmtId="3" fontId="29" fillId="8" borderId="44" xfId="0" applyNumberFormat="1" applyFont="1" applyFill="1" applyBorder="1" applyAlignment="1">
      <alignment horizontal="left" vertical="top" wrapText="1"/>
    </xf>
    <xf numFmtId="3" fontId="3" fillId="8" borderId="37" xfId="0" applyNumberFormat="1" applyFont="1" applyFill="1" applyBorder="1" applyAlignment="1">
      <alignment horizontal="left" vertical="top" wrapText="1"/>
    </xf>
    <xf numFmtId="3" fontId="3" fillId="8" borderId="47" xfId="0" applyNumberFormat="1" applyFont="1" applyFill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3" fontId="3" fillId="8" borderId="44" xfId="0" applyNumberFormat="1" applyFont="1" applyFill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top"/>
    </xf>
    <xf numFmtId="3" fontId="3" fillId="8" borderId="47" xfId="0" applyNumberFormat="1" applyFont="1" applyFill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/>
    </xf>
    <xf numFmtId="3" fontId="1" fillId="0" borderId="52" xfId="0" applyNumberFormat="1" applyFont="1" applyBorder="1" applyAlignment="1">
      <alignment horizontal="center" vertical="top"/>
    </xf>
    <xf numFmtId="3" fontId="2" fillId="8" borderId="27" xfId="0" applyNumberFormat="1" applyFont="1" applyFill="1" applyBorder="1" applyAlignment="1">
      <alignment horizontal="center" vertical="top"/>
    </xf>
    <xf numFmtId="3" fontId="2" fillId="0" borderId="44" xfId="0" applyNumberFormat="1" applyFont="1" applyFill="1" applyBorder="1" applyAlignment="1">
      <alignment horizontal="center" vertical="center" textRotation="90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3" fillId="5" borderId="0" xfId="0" applyNumberFormat="1" applyFont="1" applyFill="1" applyBorder="1" applyAlignment="1">
      <alignment horizontal="center" vertical="top" wrapText="1"/>
    </xf>
    <xf numFmtId="3" fontId="3" fillId="0" borderId="40" xfId="0" applyNumberFormat="1" applyFont="1" applyFill="1" applyBorder="1" applyAlignment="1">
      <alignment horizontal="left" vertical="top" wrapText="1"/>
    </xf>
    <xf numFmtId="3" fontId="3" fillId="8" borderId="9" xfId="0" applyNumberFormat="1" applyFont="1" applyFill="1" applyBorder="1" applyAlignment="1">
      <alignment horizontal="left" vertical="top" wrapText="1"/>
    </xf>
    <xf numFmtId="3" fontId="3" fillId="8" borderId="37" xfId="0" applyNumberFormat="1" applyFont="1" applyFill="1" applyBorder="1" applyAlignment="1">
      <alignment horizontal="left" vertical="top" wrapText="1"/>
    </xf>
    <xf numFmtId="3" fontId="3" fillId="8" borderId="27" xfId="0" applyNumberFormat="1" applyFont="1" applyFill="1" applyBorder="1" applyAlignment="1">
      <alignment horizontal="left" vertical="top" wrapText="1"/>
    </xf>
    <xf numFmtId="3" fontId="3" fillId="8" borderId="3" xfId="0" applyNumberFormat="1" applyFont="1" applyFill="1" applyBorder="1" applyAlignment="1">
      <alignment horizontal="left" vertical="top" wrapText="1"/>
    </xf>
    <xf numFmtId="3" fontId="3" fillId="8" borderId="40" xfId="0" applyNumberFormat="1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3" fontId="3" fillId="8" borderId="12" xfId="0" applyNumberFormat="1" applyFont="1" applyFill="1" applyBorder="1" applyAlignment="1">
      <alignment horizontal="left" vertical="top" wrapText="1"/>
    </xf>
    <xf numFmtId="3" fontId="3" fillId="0" borderId="44" xfId="0" applyNumberFormat="1" applyFont="1" applyFill="1" applyBorder="1" applyAlignment="1">
      <alignment horizontal="left" vertical="top" wrapText="1"/>
    </xf>
    <xf numFmtId="3" fontId="3" fillId="5" borderId="27" xfId="0" applyNumberFormat="1" applyFont="1" applyFill="1" applyBorder="1" applyAlignment="1">
      <alignment horizontal="left" vertical="top" wrapText="1"/>
    </xf>
    <xf numFmtId="3" fontId="3" fillId="8" borderId="60" xfId="0" applyNumberFormat="1" applyFont="1" applyFill="1" applyBorder="1" applyAlignment="1">
      <alignment horizontal="left" vertical="top" wrapText="1"/>
    </xf>
    <xf numFmtId="3" fontId="3" fillId="0" borderId="35" xfId="0" applyNumberFormat="1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center" textRotation="90" wrapText="1"/>
    </xf>
    <xf numFmtId="3" fontId="3" fillId="0" borderId="47" xfId="0" applyNumberFormat="1" applyFont="1" applyBorder="1" applyAlignment="1">
      <alignment horizontal="left" vertical="top" wrapText="1"/>
    </xf>
    <xf numFmtId="3" fontId="9" fillId="0" borderId="9" xfId="0" applyNumberFormat="1" applyFont="1" applyFill="1" applyBorder="1" applyAlignment="1">
      <alignment horizontal="left" vertical="top" wrapText="1"/>
    </xf>
    <xf numFmtId="3" fontId="3" fillId="8" borderId="47" xfId="0" applyNumberFormat="1" applyFont="1" applyFill="1" applyBorder="1" applyAlignment="1">
      <alignment horizontal="left" vertical="top" wrapText="1"/>
    </xf>
    <xf numFmtId="3" fontId="3" fillId="0" borderId="52" xfId="0" applyNumberFormat="1" applyFont="1" applyBorder="1" applyAlignment="1">
      <alignment horizontal="center" vertical="top"/>
    </xf>
    <xf numFmtId="3" fontId="3" fillId="5" borderId="47" xfId="0" applyNumberFormat="1" applyFont="1" applyFill="1" applyBorder="1" applyAlignment="1">
      <alignment horizontal="left" vertical="top" wrapText="1"/>
    </xf>
    <xf numFmtId="3" fontId="3" fillId="0" borderId="35" xfId="0" applyNumberFormat="1" applyFont="1" applyFill="1" applyBorder="1" applyAlignment="1">
      <alignment horizontal="left" vertical="top" wrapText="1"/>
    </xf>
    <xf numFmtId="3" fontId="3" fillId="8" borderId="32" xfId="0" applyNumberFormat="1" applyFont="1" applyFill="1" applyBorder="1" applyAlignment="1">
      <alignment horizontal="left" vertical="top" wrapText="1"/>
    </xf>
    <xf numFmtId="3" fontId="3" fillId="8" borderId="33" xfId="0" applyNumberFormat="1" applyFont="1" applyFill="1" applyBorder="1" applyAlignment="1">
      <alignment horizontal="left" vertical="top" wrapText="1"/>
    </xf>
    <xf numFmtId="3" fontId="3" fillId="0" borderId="33" xfId="0" applyNumberFormat="1" applyFont="1" applyBorder="1" applyAlignment="1">
      <alignment horizontal="left" vertical="top" wrapText="1"/>
    </xf>
    <xf numFmtId="3" fontId="3" fillId="0" borderId="34" xfId="0" applyNumberFormat="1" applyFont="1" applyBorder="1" applyAlignment="1">
      <alignment horizontal="left" vertical="top" wrapText="1"/>
    </xf>
    <xf numFmtId="3" fontId="3" fillId="0" borderId="37" xfId="0" applyNumberFormat="1" applyFont="1" applyFill="1" applyBorder="1" applyAlignment="1">
      <alignment horizontal="left" vertical="top" wrapText="1"/>
    </xf>
    <xf numFmtId="3" fontId="3" fillId="0" borderId="47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3" fontId="2" fillId="8" borderId="9" xfId="0" applyNumberFormat="1" applyFont="1" applyFill="1" applyBorder="1" applyAlignment="1">
      <alignment horizontal="center" vertical="center" textRotation="90" wrapText="1"/>
    </xf>
    <xf numFmtId="0" fontId="3" fillId="8" borderId="27" xfId="0" applyNumberFormat="1" applyFont="1" applyFill="1" applyBorder="1" applyAlignment="1">
      <alignment horizontal="center" vertical="top" wrapText="1"/>
    </xf>
    <xf numFmtId="3" fontId="3" fillId="0" borderId="25" xfId="0" applyNumberFormat="1" applyFont="1" applyFill="1" applyBorder="1" applyAlignment="1">
      <alignment horizontal="center" vertical="center" textRotation="90" wrapText="1"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3" fontId="3" fillId="0" borderId="19" xfId="0" applyNumberFormat="1" applyFont="1" applyFill="1" applyBorder="1" applyAlignment="1">
      <alignment horizontal="center" vertical="center" textRotation="90" wrapText="1"/>
    </xf>
    <xf numFmtId="3" fontId="3" fillId="8" borderId="13" xfId="0" applyNumberFormat="1" applyFont="1" applyFill="1" applyBorder="1" applyAlignment="1">
      <alignment horizontal="center" vertical="center" textRotation="90" wrapText="1"/>
    </xf>
    <xf numFmtId="3" fontId="3" fillId="8" borderId="9" xfId="0" applyNumberFormat="1" applyFont="1" applyFill="1" applyBorder="1" applyAlignment="1">
      <alignment horizontal="center" vertical="center" textRotation="90" wrapText="1"/>
    </xf>
    <xf numFmtId="3" fontId="3" fillId="8" borderId="3" xfId="0" applyNumberFormat="1" applyFont="1" applyFill="1" applyBorder="1" applyAlignment="1">
      <alignment horizontal="center" vertical="center" textRotation="90" wrapText="1"/>
    </xf>
    <xf numFmtId="3" fontId="2" fillId="0" borderId="21" xfId="0" applyNumberFormat="1" applyFont="1" applyFill="1" applyBorder="1" applyAlignment="1">
      <alignment horizontal="center" vertical="center" textRotation="90" wrapText="1"/>
    </xf>
    <xf numFmtId="3" fontId="3" fillId="8" borderId="40" xfId="0" applyNumberFormat="1" applyFont="1" applyFill="1" applyBorder="1" applyAlignment="1">
      <alignment horizontal="center" vertical="center" textRotation="90" wrapText="1"/>
    </xf>
    <xf numFmtId="3" fontId="3" fillId="8" borderId="44" xfId="0" applyNumberFormat="1" applyFont="1" applyFill="1" applyBorder="1" applyAlignment="1">
      <alignment horizontal="center" vertical="center" textRotation="90" wrapText="1"/>
    </xf>
    <xf numFmtId="3" fontId="3" fillId="0" borderId="37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8" borderId="27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60" xfId="0" applyNumberFormat="1" applyFont="1" applyBorder="1" applyAlignment="1">
      <alignment horizontal="center" vertical="top" wrapText="1"/>
    </xf>
    <xf numFmtId="3" fontId="3" fillId="8" borderId="37" xfId="0" applyNumberFormat="1" applyFont="1" applyFill="1" applyBorder="1" applyAlignment="1">
      <alignment horizontal="center" vertical="top" wrapText="1"/>
    </xf>
    <xf numFmtId="3" fontId="3" fillId="8" borderId="47" xfId="0" applyNumberFormat="1" applyFont="1" applyFill="1" applyBorder="1" applyAlignment="1">
      <alignment horizontal="center" vertical="top" wrapText="1"/>
    </xf>
    <xf numFmtId="49" fontId="3" fillId="8" borderId="9" xfId="0" applyNumberFormat="1" applyFont="1" applyFill="1" applyBorder="1" applyAlignment="1">
      <alignment horizontal="center" vertical="top"/>
    </xf>
    <xf numFmtId="3" fontId="3" fillId="5" borderId="28" xfId="0" applyNumberFormat="1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/>
    </xf>
    <xf numFmtId="3" fontId="4" fillId="0" borderId="45" xfId="0" applyNumberFormat="1" applyFont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3" fontId="2" fillId="8" borderId="13" xfId="0" applyNumberFormat="1" applyFont="1" applyFill="1" applyBorder="1" applyAlignment="1">
      <alignment horizontal="center" vertical="center" textRotation="90" wrapText="1"/>
    </xf>
    <xf numFmtId="3" fontId="4" fillId="0" borderId="33" xfId="0" applyNumberFormat="1" applyFont="1" applyBorder="1" applyAlignment="1">
      <alignment horizontal="center" vertical="top"/>
    </xf>
    <xf numFmtId="164" fontId="3" fillId="8" borderId="12" xfId="1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3" fontId="3" fillId="0" borderId="27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center" vertical="center" textRotation="90" wrapText="1"/>
    </xf>
    <xf numFmtId="3" fontId="3" fillId="8" borderId="44" xfId="0" applyNumberFormat="1" applyFont="1" applyFill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top"/>
    </xf>
    <xf numFmtId="3" fontId="3" fillId="8" borderId="47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4" fillId="8" borderId="11" xfId="0" applyNumberFormat="1" applyFont="1" applyFill="1" applyBorder="1" applyAlignment="1">
      <alignment horizontal="right" vertical="top" wrapText="1"/>
    </xf>
    <xf numFmtId="164" fontId="4" fillId="6" borderId="4" xfId="0" applyNumberFormat="1" applyFont="1" applyFill="1" applyBorder="1" applyAlignment="1">
      <alignment horizontal="center" vertical="top" wrapText="1"/>
    </xf>
    <xf numFmtId="164" fontId="3" fillId="0" borderId="41" xfId="0" applyNumberFormat="1" applyFont="1" applyBorder="1" applyAlignment="1">
      <alignment horizontal="center" vertical="center" wrapText="1"/>
    </xf>
    <xf numFmtId="164" fontId="3" fillId="8" borderId="29" xfId="0" applyNumberFormat="1" applyFont="1" applyFill="1" applyBorder="1" applyAlignment="1">
      <alignment horizontal="center" vertical="top" wrapText="1"/>
    </xf>
    <xf numFmtId="164" fontId="3" fillId="8" borderId="55" xfId="0" applyNumberFormat="1" applyFont="1" applyFill="1" applyBorder="1" applyAlignment="1">
      <alignment horizontal="center" vertical="top"/>
    </xf>
    <xf numFmtId="164" fontId="3" fillId="0" borderId="22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left" vertical="top" wrapText="1"/>
    </xf>
    <xf numFmtId="3" fontId="3" fillId="0" borderId="55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8" borderId="24" xfId="0" applyFont="1" applyFill="1" applyBorder="1" applyAlignment="1">
      <alignment vertical="top" wrapText="1"/>
    </xf>
    <xf numFmtId="0" fontId="3" fillId="8" borderId="75" xfId="0" applyFont="1" applyFill="1" applyBorder="1" applyAlignment="1">
      <alignment vertical="top" wrapText="1"/>
    </xf>
    <xf numFmtId="0" fontId="2" fillId="8" borderId="0" xfId="0" applyFont="1" applyFill="1" applyBorder="1" applyAlignment="1">
      <alignment vertical="top" wrapText="1"/>
    </xf>
    <xf numFmtId="0" fontId="2" fillId="8" borderId="32" xfId="0" applyFont="1" applyFill="1" applyBorder="1" applyAlignment="1">
      <alignment vertical="top" wrapText="1"/>
    </xf>
    <xf numFmtId="0" fontId="2" fillId="8" borderId="29" xfId="0" applyFont="1" applyFill="1" applyBorder="1" applyAlignment="1">
      <alignment vertical="top" wrapText="1"/>
    </xf>
    <xf numFmtId="3" fontId="3" fillId="0" borderId="45" xfId="0" applyNumberFormat="1" applyFont="1" applyFill="1" applyBorder="1" applyAlignment="1">
      <alignment vertical="top" wrapText="1"/>
    </xf>
    <xf numFmtId="3" fontId="3" fillId="0" borderId="34" xfId="0" applyNumberFormat="1" applyFont="1" applyFill="1" applyBorder="1" applyAlignment="1">
      <alignment horizontal="left" vertical="top" wrapText="1"/>
    </xf>
    <xf numFmtId="3" fontId="4" fillId="0" borderId="62" xfId="0" applyNumberFormat="1" applyFont="1" applyFill="1" applyBorder="1" applyAlignment="1">
      <alignment horizontal="left" vertical="top" wrapText="1"/>
    </xf>
    <xf numFmtId="164" fontId="3" fillId="8" borderId="59" xfId="0" applyNumberFormat="1" applyFont="1" applyFill="1" applyBorder="1" applyAlignment="1">
      <alignment horizontal="center" vertical="top"/>
    </xf>
    <xf numFmtId="164" fontId="3" fillId="0" borderId="72" xfId="0" applyNumberFormat="1" applyFont="1" applyFill="1" applyBorder="1" applyAlignment="1">
      <alignment horizontal="center" vertical="top"/>
    </xf>
    <xf numFmtId="164" fontId="4" fillId="9" borderId="56" xfId="0" applyNumberFormat="1" applyFont="1" applyFill="1" applyBorder="1" applyAlignment="1">
      <alignment horizontal="center" vertical="top" wrapText="1"/>
    </xf>
    <xf numFmtId="164" fontId="4" fillId="8" borderId="13" xfId="0" applyNumberFormat="1" applyFont="1" applyFill="1" applyBorder="1" applyAlignment="1">
      <alignment horizontal="right" vertical="top" wrapText="1"/>
    </xf>
    <xf numFmtId="164" fontId="3" fillId="0" borderId="43" xfId="0" applyNumberFormat="1" applyFont="1" applyBorder="1" applyAlignment="1">
      <alignment horizontal="center" vertical="top"/>
    </xf>
    <xf numFmtId="164" fontId="3" fillId="8" borderId="70" xfId="0" applyNumberFormat="1" applyFont="1" applyFill="1" applyBorder="1" applyAlignment="1">
      <alignment horizontal="center" vertical="top" wrapText="1"/>
    </xf>
    <xf numFmtId="164" fontId="3" fillId="5" borderId="75" xfId="0" applyNumberFormat="1" applyFont="1" applyFill="1" applyBorder="1" applyAlignment="1">
      <alignment horizontal="center" vertical="top" wrapText="1"/>
    </xf>
    <xf numFmtId="164" fontId="3" fillId="8" borderId="33" xfId="1" applyNumberFormat="1" applyFont="1" applyFill="1" applyBorder="1" applyAlignment="1">
      <alignment horizontal="center" vertical="top"/>
    </xf>
    <xf numFmtId="164" fontId="3" fillId="0" borderId="32" xfId="0" applyNumberFormat="1" applyFont="1" applyFill="1" applyBorder="1" applyAlignment="1">
      <alignment horizontal="center" vertical="top"/>
    </xf>
    <xf numFmtId="164" fontId="3" fillId="0" borderId="0" xfId="1" applyNumberFormat="1" applyFont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right" vertical="top" wrapText="1"/>
    </xf>
    <xf numFmtId="164" fontId="3" fillId="0" borderId="30" xfId="0" applyNumberFormat="1" applyFont="1" applyBorder="1" applyAlignment="1">
      <alignment horizontal="center" vertical="top"/>
    </xf>
    <xf numFmtId="164" fontId="4" fillId="9" borderId="24" xfId="0" applyNumberFormat="1" applyFont="1" applyFill="1" applyBorder="1" applyAlignment="1">
      <alignment horizontal="center" vertical="top" wrapText="1"/>
    </xf>
    <xf numFmtId="164" fontId="4" fillId="9" borderId="32" xfId="0" applyNumberFormat="1" applyFont="1" applyFill="1" applyBorder="1" applyAlignment="1">
      <alignment horizontal="center" vertical="top"/>
    </xf>
    <xf numFmtId="164" fontId="4" fillId="9" borderId="24" xfId="0" applyNumberFormat="1" applyFont="1" applyFill="1" applyBorder="1" applyAlignment="1">
      <alignment horizontal="center" vertical="top"/>
    </xf>
    <xf numFmtId="164" fontId="4" fillId="9" borderId="55" xfId="0" applyNumberFormat="1" applyFont="1" applyFill="1" applyBorder="1" applyAlignment="1">
      <alignment horizontal="center" vertical="top"/>
    </xf>
    <xf numFmtId="164" fontId="2" fillId="8" borderId="55" xfId="0" applyNumberFormat="1" applyFont="1" applyFill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 wrapText="1"/>
    </xf>
    <xf numFmtId="164" fontId="3" fillId="0" borderId="40" xfId="0" applyNumberFormat="1" applyFont="1" applyFill="1" applyBorder="1" applyAlignment="1">
      <alignment horizontal="center" vertical="top"/>
    </xf>
    <xf numFmtId="164" fontId="3" fillId="0" borderId="44" xfId="1" applyNumberFormat="1" applyFont="1" applyBorder="1" applyAlignment="1">
      <alignment horizontal="center" vertical="top"/>
    </xf>
    <xf numFmtId="164" fontId="4" fillId="9" borderId="23" xfId="0" applyNumberFormat="1" applyFont="1" applyFill="1" applyBorder="1" applyAlignment="1">
      <alignment horizontal="center" vertical="top" wrapText="1"/>
    </xf>
    <xf numFmtId="164" fontId="4" fillId="9" borderId="23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2" fillId="8" borderId="40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3" fillId="5" borderId="73" xfId="0" applyNumberFormat="1" applyFont="1" applyFill="1" applyBorder="1" applyAlignment="1">
      <alignment horizontal="center" vertical="top" wrapText="1"/>
    </xf>
    <xf numFmtId="3" fontId="17" fillId="8" borderId="37" xfId="0" applyNumberFormat="1" applyFont="1" applyFill="1" applyBorder="1" applyAlignment="1">
      <alignment horizontal="center" vertical="top"/>
    </xf>
    <xf numFmtId="3" fontId="3" fillId="8" borderId="27" xfId="0" applyNumberFormat="1" applyFont="1" applyFill="1" applyBorder="1" applyAlignment="1">
      <alignment horizontal="left" vertical="top" wrapText="1"/>
    </xf>
    <xf numFmtId="3" fontId="3" fillId="0" borderId="47" xfId="0" applyNumberFormat="1" applyFont="1" applyBorder="1" applyAlignment="1">
      <alignment horizontal="left" vertical="top" wrapText="1"/>
    </xf>
    <xf numFmtId="3" fontId="9" fillId="0" borderId="9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3" fontId="3" fillId="8" borderId="9" xfId="0" applyNumberFormat="1" applyFont="1" applyFill="1" applyBorder="1" applyAlignment="1">
      <alignment horizontal="center" vertical="center" textRotation="90" wrapText="1"/>
    </xf>
    <xf numFmtId="3" fontId="3" fillId="8" borderId="44" xfId="0" applyNumberFormat="1" applyFont="1" applyFill="1" applyBorder="1" applyAlignment="1">
      <alignment horizontal="center" vertical="center" textRotation="90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center" textRotation="90" wrapText="1"/>
    </xf>
    <xf numFmtId="3" fontId="4" fillId="0" borderId="33" xfId="0" applyNumberFormat="1" applyFont="1" applyBorder="1" applyAlignment="1">
      <alignment horizontal="center" vertical="top"/>
    </xf>
    <xf numFmtId="3" fontId="3" fillId="0" borderId="75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top"/>
    </xf>
    <xf numFmtId="49" fontId="4" fillId="2" borderId="58" xfId="0" applyNumberFormat="1" applyFont="1" applyFill="1" applyBorder="1" applyAlignment="1">
      <alignment horizontal="center" vertical="top"/>
    </xf>
    <xf numFmtId="49" fontId="4" fillId="3" borderId="40" xfId="0" applyNumberFormat="1" applyFont="1" applyFill="1" applyBorder="1" applyAlignment="1">
      <alignment horizontal="center" vertical="top"/>
    </xf>
    <xf numFmtId="49" fontId="4" fillId="0" borderId="40" xfId="0" applyNumberFormat="1" applyFont="1" applyBorder="1" applyAlignment="1">
      <alignment vertical="top"/>
    </xf>
    <xf numFmtId="3" fontId="1" fillId="0" borderId="72" xfId="0" applyNumberFormat="1" applyFont="1" applyBorder="1" applyAlignment="1">
      <alignment horizontal="center" vertical="top"/>
    </xf>
    <xf numFmtId="3" fontId="2" fillId="0" borderId="37" xfId="0" applyNumberFormat="1" applyFont="1" applyBorder="1" applyAlignment="1">
      <alignment horizontal="center" vertical="top" wrapText="1"/>
    </xf>
    <xf numFmtId="3" fontId="23" fillId="0" borderId="9" xfId="0" applyNumberFormat="1" applyFont="1" applyFill="1" applyBorder="1" applyAlignment="1">
      <alignment vertical="center" textRotation="90" wrapText="1"/>
    </xf>
    <xf numFmtId="3" fontId="3" fillId="8" borderId="40" xfId="0" applyNumberFormat="1" applyFont="1" applyFill="1" applyBorder="1" applyAlignment="1">
      <alignment vertical="center" textRotation="90" wrapText="1"/>
    </xf>
    <xf numFmtId="164" fontId="17" fillId="0" borderId="40" xfId="0" applyNumberFormat="1" applyFont="1" applyBorder="1" applyAlignment="1">
      <alignment horizontal="center" vertical="top"/>
    </xf>
    <xf numFmtId="164" fontId="17" fillId="0" borderId="32" xfId="0" applyNumberFormat="1" applyFont="1" applyBorder="1" applyAlignment="1">
      <alignment horizontal="center" vertical="top"/>
    </xf>
    <xf numFmtId="3" fontId="3" fillId="0" borderId="3" xfId="0" applyNumberFormat="1" applyFont="1" applyFill="1" applyBorder="1" applyAlignment="1">
      <alignment vertical="center" textRotation="90" wrapText="1"/>
    </xf>
    <xf numFmtId="3" fontId="4" fillId="0" borderId="52" xfId="0" applyNumberFormat="1" applyFont="1" applyBorder="1" applyAlignment="1">
      <alignment horizontal="center" vertical="top" wrapText="1"/>
    </xf>
    <xf numFmtId="3" fontId="3" fillId="5" borderId="59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right" vertical="top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3" fontId="3" fillId="0" borderId="26" xfId="0" applyNumberFormat="1" applyFont="1" applyBorder="1" applyAlignment="1">
      <alignment horizontal="left" vertical="top"/>
    </xf>
    <xf numFmtId="3" fontId="3" fillId="0" borderId="24" xfId="0" applyNumberFormat="1" applyFont="1" applyBorder="1" applyAlignment="1">
      <alignment horizontal="left" vertical="top"/>
    </xf>
    <xf numFmtId="3" fontId="3" fillId="0" borderId="29" xfId="0" applyNumberFormat="1" applyFont="1" applyBorder="1" applyAlignment="1">
      <alignment horizontal="left" vertical="top"/>
    </xf>
    <xf numFmtId="3" fontId="4" fillId="9" borderId="57" xfId="0" applyNumberFormat="1" applyFont="1" applyFill="1" applyBorder="1" applyAlignment="1">
      <alignment horizontal="right" vertical="top"/>
    </xf>
    <xf numFmtId="3" fontId="4" fillId="9" borderId="4" xfId="0" applyNumberFormat="1" applyFont="1" applyFill="1" applyBorder="1" applyAlignment="1">
      <alignment horizontal="right" vertical="top"/>
    </xf>
    <xf numFmtId="3" fontId="4" fillId="9" borderId="31" xfId="0" applyNumberFormat="1" applyFont="1" applyFill="1" applyBorder="1" applyAlignment="1">
      <alignment horizontal="right" vertical="top"/>
    </xf>
    <xf numFmtId="3" fontId="4" fillId="5" borderId="0" xfId="0" applyNumberFormat="1" applyFont="1" applyFill="1" applyBorder="1" applyAlignment="1">
      <alignment horizontal="center" vertical="top" wrapText="1"/>
    </xf>
    <xf numFmtId="3" fontId="3" fillId="5" borderId="0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left" vertical="top" wrapText="1"/>
    </xf>
    <xf numFmtId="3" fontId="4" fillId="4" borderId="26" xfId="0" applyNumberFormat="1" applyFont="1" applyFill="1" applyBorder="1" applyAlignment="1">
      <alignment horizontal="left" vertical="top"/>
    </xf>
    <xf numFmtId="3" fontId="4" fillId="4" borderId="24" xfId="0" applyNumberFormat="1" applyFont="1" applyFill="1" applyBorder="1" applyAlignment="1">
      <alignment horizontal="left" vertical="top"/>
    </xf>
    <xf numFmtId="3" fontId="4" fillId="4" borderId="29" xfId="0" applyNumberFormat="1" applyFont="1" applyFill="1" applyBorder="1" applyAlignment="1">
      <alignment horizontal="left" vertical="top"/>
    </xf>
    <xf numFmtId="3" fontId="3" fillId="0" borderId="42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top" wrapText="1"/>
    </xf>
    <xf numFmtId="3" fontId="4" fillId="3" borderId="7" xfId="0" applyNumberFormat="1" applyFont="1" applyFill="1" applyBorder="1" applyAlignment="1">
      <alignment horizontal="center" vertical="top" wrapText="1"/>
    </xf>
    <xf numFmtId="3" fontId="4" fillId="3" borderId="64" xfId="0" applyNumberFormat="1" applyFont="1" applyFill="1" applyBorder="1" applyAlignment="1">
      <alignment horizontal="center" vertical="top" wrapText="1"/>
    </xf>
    <xf numFmtId="3" fontId="4" fillId="2" borderId="10" xfId="0" applyNumberFormat="1" applyFont="1" applyFill="1" applyBorder="1" applyAlignment="1">
      <alignment horizontal="right" vertical="top"/>
    </xf>
    <xf numFmtId="3" fontId="4" fillId="2" borderId="7" xfId="0" applyNumberFormat="1" applyFont="1" applyFill="1" applyBorder="1" applyAlignment="1">
      <alignment horizontal="right" vertical="top"/>
    </xf>
    <xf numFmtId="3" fontId="4" fillId="2" borderId="64" xfId="0" applyNumberFormat="1" applyFont="1" applyFill="1" applyBorder="1" applyAlignment="1">
      <alignment horizontal="right" vertical="top"/>
    </xf>
    <xf numFmtId="3" fontId="4" fillId="2" borderId="8" xfId="0" applyNumberFormat="1" applyFont="1" applyFill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center" vertical="top" wrapText="1"/>
    </xf>
    <xf numFmtId="3" fontId="4" fillId="2" borderId="64" xfId="0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horizontal="right" vertical="top"/>
    </xf>
    <xf numFmtId="3" fontId="4" fillId="4" borderId="7" xfId="0" applyNumberFormat="1" applyFont="1" applyFill="1" applyBorder="1" applyAlignment="1">
      <alignment horizontal="right" vertical="top"/>
    </xf>
    <xf numFmtId="3" fontId="4" fillId="4" borderId="64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4" borderId="7" xfId="0" applyNumberFormat="1" applyFont="1" applyFill="1" applyBorder="1" applyAlignment="1">
      <alignment horizontal="center" vertical="top" wrapText="1"/>
    </xf>
    <xf numFmtId="3" fontId="4" fillId="4" borderId="64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wrapText="1"/>
    </xf>
    <xf numFmtId="3" fontId="1" fillId="0" borderId="35" xfId="0" applyNumberFormat="1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top" wrapText="1"/>
    </xf>
    <xf numFmtId="3" fontId="1" fillId="0" borderId="60" xfId="0" applyNumberFormat="1" applyFont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3" fontId="2" fillId="0" borderId="3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left" vertical="top" wrapText="1"/>
    </xf>
    <xf numFmtId="3" fontId="2" fillId="0" borderId="44" xfId="0" applyNumberFormat="1" applyFont="1" applyFill="1" applyBorder="1" applyAlignment="1">
      <alignment horizontal="left" vertical="top" wrapText="1"/>
    </xf>
    <xf numFmtId="3" fontId="2" fillId="0" borderId="40" xfId="0" applyNumberFormat="1" applyFont="1" applyFill="1" applyBorder="1" applyAlignment="1">
      <alignment horizontal="left" vertical="top" wrapText="1"/>
    </xf>
    <xf numFmtId="3" fontId="3" fillId="0" borderId="40" xfId="0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left" vertical="top" wrapText="1"/>
    </xf>
    <xf numFmtId="3" fontId="4" fillId="3" borderId="10" xfId="0" applyNumberFormat="1" applyFont="1" applyFill="1" applyBorder="1" applyAlignment="1">
      <alignment horizontal="right" vertical="top"/>
    </xf>
    <xf numFmtId="3" fontId="4" fillId="3" borderId="7" xfId="0" applyNumberFormat="1" applyFont="1" applyFill="1" applyBorder="1" applyAlignment="1">
      <alignment horizontal="right" vertical="top"/>
    </xf>
    <xf numFmtId="3" fontId="4" fillId="3" borderId="64" xfId="0" applyNumberFormat="1" applyFont="1" applyFill="1" applyBorder="1" applyAlignment="1">
      <alignment horizontal="right" vertical="top"/>
    </xf>
    <xf numFmtId="3" fontId="4" fillId="3" borderId="10" xfId="0" applyNumberFormat="1" applyFont="1" applyFill="1" applyBorder="1" applyAlignment="1">
      <alignment horizontal="left" vertical="top" wrapText="1"/>
    </xf>
    <xf numFmtId="3" fontId="4" fillId="3" borderId="7" xfId="0" applyNumberFormat="1" applyFont="1" applyFill="1" applyBorder="1" applyAlignment="1">
      <alignment horizontal="left" vertical="top" wrapText="1"/>
    </xf>
    <xf numFmtId="3" fontId="4" fillId="3" borderId="64" xfId="0" applyNumberFormat="1" applyFont="1" applyFill="1" applyBorder="1" applyAlignment="1">
      <alignment horizontal="left" vertical="top" wrapText="1"/>
    </xf>
    <xf numFmtId="3" fontId="3" fillId="8" borderId="9" xfId="0" applyNumberFormat="1" applyFont="1" applyFill="1" applyBorder="1" applyAlignment="1">
      <alignment horizontal="left" vertical="top" wrapText="1"/>
    </xf>
    <xf numFmtId="3" fontId="3" fillId="8" borderId="37" xfId="0" applyNumberFormat="1" applyFont="1" applyFill="1" applyBorder="1" applyAlignment="1">
      <alignment horizontal="left" vertical="top" wrapText="1"/>
    </xf>
    <xf numFmtId="3" fontId="3" fillId="8" borderId="27" xfId="0" applyNumberFormat="1" applyFont="1" applyFill="1" applyBorder="1" applyAlignment="1">
      <alignment horizontal="left" vertical="top" wrapText="1"/>
    </xf>
    <xf numFmtId="3" fontId="3" fillId="8" borderId="13" xfId="0" applyNumberFormat="1" applyFont="1" applyFill="1" applyBorder="1" applyAlignment="1">
      <alignment horizontal="left" vertical="top" wrapText="1"/>
    </xf>
    <xf numFmtId="3" fontId="3" fillId="8" borderId="3" xfId="0" applyNumberFormat="1" applyFont="1" applyFill="1" applyBorder="1" applyAlignment="1">
      <alignment horizontal="left" vertical="top" wrapText="1"/>
    </xf>
    <xf numFmtId="3" fontId="3" fillId="0" borderId="51" xfId="0" applyNumberFormat="1" applyFont="1" applyFill="1" applyBorder="1" applyAlignment="1">
      <alignment horizontal="center" vertical="center" textRotation="90" wrapText="1"/>
    </xf>
    <xf numFmtId="3" fontId="3" fillId="0" borderId="52" xfId="0" applyNumberFormat="1" applyFont="1" applyFill="1" applyBorder="1" applyAlignment="1">
      <alignment horizontal="center" vertical="center" textRotation="90" wrapText="1"/>
    </xf>
    <xf numFmtId="3" fontId="3" fillId="0" borderId="61" xfId="0" applyNumberFormat="1" applyFont="1" applyFill="1" applyBorder="1" applyAlignment="1">
      <alignment horizontal="center" vertical="center" textRotation="90" wrapText="1"/>
    </xf>
    <xf numFmtId="3" fontId="3" fillId="8" borderId="44" xfId="0" applyNumberFormat="1" applyFont="1" applyFill="1" applyBorder="1" applyAlignment="1">
      <alignment horizontal="left" vertical="top" wrapText="1"/>
    </xf>
    <xf numFmtId="3" fontId="3" fillId="8" borderId="40" xfId="0" applyNumberFormat="1" applyFont="1" applyFill="1" applyBorder="1" applyAlignment="1">
      <alignment horizontal="left" vertical="top" wrapText="1"/>
    </xf>
    <xf numFmtId="3" fontId="3" fillId="0" borderId="73" xfId="0" applyNumberFormat="1" applyFont="1" applyFill="1" applyBorder="1" applyAlignment="1">
      <alignment horizontal="center" vertical="center" textRotation="90" wrapText="1"/>
    </xf>
    <xf numFmtId="3" fontId="4" fillId="6" borderId="56" xfId="0" applyNumberFormat="1" applyFont="1" applyFill="1" applyBorder="1" applyAlignment="1">
      <alignment horizontal="right" vertical="top" wrapText="1"/>
    </xf>
    <xf numFmtId="3" fontId="4" fillId="6" borderId="4" xfId="0" applyNumberFormat="1" applyFont="1" applyFill="1" applyBorder="1" applyAlignment="1">
      <alignment horizontal="right" vertical="top" wrapText="1"/>
    </xf>
    <xf numFmtId="3" fontId="4" fillId="6" borderId="31" xfId="0" applyNumberFormat="1" applyFont="1" applyFill="1" applyBorder="1" applyAlignment="1">
      <alignment horizontal="right" vertical="top" wrapText="1"/>
    </xf>
    <xf numFmtId="3" fontId="3" fillId="6" borderId="57" xfId="0" applyNumberFormat="1" applyFont="1" applyFill="1" applyBorder="1" applyAlignment="1">
      <alignment horizontal="center" vertical="top" wrapText="1"/>
    </xf>
    <xf numFmtId="3" fontId="3" fillId="6" borderId="4" xfId="0" applyNumberFormat="1" applyFont="1" applyFill="1" applyBorder="1" applyAlignment="1">
      <alignment horizontal="center" vertical="top" wrapText="1"/>
    </xf>
    <xf numFmtId="3" fontId="3" fillId="6" borderId="31" xfId="0" applyNumberFormat="1" applyFont="1" applyFill="1" applyBorder="1" applyAlignment="1">
      <alignment horizontal="center" vertical="top" wrapText="1"/>
    </xf>
    <xf numFmtId="0" fontId="3" fillId="8" borderId="58" xfId="0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3" fontId="2" fillId="8" borderId="27" xfId="0" applyNumberFormat="1" applyFont="1" applyFill="1" applyBorder="1" applyAlignment="1">
      <alignment horizontal="left" vertical="top" wrapText="1"/>
    </xf>
    <xf numFmtId="3" fontId="2" fillId="8" borderId="66" xfId="0" applyNumberFormat="1" applyFont="1" applyFill="1" applyBorder="1" applyAlignment="1">
      <alignment horizontal="left" vertical="top" wrapText="1"/>
    </xf>
    <xf numFmtId="3" fontId="10" fillId="0" borderId="13" xfId="0" applyNumberFormat="1" applyFont="1" applyFill="1" applyBorder="1" applyAlignment="1">
      <alignment horizontal="left" vertical="top" wrapText="1"/>
    </xf>
    <xf numFmtId="3" fontId="10" fillId="0" borderId="9" xfId="0" applyNumberFormat="1" applyFont="1" applyFill="1" applyBorder="1" applyAlignment="1">
      <alignment horizontal="left" vertical="top" wrapText="1"/>
    </xf>
    <xf numFmtId="3" fontId="10" fillId="0" borderId="44" xfId="0" applyNumberFormat="1" applyFont="1" applyFill="1" applyBorder="1" applyAlignment="1">
      <alignment horizontal="left" vertical="top" wrapText="1"/>
    </xf>
    <xf numFmtId="3" fontId="3" fillId="8" borderId="58" xfId="0" applyNumberFormat="1" applyFont="1" applyFill="1" applyBorder="1" applyAlignment="1">
      <alignment horizontal="left" vertical="top" wrapText="1"/>
    </xf>
    <xf numFmtId="3" fontId="3" fillId="8" borderId="12" xfId="0" applyNumberFormat="1" applyFont="1" applyFill="1" applyBorder="1" applyAlignment="1">
      <alignment horizontal="left" vertical="top" wrapText="1"/>
    </xf>
    <xf numFmtId="3" fontId="3" fillId="8" borderId="48" xfId="0" applyNumberFormat="1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left" vertical="top" wrapText="1"/>
    </xf>
    <xf numFmtId="3" fontId="3" fillId="0" borderId="44" xfId="0" applyNumberFormat="1" applyFont="1" applyFill="1" applyBorder="1" applyAlignment="1">
      <alignment horizontal="left" vertical="top" wrapText="1"/>
    </xf>
    <xf numFmtId="3" fontId="3" fillId="0" borderId="44" xfId="2" applyNumberFormat="1" applyFont="1" applyFill="1" applyBorder="1" applyAlignment="1">
      <alignment horizontal="center" vertical="top"/>
    </xf>
    <xf numFmtId="3" fontId="3" fillId="0" borderId="40" xfId="2" applyNumberFormat="1" applyFont="1" applyFill="1" applyBorder="1" applyAlignment="1">
      <alignment horizontal="center" vertical="top"/>
    </xf>
    <xf numFmtId="3" fontId="3" fillId="5" borderId="9" xfId="0" applyNumberFormat="1" applyFont="1" applyFill="1" applyBorder="1" applyAlignment="1">
      <alignment horizontal="left" vertical="top" wrapText="1"/>
    </xf>
    <xf numFmtId="3" fontId="3" fillId="5" borderId="27" xfId="0" applyNumberFormat="1" applyFont="1" applyFill="1" applyBorder="1" applyAlignment="1">
      <alignment horizontal="left" vertical="top" wrapText="1"/>
    </xf>
    <xf numFmtId="3" fontId="3" fillId="8" borderId="60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left" vertical="top" wrapText="1"/>
    </xf>
    <xf numFmtId="3" fontId="3" fillId="0" borderId="35" xfId="0" applyNumberFormat="1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left" vertical="top" wrapText="1"/>
    </xf>
    <xf numFmtId="3" fontId="3" fillId="0" borderId="60" xfId="0" applyNumberFormat="1" applyFont="1" applyBorder="1" applyAlignment="1">
      <alignment horizontal="left" vertical="top" wrapText="1"/>
    </xf>
    <xf numFmtId="3" fontId="2" fillId="0" borderId="35" xfId="0" applyNumberFormat="1" applyFont="1" applyBorder="1" applyAlignment="1">
      <alignment horizontal="center" vertical="center" textRotation="90" wrapText="1"/>
    </xf>
    <xf numFmtId="3" fontId="2" fillId="0" borderId="27" xfId="0" applyNumberFormat="1" applyFont="1" applyBorder="1" applyAlignment="1">
      <alignment horizontal="center" vertical="center" textRotation="90" wrapText="1"/>
    </xf>
    <xf numFmtId="3" fontId="2" fillId="0" borderId="60" xfId="0" applyNumberFormat="1" applyFont="1" applyBorder="1" applyAlignment="1">
      <alignment horizontal="center" vertical="center" textRotation="90" wrapText="1"/>
    </xf>
    <xf numFmtId="3" fontId="3" fillId="0" borderId="35" xfId="0" applyNumberFormat="1" applyFont="1" applyBorder="1" applyAlignment="1">
      <alignment horizontal="center" vertical="center" textRotation="90" wrapText="1"/>
    </xf>
    <xf numFmtId="3" fontId="3" fillId="0" borderId="27" xfId="0" applyNumberFormat="1" applyFont="1" applyBorder="1" applyAlignment="1">
      <alignment horizontal="center" vertical="center" textRotation="90" wrapText="1"/>
    </xf>
    <xf numFmtId="3" fontId="3" fillId="0" borderId="60" xfId="0" applyNumberFormat="1" applyFont="1" applyBorder="1" applyAlignment="1">
      <alignment horizontal="center" vertical="center" textRotation="90" wrapText="1"/>
    </xf>
    <xf numFmtId="164" fontId="3" fillId="0" borderId="35" xfId="0" applyNumberFormat="1" applyFont="1" applyBorder="1" applyAlignment="1">
      <alignment horizontal="center" vertical="center" textRotation="90" wrapText="1"/>
    </xf>
    <xf numFmtId="164" fontId="3" fillId="0" borderId="27" xfId="0" applyNumberFormat="1" applyFont="1" applyBorder="1" applyAlignment="1">
      <alignment horizontal="center" vertical="center" textRotation="90" wrapText="1"/>
    </xf>
    <xf numFmtId="164" fontId="3" fillId="0" borderId="60" xfId="0" applyNumberFormat="1" applyFont="1" applyBorder="1" applyAlignment="1">
      <alignment horizontal="center" vertical="center" textRotation="90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3" fontId="4" fillId="3" borderId="34" xfId="0" applyNumberFormat="1" applyFont="1" applyFill="1" applyBorder="1" applyAlignment="1">
      <alignment horizontal="left" vertical="top" wrapText="1"/>
    </xf>
    <xf numFmtId="3" fontId="4" fillId="7" borderId="42" xfId="0" applyNumberFormat="1" applyFont="1" applyFill="1" applyBorder="1" applyAlignment="1">
      <alignment horizontal="left" vertical="top" wrapText="1"/>
    </xf>
    <xf numFmtId="3" fontId="4" fillId="7" borderId="30" xfId="0" applyNumberFormat="1" applyFont="1" applyFill="1" applyBorder="1" applyAlignment="1">
      <alignment horizontal="left" vertical="top" wrapText="1"/>
    </xf>
    <xf numFmtId="3" fontId="4" fillId="7" borderId="41" xfId="0" applyNumberFormat="1" applyFont="1" applyFill="1" applyBorder="1" applyAlignment="1">
      <alignment horizontal="left" vertical="top" wrapText="1"/>
    </xf>
    <xf numFmtId="3" fontId="4" fillId="4" borderId="58" xfId="0" applyNumberFormat="1" applyFont="1" applyFill="1" applyBorder="1" applyAlignment="1">
      <alignment horizontal="left" vertical="top" wrapText="1"/>
    </xf>
    <xf numFmtId="3" fontId="4" fillId="4" borderId="55" xfId="0" applyNumberFormat="1" applyFont="1" applyFill="1" applyBorder="1" applyAlignment="1">
      <alignment horizontal="left" vertical="top" wrapText="1"/>
    </xf>
    <xf numFmtId="3" fontId="4" fillId="4" borderId="32" xfId="0" applyNumberFormat="1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left" vertical="top"/>
    </xf>
    <xf numFmtId="3" fontId="4" fillId="2" borderId="64" xfId="0" applyNumberFormat="1" applyFont="1" applyFill="1" applyBorder="1" applyAlignment="1">
      <alignment horizontal="left" vertical="top"/>
    </xf>
    <xf numFmtId="3" fontId="4" fillId="3" borderId="3" xfId="0" applyNumberFormat="1" applyFont="1" applyFill="1" applyBorder="1" applyAlignment="1">
      <alignment horizontal="left" vertical="top" wrapText="1"/>
    </xf>
    <xf numFmtId="3" fontId="4" fillId="3" borderId="19" xfId="0" applyNumberFormat="1" applyFont="1" applyFill="1" applyBorder="1" applyAlignment="1">
      <alignment horizontal="left" vertical="top" wrapText="1"/>
    </xf>
    <xf numFmtId="3" fontId="4" fillId="3" borderId="61" xfId="0" applyNumberFormat="1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3" fontId="3" fillId="0" borderId="52" xfId="0" applyNumberFormat="1" applyFont="1" applyFill="1" applyBorder="1" applyAlignment="1">
      <alignment horizontal="center" vertical="top" wrapText="1"/>
    </xf>
    <xf numFmtId="49" fontId="4" fillId="3" borderId="21" xfId="0" applyNumberFormat="1" applyFont="1" applyFill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3" fillId="5" borderId="4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44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75" xfId="0" applyFont="1" applyFill="1" applyBorder="1" applyAlignment="1">
      <alignment horizontal="center" vertical="center" textRotation="90" wrapText="1"/>
    </xf>
    <xf numFmtId="49" fontId="3" fillId="0" borderId="37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vertical="top"/>
    </xf>
    <xf numFmtId="0" fontId="21" fillId="0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 textRotation="90"/>
    </xf>
    <xf numFmtId="3" fontId="3" fillId="0" borderId="14" xfId="0" applyNumberFormat="1" applyFont="1" applyBorder="1" applyAlignment="1">
      <alignment horizontal="center" vertical="center" textRotation="90"/>
    </xf>
    <xf numFmtId="3" fontId="3" fillId="0" borderId="40" xfId="0" applyNumberFormat="1" applyFont="1" applyBorder="1" applyAlignment="1">
      <alignment horizontal="center" vertical="center" textRotation="90"/>
    </xf>
    <xf numFmtId="3" fontId="3" fillId="0" borderId="3" xfId="0" applyNumberFormat="1" applyFont="1" applyBorder="1" applyAlignment="1">
      <alignment horizontal="center" vertical="center" textRotation="90"/>
    </xf>
    <xf numFmtId="3" fontId="11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top"/>
    </xf>
    <xf numFmtId="3" fontId="3" fillId="0" borderId="62" xfId="0" applyNumberFormat="1" applyFont="1" applyBorder="1" applyAlignment="1">
      <alignment horizontal="right" vertical="top"/>
    </xf>
    <xf numFmtId="49" fontId="2" fillId="0" borderId="50" xfId="0" applyNumberFormat="1" applyFont="1" applyBorder="1" applyAlignment="1">
      <alignment horizontal="center" vertical="center" textRotation="90" wrapText="1"/>
    </xf>
    <xf numFmtId="49" fontId="2" fillId="0" borderId="53" xfId="0" applyNumberFormat="1" applyFont="1" applyBorder="1" applyAlignment="1">
      <alignment horizontal="center" vertical="center" textRotation="90" wrapText="1"/>
    </xf>
    <xf numFmtId="49" fontId="2" fillId="0" borderId="39" xfId="0" applyNumberFormat="1" applyFont="1" applyBorder="1" applyAlignment="1">
      <alignment horizontal="center" vertical="center" textRotation="90" wrapText="1"/>
    </xf>
    <xf numFmtId="49" fontId="2" fillId="0" borderId="46" xfId="0" applyNumberFormat="1" applyFont="1" applyBorder="1" applyAlignment="1">
      <alignment horizontal="center" vertical="center" textRotation="90" wrapText="1"/>
    </xf>
    <xf numFmtId="49" fontId="2" fillId="0" borderId="43" xfId="0" applyNumberFormat="1" applyFont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center" textRotation="90" wrapText="1"/>
    </xf>
    <xf numFmtId="49" fontId="2" fillId="0" borderId="40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textRotation="90" wrapText="1"/>
    </xf>
    <xf numFmtId="3" fontId="2" fillId="0" borderId="21" xfId="0" applyNumberFormat="1" applyFont="1" applyBorder="1" applyAlignment="1">
      <alignment horizontal="center" vertical="center" textRotation="90" wrapText="1"/>
    </xf>
    <xf numFmtId="3" fontId="2" fillId="0" borderId="19" xfId="0" applyNumberFormat="1" applyFont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3" fontId="3" fillId="0" borderId="3" xfId="0" applyNumberFormat="1" applyFont="1" applyFill="1" applyBorder="1" applyAlignment="1">
      <alignment horizontal="center" vertical="center" textRotation="90" wrapText="1"/>
    </xf>
    <xf numFmtId="3" fontId="4" fillId="0" borderId="35" xfId="0" applyNumberFormat="1" applyFont="1" applyBorder="1" applyAlignment="1">
      <alignment horizontal="center" vertical="top"/>
    </xf>
    <xf numFmtId="3" fontId="4" fillId="0" borderId="60" xfId="0" applyNumberFormat="1" applyFont="1" applyBorder="1" applyAlignment="1">
      <alignment horizontal="center" vertical="top"/>
    </xf>
    <xf numFmtId="3" fontId="3" fillId="0" borderId="32" xfId="0" applyNumberFormat="1" applyFont="1" applyBorder="1" applyAlignment="1">
      <alignment horizontal="center" vertical="center" textRotation="90"/>
    </xf>
    <xf numFmtId="3" fontId="3" fillId="0" borderId="45" xfId="0" applyNumberFormat="1" applyFont="1" applyBorder="1" applyAlignment="1">
      <alignment horizontal="center" vertical="center" textRotation="90"/>
    </xf>
    <xf numFmtId="0" fontId="21" fillId="0" borderId="3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37" xfId="0" applyNumberFormat="1" applyFont="1" applyBorder="1" applyAlignment="1">
      <alignment horizontal="left" vertical="top" wrapText="1"/>
    </xf>
    <xf numFmtId="3" fontId="3" fillId="0" borderId="47" xfId="0" applyNumberFormat="1" applyFont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3" fillId="0" borderId="72" xfId="0" applyFont="1" applyFill="1" applyBorder="1" applyAlignment="1">
      <alignment horizontal="center" vertical="center" textRotation="90" wrapText="1"/>
    </xf>
    <xf numFmtId="0" fontId="23" fillId="0" borderId="73" xfId="0" applyFont="1" applyFill="1" applyBorder="1" applyAlignment="1">
      <alignment horizontal="center" vertical="center" textRotation="90" wrapText="1"/>
    </xf>
    <xf numFmtId="3" fontId="4" fillId="3" borderId="19" xfId="0" applyNumberFormat="1" applyFont="1" applyFill="1" applyBorder="1" applyAlignment="1">
      <alignment horizontal="right" vertical="top"/>
    </xf>
    <xf numFmtId="3" fontId="4" fillId="3" borderId="62" xfId="0" applyNumberFormat="1" applyFont="1" applyFill="1" applyBorder="1" applyAlignment="1">
      <alignment horizontal="right" vertical="top"/>
    </xf>
    <xf numFmtId="3" fontId="9" fillId="0" borderId="13" xfId="0" applyNumberFormat="1" applyFont="1" applyFill="1" applyBorder="1" applyAlignment="1">
      <alignment horizontal="left" vertical="top" wrapText="1"/>
    </xf>
    <xf numFmtId="3" fontId="9" fillId="0" borderId="9" xfId="0" applyNumberFormat="1" applyFont="1" applyFill="1" applyBorder="1" applyAlignment="1">
      <alignment horizontal="left" vertical="top" wrapText="1"/>
    </xf>
    <xf numFmtId="3" fontId="3" fillId="8" borderId="47" xfId="0" applyNumberFormat="1" applyFont="1" applyFill="1" applyBorder="1" applyAlignment="1">
      <alignment horizontal="left" vertical="top" wrapText="1"/>
    </xf>
    <xf numFmtId="3" fontId="3" fillId="0" borderId="33" xfId="0" applyNumberFormat="1" applyFont="1" applyFill="1" applyBorder="1" applyAlignment="1">
      <alignment horizontal="center" vertical="center" textRotation="90" wrapText="1"/>
    </xf>
    <xf numFmtId="3" fontId="3" fillId="0" borderId="52" xfId="0" applyNumberFormat="1" applyFont="1" applyBorder="1" applyAlignment="1">
      <alignment horizontal="center" vertical="top"/>
    </xf>
    <xf numFmtId="3" fontId="3" fillId="5" borderId="47" xfId="0" applyNumberFormat="1" applyFont="1" applyFill="1" applyBorder="1" applyAlignment="1">
      <alignment horizontal="left" vertical="top" wrapText="1"/>
    </xf>
    <xf numFmtId="3" fontId="3" fillId="5" borderId="37" xfId="0" applyNumberFormat="1" applyFont="1" applyFill="1" applyBorder="1" applyAlignment="1">
      <alignment horizontal="left" vertical="top" wrapText="1"/>
    </xf>
    <xf numFmtId="3" fontId="3" fillId="0" borderId="35" xfId="0" applyNumberFormat="1" applyFont="1" applyFill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center" textRotation="90" wrapText="1"/>
    </xf>
    <xf numFmtId="3" fontId="2" fillId="0" borderId="12" xfId="0" applyNumberFormat="1" applyFont="1" applyBorder="1" applyAlignment="1">
      <alignment horizontal="center" vertical="center" textRotation="90" wrapText="1"/>
    </xf>
    <xf numFmtId="3" fontId="2" fillId="0" borderId="14" xfId="0" applyNumberFormat="1" applyFont="1" applyBorder="1" applyAlignment="1">
      <alignment horizontal="center" vertical="center" textRotation="90" wrapText="1"/>
    </xf>
    <xf numFmtId="164" fontId="3" fillId="0" borderId="11" xfId="0" applyNumberFormat="1" applyFont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 vertical="center" textRotation="90" wrapText="1"/>
    </xf>
    <xf numFmtId="164" fontId="3" fillId="0" borderId="14" xfId="0" applyNumberFormat="1" applyFont="1" applyBorder="1" applyAlignment="1">
      <alignment horizontal="center" vertical="center" textRotation="90" wrapText="1"/>
    </xf>
    <xf numFmtId="164" fontId="3" fillId="0" borderId="13" xfId="0" applyNumberFormat="1" applyFont="1" applyBorder="1" applyAlignment="1">
      <alignment horizontal="center" vertical="center" textRotation="90" wrapText="1"/>
    </xf>
    <xf numFmtId="164" fontId="3" fillId="0" borderId="9" xfId="0" applyNumberFormat="1" applyFont="1" applyBorder="1" applyAlignment="1">
      <alignment horizontal="center" vertical="center" textRotation="90" wrapText="1"/>
    </xf>
    <xf numFmtId="164" fontId="3" fillId="0" borderId="3" xfId="0" applyNumberFormat="1" applyFont="1" applyBorder="1" applyAlignment="1">
      <alignment horizontal="center" vertical="center" textRotation="90" wrapText="1"/>
    </xf>
    <xf numFmtId="3" fontId="25" fillId="0" borderId="0" xfId="0" applyNumberFormat="1" applyFont="1" applyAlignment="1">
      <alignment horizontal="right" vertical="top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textRotation="90" wrapText="1"/>
    </xf>
    <xf numFmtId="164" fontId="4" fillId="0" borderId="33" xfId="0" applyNumberFormat="1" applyFont="1" applyBorder="1" applyAlignment="1">
      <alignment horizontal="center" vertical="center" textRotation="90" wrapText="1"/>
    </xf>
    <xf numFmtId="164" fontId="4" fillId="0" borderId="45" xfId="0" applyNumberFormat="1" applyFont="1" applyBorder="1" applyAlignment="1">
      <alignment horizontal="center" vertical="center" textRotation="90" wrapText="1"/>
    </xf>
    <xf numFmtId="3" fontId="3" fillId="8" borderId="32" xfId="0" applyNumberFormat="1" applyFont="1" applyFill="1" applyBorder="1" applyAlignment="1">
      <alignment horizontal="left" vertical="top" wrapText="1"/>
    </xf>
    <xf numFmtId="3" fontId="3" fillId="8" borderId="49" xfId="0" applyNumberFormat="1" applyFont="1" applyFill="1" applyBorder="1" applyAlignment="1">
      <alignment horizontal="left" vertical="top" wrapText="1"/>
    </xf>
    <xf numFmtId="3" fontId="17" fillId="0" borderId="9" xfId="0" applyNumberFormat="1" applyFont="1" applyFill="1" applyBorder="1" applyAlignment="1">
      <alignment horizontal="left" vertical="top" wrapText="1"/>
    </xf>
    <xf numFmtId="3" fontId="17" fillId="0" borderId="44" xfId="0" applyNumberFormat="1" applyFont="1" applyFill="1" applyBorder="1" applyAlignment="1">
      <alignment horizontal="left" vertical="top" wrapText="1"/>
    </xf>
    <xf numFmtId="3" fontId="3" fillId="8" borderId="33" xfId="0" applyNumberFormat="1" applyFont="1" applyFill="1" applyBorder="1" applyAlignment="1">
      <alignment horizontal="left" vertical="top" wrapText="1"/>
    </xf>
    <xf numFmtId="3" fontId="3" fillId="0" borderId="32" xfId="0" applyNumberFormat="1" applyFont="1" applyBorder="1" applyAlignment="1">
      <alignment horizontal="left" vertical="top" wrapText="1"/>
    </xf>
    <xf numFmtId="3" fontId="3" fillId="0" borderId="33" xfId="0" applyNumberFormat="1" applyFont="1" applyBorder="1" applyAlignment="1">
      <alignment horizontal="left" vertical="top" wrapText="1"/>
    </xf>
    <xf numFmtId="3" fontId="3" fillId="8" borderId="35" xfId="0" applyNumberFormat="1" applyFont="1" applyFill="1" applyBorder="1" applyAlignment="1">
      <alignment horizontal="left" vertical="top" wrapText="1"/>
    </xf>
    <xf numFmtId="3" fontId="17" fillId="8" borderId="9" xfId="0" applyNumberFormat="1" applyFont="1" applyFill="1" applyBorder="1" applyAlignment="1">
      <alignment horizontal="left" vertical="top" wrapText="1"/>
    </xf>
    <xf numFmtId="3" fontId="17" fillId="8" borderId="44" xfId="0" applyNumberFormat="1" applyFont="1" applyFill="1" applyBorder="1" applyAlignment="1">
      <alignment horizontal="left" vertical="top" wrapText="1"/>
    </xf>
    <xf numFmtId="3" fontId="17" fillId="0" borderId="52" xfId="0" applyNumberFormat="1" applyFont="1" applyFill="1" applyBorder="1" applyAlignment="1">
      <alignment horizontal="center" vertical="center" textRotation="90" wrapText="1"/>
    </xf>
    <xf numFmtId="3" fontId="17" fillId="0" borderId="73" xfId="0" applyNumberFormat="1" applyFont="1" applyFill="1" applyBorder="1" applyAlignment="1">
      <alignment horizontal="center" vertical="center" textRotation="90" wrapText="1"/>
    </xf>
    <xf numFmtId="3" fontId="17" fillId="0" borderId="72" xfId="0" applyNumberFormat="1" applyFont="1" applyFill="1" applyBorder="1" applyAlignment="1">
      <alignment horizontal="center" vertical="center" textRotation="90" wrapText="1"/>
    </xf>
    <xf numFmtId="3" fontId="17" fillId="0" borderId="61" xfId="0" applyNumberFormat="1" applyFont="1" applyFill="1" applyBorder="1" applyAlignment="1">
      <alignment horizontal="center" vertical="center" textRotation="90" wrapText="1"/>
    </xf>
    <xf numFmtId="3" fontId="17" fillId="8" borderId="40" xfId="0" applyNumberFormat="1" applyFont="1" applyFill="1" applyBorder="1" applyAlignment="1">
      <alignment horizontal="left" vertical="top" wrapText="1"/>
    </xf>
    <xf numFmtId="3" fontId="17" fillId="8" borderId="3" xfId="0" applyNumberFormat="1" applyFont="1" applyFill="1" applyBorder="1" applyAlignment="1">
      <alignment horizontal="left" vertical="top" wrapText="1"/>
    </xf>
    <xf numFmtId="0" fontId="17" fillId="0" borderId="91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0" borderId="33" xfId="0" applyFont="1" applyFill="1" applyBorder="1" applyAlignment="1">
      <alignment horizontal="center" vertical="top" wrapText="1"/>
    </xf>
    <xf numFmtId="3" fontId="3" fillId="5" borderId="49" xfId="0" applyNumberFormat="1" applyFont="1" applyFill="1" applyBorder="1" applyAlignment="1">
      <alignment horizontal="left" vertical="top" wrapText="1"/>
    </xf>
    <xf numFmtId="3" fontId="3" fillId="5" borderId="32" xfId="0" applyNumberFormat="1" applyFont="1" applyFill="1" applyBorder="1" applyAlignment="1">
      <alignment horizontal="left" vertical="top" wrapText="1"/>
    </xf>
    <xf numFmtId="3" fontId="3" fillId="5" borderId="33" xfId="0" applyNumberFormat="1" applyFont="1" applyFill="1" applyBorder="1" applyAlignment="1">
      <alignment horizontal="left" vertical="top" wrapText="1"/>
    </xf>
    <xf numFmtId="3" fontId="3" fillId="8" borderId="45" xfId="0" applyNumberFormat="1" applyFont="1" applyFill="1" applyBorder="1" applyAlignment="1">
      <alignment horizontal="left" vertical="top" wrapText="1"/>
    </xf>
    <xf numFmtId="3" fontId="3" fillId="0" borderId="34" xfId="0" applyNumberFormat="1" applyFont="1" applyBorder="1" applyAlignment="1">
      <alignment horizontal="left" vertical="top" wrapText="1"/>
    </xf>
    <xf numFmtId="3" fontId="3" fillId="0" borderId="45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center" vertical="center" textRotation="90" wrapText="1"/>
    </xf>
    <xf numFmtId="3" fontId="2" fillId="0" borderId="9" xfId="0" applyNumberFormat="1" applyFont="1" applyBorder="1" applyAlignment="1">
      <alignment horizontal="center" vertical="center" textRotation="90" wrapText="1"/>
    </xf>
    <xf numFmtId="3" fontId="2" fillId="0" borderId="3" xfId="0" applyNumberFormat="1" applyFont="1" applyBorder="1" applyAlignment="1">
      <alignment horizontal="center" vertical="center" textRotation="90" wrapText="1"/>
    </xf>
    <xf numFmtId="3" fontId="4" fillId="0" borderId="34" xfId="0" applyNumberFormat="1" applyFont="1" applyBorder="1" applyAlignment="1">
      <alignment horizontal="center" vertical="center" textRotation="90" wrapText="1"/>
    </xf>
    <xf numFmtId="3" fontId="4" fillId="0" borderId="33" xfId="0" applyNumberFormat="1" applyFont="1" applyBorder="1" applyAlignment="1">
      <alignment horizontal="center" vertical="center" textRotation="90" wrapText="1"/>
    </xf>
    <xf numFmtId="3" fontId="4" fillId="0" borderId="45" xfId="0" applyNumberFormat="1" applyFont="1" applyBorder="1" applyAlignment="1">
      <alignment horizontal="center" vertical="center" textRotation="90" wrapText="1"/>
    </xf>
    <xf numFmtId="3" fontId="3" fillId="0" borderId="55" xfId="0" applyNumberFormat="1" applyFont="1" applyBorder="1" applyAlignment="1">
      <alignment horizontal="center" vertical="center" textRotation="90"/>
    </xf>
    <xf numFmtId="3" fontId="3" fillId="0" borderId="62" xfId="0" applyNumberFormat="1" applyFont="1" applyBorder="1" applyAlignment="1">
      <alignment horizontal="center" vertical="center" textRotation="90"/>
    </xf>
    <xf numFmtId="3" fontId="3" fillId="0" borderId="37" xfId="0" applyNumberFormat="1" applyFont="1" applyFill="1" applyBorder="1" applyAlignment="1">
      <alignment horizontal="left" vertical="top" wrapText="1"/>
    </xf>
    <xf numFmtId="3" fontId="3" fillId="0" borderId="47" xfId="0" applyNumberFormat="1" applyFont="1" applyFill="1" applyBorder="1" applyAlignment="1">
      <alignment horizontal="left" vertical="top" wrapText="1"/>
    </xf>
    <xf numFmtId="0" fontId="3" fillId="8" borderId="27" xfId="0" applyNumberFormat="1" applyFont="1" applyFill="1" applyBorder="1" applyAlignment="1">
      <alignment horizontal="left" vertical="top" wrapText="1"/>
    </xf>
    <xf numFmtId="0" fontId="3" fillId="8" borderId="60" xfId="0" applyNumberFormat="1" applyFont="1" applyFill="1" applyBorder="1" applyAlignment="1">
      <alignment horizontal="left" vertical="top" wrapText="1"/>
    </xf>
    <xf numFmtId="3" fontId="3" fillId="5" borderId="35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wrapText="1"/>
    </xf>
    <xf numFmtId="3" fontId="24" fillId="0" borderId="40" xfId="0" applyNumberFormat="1" applyFont="1" applyFill="1" applyBorder="1" applyAlignment="1">
      <alignment horizontal="left" vertical="top" wrapText="1"/>
    </xf>
    <xf numFmtId="3" fontId="24" fillId="0" borderId="9" xfId="0" applyNumberFormat="1" applyFont="1" applyFill="1" applyBorder="1" applyAlignment="1">
      <alignment horizontal="left" vertical="top" wrapText="1"/>
    </xf>
    <xf numFmtId="3" fontId="3" fillId="5" borderId="0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left" vertical="top" wrapText="1"/>
    </xf>
    <xf numFmtId="3" fontId="2" fillId="8" borderId="9" xfId="0" applyNumberFormat="1" applyFont="1" applyFill="1" applyBorder="1" applyAlignment="1">
      <alignment horizontal="center" vertical="center" textRotation="90" wrapText="1"/>
    </xf>
    <xf numFmtId="164" fontId="3" fillId="8" borderId="27" xfId="1" applyNumberFormat="1" applyFont="1" applyFill="1" applyBorder="1" applyAlignment="1">
      <alignment horizontal="left" vertical="top" wrapText="1"/>
    </xf>
    <xf numFmtId="164" fontId="3" fillId="8" borderId="60" xfId="1" applyNumberFormat="1" applyFont="1" applyFill="1" applyBorder="1" applyAlignment="1">
      <alignment horizontal="left" vertical="top" wrapText="1"/>
    </xf>
    <xf numFmtId="0" fontId="3" fillId="8" borderId="27" xfId="0" applyNumberFormat="1" applyFont="1" applyFill="1" applyBorder="1" applyAlignment="1">
      <alignment horizontal="center" vertical="top" wrapText="1"/>
    </xf>
    <xf numFmtId="0" fontId="3" fillId="8" borderId="60" xfId="0" applyNumberFormat="1" applyFont="1" applyFill="1" applyBorder="1" applyAlignment="1">
      <alignment horizontal="center" vertical="top" wrapText="1"/>
    </xf>
    <xf numFmtId="3" fontId="3" fillId="0" borderId="25" xfId="0" applyNumberFormat="1" applyFont="1" applyFill="1" applyBorder="1" applyAlignment="1">
      <alignment horizontal="center" vertical="center" textRotation="90" wrapText="1"/>
    </xf>
    <xf numFmtId="3" fontId="3" fillId="0" borderId="21" xfId="0" applyNumberFormat="1" applyFont="1" applyFill="1" applyBorder="1" applyAlignment="1">
      <alignment horizontal="center" vertical="center" textRotation="90" wrapText="1"/>
    </xf>
    <xf numFmtId="3" fontId="3" fillId="0" borderId="19" xfId="0" applyNumberFormat="1" applyFont="1" applyFill="1" applyBorder="1" applyAlignment="1">
      <alignment horizontal="center" vertical="center" textRotation="90" wrapText="1"/>
    </xf>
    <xf numFmtId="3" fontId="3" fillId="8" borderId="13" xfId="0" applyNumberFormat="1" applyFont="1" applyFill="1" applyBorder="1" applyAlignment="1">
      <alignment horizontal="center" vertical="center" textRotation="90" wrapText="1"/>
    </xf>
    <xf numFmtId="3" fontId="3" fillId="8" borderId="9" xfId="0" applyNumberFormat="1" applyFont="1" applyFill="1" applyBorder="1" applyAlignment="1">
      <alignment horizontal="center" vertical="center" textRotation="90" wrapText="1"/>
    </xf>
    <xf numFmtId="3" fontId="3" fillId="8" borderId="3" xfId="0" applyNumberFormat="1" applyFont="1" applyFill="1" applyBorder="1" applyAlignment="1">
      <alignment horizontal="center" vertical="center" textRotation="90" wrapText="1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center" vertical="top" wrapText="1"/>
    </xf>
    <xf numFmtId="3" fontId="1" fillId="0" borderId="45" xfId="0" applyNumberFormat="1" applyFont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center" textRotation="90" wrapText="1"/>
    </xf>
    <xf numFmtId="3" fontId="2" fillId="0" borderId="19" xfId="0" applyNumberFormat="1" applyFont="1" applyFill="1" applyBorder="1" applyAlignment="1">
      <alignment horizontal="center" vertical="center" textRotation="90" wrapText="1"/>
    </xf>
    <xf numFmtId="3" fontId="2" fillId="8" borderId="3" xfId="0" applyNumberFormat="1" applyFont="1" applyFill="1" applyBorder="1" applyAlignment="1">
      <alignment horizontal="center" vertical="center" textRotation="90" wrapText="1"/>
    </xf>
    <xf numFmtId="3" fontId="3" fillId="8" borderId="40" xfId="0" applyNumberFormat="1" applyFont="1" applyFill="1" applyBorder="1" applyAlignment="1">
      <alignment horizontal="center" vertical="center" textRotation="90" wrapText="1"/>
    </xf>
    <xf numFmtId="3" fontId="3" fillId="8" borderId="44" xfId="0" applyNumberFormat="1" applyFont="1" applyFill="1" applyBorder="1" applyAlignment="1">
      <alignment horizontal="center" vertical="center" textRotation="90" wrapText="1"/>
    </xf>
    <xf numFmtId="3" fontId="2" fillId="8" borderId="37" xfId="0" applyNumberFormat="1" applyFont="1" applyFill="1" applyBorder="1" applyAlignment="1">
      <alignment horizontal="left" vertical="top" wrapText="1"/>
    </xf>
    <xf numFmtId="3" fontId="3" fillId="0" borderId="37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16" fillId="8" borderId="21" xfId="0" applyNumberFormat="1" applyFont="1" applyFill="1" applyBorder="1" applyAlignment="1">
      <alignment horizontal="center" vertical="center" textRotation="90" wrapText="1"/>
    </xf>
    <xf numFmtId="3" fontId="3" fillId="8" borderId="27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60" xfId="0" applyNumberFormat="1" applyFont="1" applyBorder="1" applyAlignment="1">
      <alignment horizontal="center" vertical="top" wrapText="1"/>
    </xf>
    <xf numFmtId="49" fontId="3" fillId="8" borderId="40" xfId="0" applyNumberFormat="1" applyFont="1" applyFill="1" applyBorder="1" applyAlignment="1">
      <alignment horizontal="center" vertical="top"/>
    </xf>
    <xf numFmtId="49" fontId="3" fillId="8" borderId="44" xfId="0" applyNumberFormat="1" applyFont="1" applyFill="1" applyBorder="1" applyAlignment="1">
      <alignment horizontal="center" vertical="top"/>
    </xf>
    <xf numFmtId="3" fontId="3" fillId="8" borderId="37" xfId="0" applyNumberFormat="1" applyFont="1" applyFill="1" applyBorder="1" applyAlignment="1">
      <alignment horizontal="center" vertical="top" wrapText="1"/>
    </xf>
    <xf numFmtId="3" fontId="3" fillId="8" borderId="47" xfId="0" applyNumberFormat="1" applyFont="1" applyFill="1" applyBorder="1" applyAlignment="1">
      <alignment horizontal="center" vertical="top" wrapText="1"/>
    </xf>
    <xf numFmtId="49" fontId="3" fillId="8" borderId="9" xfId="0" applyNumberFormat="1" applyFont="1" applyFill="1" applyBorder="1" applyAlignment="1">
      <alignment horizontal="center" vertical="top"/>
    </xf>
    <xf numFmtId="3" fontId="3" fillId="8" borderId="28" xfId="0" applyNumberFormat="1" applyFont="1" applyFill="1" applyBorder="1" applyAlignment="1">
      <alignment horizontal="left" vertical="top" wrapText="1"/>
    </xf>
    <xf numFmtId="3" fontId="3" fillId="5" borderId="28" xfId="0" applyNumberFormat="1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/>
    </xf>
    <xf numFmtId="3" fontId="4" fillId="0" borderId="45" xfId="0" applyNumberFormat="1" applyFont="1" applyBorder="1" applyAlignment="1">
      <alignment horizontal="center" vertical="top"/>
    </xf>
    <xf numFmtId="3" fontId="3" fillId="8" borderId="40" xfId="0" applyNumberFormat="1" applyFont="1" applyFill="1" applyBorder="1" applyAlignment="1">
      <alignment horizontal="center" vertical="center" textRotation="90"/>
    </xf>
    <xf numFmtId="3" fontId="3" fillId="8" borderId="9" xfId="0" applyNumberFormat="1" applyFont="1" applyFill="1" applyBorder="1" applyAlignment="1">
      <alignment horizontal="center" vertical="center" textRotation="90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47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62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3" fontId="2" fillId="8" borderId="13" xfId="0" applyNumberFormat="1" applyFont="1" applyFill="1" applyBorder="1" applyAlignment="1">
      <alignment horizontal="center" vertical="center" textRotation="90" wrapText="1"/>
    </xf>
    <xf numFmtId="3" fontId="2" fillId="0" borderId="34" xfId="0" applyNumberFormat="1" applyFont="1" applyBorder="1" applyAlignment="1">
      <alignment horizontal="center" vertical="center" textRotation="90" wrapText="1"/>
    </xf>
    <xf numFmtId="3" fontId="2" fillId="0" borderId="33" xfId="0" applyNumberFormat="1" applyFont="1" applyBorder="1" applyAlignment="1">
      <alignment horizontal="center" vertical="center" textRotation="90" wrapText="1"/>
    </xf>
    <xf numFmtId="3" fontId="2" fillId="0" borderId="45" xfId="0" applyNumberFormat="1" applyFont="1" applyBorder="1" applyAlignment="1">
      <alignment horizontal="center" vertical="center" textRotation="90" wrapText="1"/>
    </xf>
    <xf numFmtId="3" fontId="2" fillId="0" borderId="39" xfId="0" applyNumberFormat="1" applyFont="1" applyBorder="1" applyAlignment="1">
      <alignment horizontal="center" vertical="center" textRotation="90" wrapText="1"/>
    </xf>
    <xf numFmtId="3" fontId="2" fillId="0" borderId="15" xfId="0" applyNumberFormat="1" applyFont="1" applyBorder="1" applyAlignment="1">
      <alignment horizontal="center" vertical="center" textRotation="90" wrapText="1"/>
    </xf>
    <xf numFmtId="3" fontId="2" fillId="0" borderId="16" xfId="0" applyNumberFormat="1" applyFont="1" applyBorder="1" applyAlignment="1">
      <alignment horizontal="center" vertical="center" textRotation="90" wrapText="1"/>
    </xf>
    <xf numFmtId="3" fontId="3" fillId="0" borderId="37" xfId="0" applyNumberFormat="1" applyFont="1" applyBorder="1" applyAlignment="1">
      <alignment horizontal="center" vertical="center" textRotation="90"/>
    </xf>
    <xf numFmtId="3" fontId="3" fillId="0" borderId="60" xfId="0" applyNumberFormat="1" applyFont="1" applyBorder="1" applyAlignment="1">
      <alignment horizontal="center" vertical="center" textRotation="90"/>
    </xf>
    <xf numFmtId="3" fontId="3" fillId="0" borderId="0" xfId="0" applyNumberFormat="1" applyFont="1" applyAlignment="1">
      <alignment horizontal="center" vertical="center" wrapText="1"/>
    </xf>
    <xf numFmtId="3" fontId="3" fillId="5" borderId="22" xfId="0" applyNumberFormat="1" applyFont="1" applyFill="1" applyBorder="1" applyAlignment="1">
      <alignment horizontal="left" vertical="top" wrapText="1"/>
    </xf>
    <xf numFmtId="164" fontId="3" fillId="8" borderId="12" xfId="1" applyNumberFormat="1" applyFont="1" applyFill="1" applyBorder="1" applyAlignment="1">
      <alignment horizontal="left" vertical="top" wrapText="1"/>
    </xf>
    <xf numFmtId="164" fontId="3" fillId="8" borderId="14" xfId="1" applyNumberFormat="1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center" vertical="center" textRotation="90" wrapText="1"/>
    </xf>
    <xf numFmtId="3" fontId="3" fillId="0" borderId="44" xfId="0" applyNumberFormat="1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3" fontId="3" fillId="6" borderId="45" xfId="0" applyNumberFormat="1" applyFont="1" applyFill="1" applyBorder="1" applyAlignment="1">
      <alignment horizontal="center" vertical="top" wrapText="1"/>
    </xf>
    <xf numFmtId="0" fontId="3" fillId="0" borderId="47" xfId="0" applyFont="1" applyBorder="1" applyAlignment="1">
      <alignment horizontal="left" vertical="top" wrapText="1"/>
    </xf>
    <xf numFmtId="3" fontId="16" fillId="8" borderId="9" xfId="0" applyNumberFormat="1" applyFont="1" applyFill="1" applyBorder="1" applyAlignment="1">
      <alignment horizontal="center" vertical="center" textRotation="90" wrapText="1"/>
    </xf>
    <xf numFmtId="3" fontId="3" fillId="5" borderId="40" xfId="0" applyNumberFormat="1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3" fontId="29" fillId="8" borderId="40" xfId="0" applyNumberFormat="1" applyFont="1" applyFill="1" applyBorder="1" applyAlignment="1">
      <alignment horizontal="left" vertical="top" wrapText="1"/>
    </xf>
    <xf numFmtId="3" fontId="29" fillId="8" borderId="3" xfId="0" applyNumberFormat="1" applyFont="1" applyFill="1" applyBorder="1" applyAlignment="1">
      <alignment horizontal="left" vertical="top" wrapText="1"/>
    </xf>
    <xf numFmtId="3" fontId="3" fillId="0" borderId="40" xfId="0" applyNumberFormat="1" applyFont="1" applyFill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21" fillId="0" borderId="27" xfId="0" applyFont="1" applyFill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/>
    </xf>
    <xf numFmtId="3" fontId="29" fillId="8" borderId="9" xfId="0" applyNumberFormat="1" applyFont="1" applyFill="1" applyBorder="1" applyAlignment="1">
      <alignment horizontal="left" vertical="top" wrapText="1"/>
    </xf>
    <xf numFmtId="3" fontId="3" fillId="0" borderId="33" xfId="0" applyNumberFormat="1" applyFont="1" applyFill="1" applyBorder="1" applyAlignment="1">
      <alignment horizontal="left" vertical="top" wrapText="1"/>
    </xf>
    <xf numFmtId="3" fontId="3" fillId="0" borderId="49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 vertical="center" wrapText="1"/>
    </xf>
    <xf numFmtId="164" fontId="3" fillId="0" borderId="6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ColWidth="9.140625" defaultRowHeight="15.75" x14ac:dyDescent="0.25"/>
  <cols>
    <col min="1" max="1" width="22.7109375" style="4" customWidth="1"/>
    <col min="2" max="2" width="60.7109375" style="4" customWidth="1"/>
    <col min="3" max="16384" width="9.140625" style="4"/>
  </cols>
  <sheetData>
    <row r="1" spans="1:2" x14ac:dyDescent="0.25">
      <c r="A1" s="1580" t="s">
        <v>35</v>
      </c>
      <c r="B1" s="1580"/>
    </row>
    <row r="2" spans="1:2" ht="31.5" x14ac:dyDescent="0.25">
      <c r="A2" s="5" t="s">
        <v>4</v>
      </c>
      <c r="B2" s="6" t="s">
        <v>36</v>
      </c>
    </row>
    <row r="3" spans="1:2" x14ac:dyDescent="0.25">
      <c r="A3" s="5">
        <v>1</v>
      </c>
      <c r="B3" s="6" t="s">
        <v>37</v>
      </c>
    </row>
    <row r="4" spans="1:2" x14ac:dyDescent="0.25">
      <c r="A4" s="5">
        <v>2</v>
      </c>
      <c r="B4" s="6" t="s">
        <v>38</v>
      </c>
    </row>
    <row r="5" spans="1:2" x14ac:dyDescent="0.25">
      <c r="A5" s="5">
        <v>3</v>
      </c>
      <c r="B5" s="6" t="s">
        <v>39</v>
      </c>
    </row>
    <row r="6" spans="1:2" x14ac:dyDescent="0.25">
      <c r="A6" s="5">
        <v>4</v>
      </c>
      <c r="B6" s="6" t="s">
        <v>40</v>
      </c>
    </row>
    <row r="7" spans="1:2" x14ac:dyDescent="0.25">
      <c r="A7" s="5">
        <v>5</v>
      </c>
      <c r="B7" s="6" t="s">
        <v>41</v>
      </c>
    </row>
    <row r="8" spans="1:2" x14ac:dyDescent="0.25">
      <c r="A8" s="5">
        <v>6</v>
      </c>
      <c r="B8" s="6" t="s">
        <v>42</v>
      </c>
    </row>
    <row r="9" spans="1:2" ht="15.75" customHeight="1" x14ac:dyDescent="0.25"/>
    <row r="10" spans="1:2" ht="15.75" customHeight="1" x14ac:dyDescent="0.25">
      <c r="A10" s="1581" t="s">
        <v>43</v>
      </c>
      <c r="B10" s="1581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5"/>
  <sheetViews>
    <sheetView topLeftCell="A148" zoomScaleNormal="100" zoomScaleSheetLayoutView="70" workbookViewId="0">
      <selection activeCell="K58" sqref="K58"/>
    </sheetView>
  </sheetViews>
  <sheetFormatPr defaultColWidth="9.140625" defaultRowHeight="12.75" x14ac:dyDescent="0.2"/>
  <cols>
    <col min="1" max="1" width="2.5703125" style="150" customWidth="1"/>
    <col min="2" max="2" width="3.140625" style="188" customWidth="1"/>
    <col min="3" max="3" width="2.5703125" style="150" customWidth="1"/>
    <col min="4" max="4" width="26.42578125" style="15" customWidth="1"/>
    <col min="5" max="5" width="4" style="159" customWidth="1"/>
    <col min="6" max="6" width="2.7109375" style="47" customWidth="1"/>
    <col min="7" max="7" width="7.42578125" style="47" customWidth="1"/>
    <col min="8" max="8" width="9.5703125" style="76" customWidth="1"/>
    <col min="9" max="9" width="7.85546875" style="58" customWidth="1"/>
    <col min="10" max="10" width="7.7109375" style="58" customWidth="1"/>
    <col min="11" max="11" width="23.5703125" style="30" customWidth="1"/>
    <col min="12" max="12" width="4.7109375" style="47" customWidth="1"/>
    <col min="13" max="14" width="5" style="47" customWidth="1"/>
    <col min="15" max="16" width="9.140625" style="959"/>
    <col min="17" max="16384" width="9.140625" style="15"/>
  </cols>
  <sheetData>
    <row r="1" spans="1:16" s="719" customFormat="1" ht="31.5" customHeight="1" x14ac:dyDescent="0.2">
      <c r="A1" s="715"/>
      <c r="B1" s="715"/>
      <c r="C1" s="715"/>
      <c r="D1" s="715"/>
      <c r="E1" s="716"/>
      <c r="F1" s="717"/>
      <c r="G1" s="718"/>
      <c r="H1" s="715"/>
      <c r="I1" s="715"/>
      <c r="J1" s="1713" t="s">
        <v>237</v>
      </c>
      <c r="K1" s="1713"/>
      <c r="L1" s="1713"/>
      <c r="M1" s="1713"/>
      <c r="N1" s="1713"/>
      <c r="O1" s="1153"/>
      <c r="P1" s="1153"/>
    </row>
    <row r="2" spans="1:16" s="719" customFormat="1" ht="30" customHeight="1" x14ac:dyDescent="0.2">
      <c r="A2" s="715"/>
      <c r="B2" s="715"/>
      <c r="C2" s="715"/>
      <c r="D2" s="715"/>
      <c r="E2" s="716"/>
      <c r="F2" s="717"/>
      <c r="G2" s="718"/>
      <c r="H2" s="715"/>
      <c r="I2" s="715"/>
      <c r="J2" s="1713" t="s">
        <v>236</v>
      </c>
      <c r="K2" s="1713"/>
      <c r="L2" s="1713"/>
      <c r="M2" s="1713"/>
      <c r="N2" s="1713"/>
      <c r="O2" s="1153"/>
      <c r="P2" s="1153"/>
    </row>
    <row r="3" spans="1:16" s="719" customFormat="1" ht="56.25" customHeight="1" x14ac:dyDescent="0.2">
      <c r="A3" s="715"/>
      <c r="B3" s="715"/>
      <c r="C3" s="715"/>
      <c r="D3" s="715"/>
      <c r="E3" s="716"/>
      <c r="F3" s="717"/>
      <c r="G3" s="718"/>
      <c r="H3" s="715"/>
      <c r="I3" s="715"/>
      <c r="J3" s="1714" t="s">
        <v>272</v>
      </c>
      <c r="K3" s="1714"/>
      <c r="L3" s="1714"/>
      <c r="M3" s="1714"/>
      <c r="N3" s="1714"/>
      <c r="O3" s="1153"/>
      <c r="P3" s="1153"/>
    </row>
    <row r="4" spans="1:16" s="71" customFormat="1" ht="15.75" x14ac:dyDescent="0.2">
      <c r="A4" s="1722" t="s">
        <v>194</v>
      </c>
      <c r="B4" s="1722"/>
      <c r="C4" s="1722"/>
      <c r="D4" s="1722"/>
      <c r="E4" s="1722"/>
      <c r="F4" s="1722"/>
      <c r="G4" s="1722"/>
      <c r="H4" s="1722"/>
      <c r="I4" s="1722"/>
      <c r="J4" s="1722"/>
      <c r="K4" s="1722"/>
      <c r="L4" s="1722"/>
      <c r="M4" s="1722"/>
      <c r="N4" s="1722"/>
      <c r="O4" s="957"/>
      <c r="P4" s="957"/>
    </row>
    <row r="5" spans="1:16" s="71" customFormat="1" ht="27.75" customHeight="1" x14ac:dyDescent="0.2">
      <c r="A5" s="1723" t="s">
        <v>144</v>
      </c>
      <c r="B5" s="1724"/>
      <c r="C5" s="1724"/>
      <c r="D5" s="1724"/>
      <c r="E5" s="1724"/>
      <c r="F5" s="1724"/>
      <c r="G5" s="1724"/>
      <c r="H5" s="1724"/>
      <c r="I5" s="1724"/>
      <c r="J5" s="1724"/>
      <c r="K5" s="1724"/>
      <c r="L5" s="1724"/>
      <c r="M5" s="1724"/>
      <c r="N5" s="1724"/>
      <c r="O5" s="957"/>
      <c r="P5" s="957"/>
    </row>
    <row r="6" spans="1:16" s="71" customFormat="1" ht="15.75" x14ac:dyDescent="0.2">
      <c r="A6" s="1722" t="s">
        <v>59</v>
      </c>
      <c r="B6" s="1725"/>
      <c r="C6" s="1725"/>
      <c r="D6" s="1725"/>
      <c r="E6" s="1725"/>
      <c r="F6" s="1725"/>
      <c r="G6" s="1725"/>
      <c r="H6" s="1725"/>
      <c r="I6" s="1725"/>
      <c r="J6" s="1725"/>
      <c r="K6" s="1725"/>
      <c r="L6" s="1725"/>
      <c r="M6" s="1725"/>
      <c r="N6" s="1725"/>
      <c r="O6" s="957"/>
      <c r="P6" s="957"/>
    </row>
    <row r="7" spans="1:16" s="16" customFormat="1" ht="13.5" thickBot="1" x14ac:dyDescent="0.25">
      <c r="A7" s="120"/>
      <c r="B7" s="186"/>
      <c r="C7" s="120"/>
      <c r="D7" s="11"/>
      <c r="E7" s="157"/>
      <c r="F7" s="70"/>
      <c r="G7" s="47"/>
      <c r="H7" s="76"/>
      <c r="I7" s="414"/>
      <c r="J7" s="414"/>
      <c r="K7" s="415"/>
      <c r="L7" s="70"/>
      <c r="M7" s="1726" t="s">
        <v>99</v>
      </c>
      <c r="N7" s="1726"/>
      <c r="O7" s="958"/>
      <c r="P7" s="958"/>
    </row>
    <row r="8" spans="1:16" s="16" customFormat="1" ht="19.5" customHeight="1" x14ac:dyDescent="0.2">
      <c r="A8" s="1727" t="s">
        <v>0</v>
      </c>
      <c r="B8" s="1731" t="s">
        <v>1</v>
      </c>
      <c r="C8" s="1731" t="s">
        <v>2</v>
      </c>
      <c r="D8" s="1735" t="s">
        <v>20</v>
      </c>
      <c r="E8" s="1738" t="s">
        <v>3</v>
      </c>
      <c r="F8" s="1669" t="s">
        <v>4</v>
      </c>
      <c r="G8" s="1672" t="s">
        <v>5</v>
      </c>
      <c r="H8" s="1669" t="s">
        <v>112</v>
      </c>
      <c r="I8" s="1675" t="s">
        <v>195</v>
      </c>
      <c r="J8" s="1675" t="s">
        <v>196</v>
      </c>
      <c r="K8" s="1678" t="s">
        <v>60</v>
      </c>
      <c r="L8" s="1679"/>
      <c r="M8" s="1679"/>
      <c r="N8" s="1680"/>
      <c r="O8" s="958"/>
      <c r="P8" s="958"/>
    </row>
    <row r="9" spans="1:16" s="16" customFormat="1" ht="21" customHeight="1" x14ac:dyDescent="0.2">
      <c r="A9" s="1728"/>
      <c r="B9" s="1732"/>
      <c r="C9" s="1732"/>
      <c r="D9" s="1736"/>
      <c r="E9" s="1739"/>
      <c r="F9" s="1670"/>
      <c r="G9" s="1673"/>
      <c r="H9" s="1670"/>
      <c r="I9" s="1676"/>
      <c r="J9" s="1676"/>
      <c r="K9" s="1681" t="s">
        <v>20</v>
      </c>
      <c r="L9" s="1715" t="s">
        <v>69</v>
      </c>
      <c r="M9" s="1716"/>
      <c r="N9" s="1717"/>
      <c r="O9" s="958"/>
      <c r="P9" s="958"/>
    </row>
    <row r="10" spans="1:16" s="16" customFormat="1" ht="28.5" customHeight="1" x14ac:dyDescent="0.2">
      <c r="A10" s="1729"/>
      <c r="B10" s="1733"/>
      <c r="C10" s="1733"/>
      <c r="D10" s="1736"/>
      <c r="E10" s="1739"/>
      <c r="F10" s="1670"/>
      <c r="G10" s="1673"/>
      <c r="H10" s="1670"/>
      <c r="I10" s="1676"/>
      <c r="J10" s="1676"/>
      <c r="K10" s="1681"/>
      <c r="L10" s="1718" t="s">
        <v>61</v>
      </c>
      <c r="M10" s="1720" t="s">
        <v>197</v>
      </c>
      <c r="N10" s="1745" t="s">
        <v>198</v>
      </c>
      <c r="O10" s="958"/>
      <c r="P10" s="958"/>
    </row>
    <row r="11" spans="1:16" s="16" customFormat="1" ht="75.75" customHeight="1" thickBot="1" x14ac:dyDescent="0.25">
      <c r="A11" s="1730"/>
      <c r="B11" s="1734"/>
      <c r="C11" s="1734"/>
      <c r="D11" s="1737"/>
      <c r="E11" s="1740"/>
      <c r="F11" s="1671"/>
      <c r="G11" s="1674"/>
      <c r="H11" s="1671"/>
      <c r="I11" s="1677"/>
      <c r="J11" s="1677"/>
      <c r="K11" s="1682"/>
      <c r="L11" s="1719"/>
      <c r="M11" s="1721"/>
      <c r="N11" s="1746"/>
      <c r="O11" s="958"/>
      <c r="P11" s="958"/>
    </row>
    <row r="12" spans="1:16" ht="15" customHeight="1" x14ac:dyDescent="0.2">
      <c r="A12" s="1686" t="s">
        <v>23</v>
      </c>
      <c r="B12" s="1687"/>
      <c r="C12" s="1687"/>
      <c r="D12" s="1687"/>
      <c r="E12" s="1687"/>
      <c r="F12" s="1687"/>
      <c r="G12" s="1687"/>
      <c r="H12" s="1687"/>
      <c r="I12" s="1687"/>
      <c r="J12" s="1687"/>
      <c r="K12" s="1687"/>
      <c r="L12" s="1687"/>
      <c r="M12" s="1687"/>
      <c r="N12" s="1688"/>
    </row>
    <row r="13" spans="1:16" ht="13.5" thickBot="1" x14ac:dyDescent="0.25">
      <c r="A13" s="1689" t="s">
        <v>177</v>
      </c>
      <c r="B13" s="1690"/>
      <c r="C13" s="1690"/>
      <c r="D13" s="1690"/>
      <c r="E13" s="1690"/>
      <c r="F13" s="1690"/>
      <c r="G13" s="1690"/>
      <c r="H13" s="1690"/>
      <c r="I13" s="1690"/>
      <c r="J13" s="1690"/>
      <c r="K13" s="1690"/>
      <c r="L13" s="1690"/>
      <c r="M13" s="1690"/>
      <c r="N13" s="1691"/>
    </row>
    <row r="14" spans="1:16" ht="13.5" thickBot="1" x14ac:dyDescent="0.25">
      <c r="A14" s="121" t="s">
        <v>7</v>
      </c>
      <c r="B14" s="1692" t="s">
        <v>55</v>
      </c>
      <c r="C14" s="1692"/>
      <c r="D14" s="1692"/>
      <c r="E14" s="1692"/>
      <c r="F14" s="1692"/>
      <c r="G14" s="1692"/>
      <c r="H14" s="1692"/>
      <c r="I14" s="1692"/>
      <c r="J14" s="1692"/>
      <c r="K14" s="1692"/>
      <c r="L14" s="1692"/>
      <c r="M14" s="1692"/>
      <c r="N14" s="1693"/>
    </row>
    <row r="15" spans="1:16" ht="13.5" thickBot="1" x14ac:dyDescent="0.25">
      <c r="A15" s="121" t="s">
        <v>7</v>
      </c>
      <c r="B15" s="1" t="s">
        <v>7</v>
      </c>
      <c r="C15" s="1694" t="s">
        <v>30</v>
      </c>
      <c r="D15" s="1694"/>
      <c r="E15" s="1694"/>
      <c r="F15" s="1694"/>
      <c r="G15" s="1694"/>
      <c r="H15" s="1694"/>
      <c r="I15" s="1694"/>
      <c r="J15" s="1694"/>
      <c r="K15" s="1694"/>
      <c r="L15" s="1695"/>
      <c r="M15" s="1695"/>
      <c r="N15" s="1696"/>
    </row>
    <row r="16" spans="1:16" ht="27" customHeight="1" x14ac:dyDescent="0.2">
      <c r="A16" s="122" t="s">
        <v>7</v>
      </c>
      <c r="B16" s="131" t="s">
        <v>7</v>
      </c>
      <c r="C16" s="123" t="s">
        <v>7</v>
      </c>
      <c r="D16" s="17" t="s">
        <v>32</v>
      </c>
      <c r="E16" s="416"/>
      <c r="F16" s="417" t="s">
        <v>27</v>
      </c>
      <c r="G16" s="418" t="s">
        <v>10</v>
      </c>
      <c r="H16" s="67">
        <v>425</v>
      </c>
      <c r="I16" s="260">
        <v>789</v>
      </c>
      <c r="J16" s="260">
        <v>890</v>
      </c>
      <c r="K16" s="419" t="s">
        <v>70</v>
      </c>
      <c r="L16" s="420">
        <v>59</v>
      </c>
      <c r="M16" s="421">
        <v>98</v>
      </c>
      <c r="N16" s="21">
        <v>113</v>
      </c>
      <c r="O16" s="939">
        <f>H16+H24+H25+H27+H31+H36+H38+H40+H42+H53+H87+H135+H138+H141+H143+H145</f>
        <v>6726.1</v>
      </c>
    </row>
    <row r="17" spans="1:20" ht="12.75" customHeight="1" x14ac:dyDescent="0.2">
      <c r="A17" s="124"/>
      <c r="B17" s="9"/>
      <c r="C17" s="2"/>
      <c r="D17" s="1658" t="s">
        <v>58</v>
      </c>
      <c r="E17" s="422"/>
      <c r="F17" s="423"/>
      <c r="G17" s="424"/>
      <c r="H17" s="61"/>
      <c r="I17" s="425"/>
      <c r="J17" s="426"/>
      <c r="K17" s="1697"/>
      <c r="L17" s="1698"/>
      <c r="M17" s="1699"/>
      <c r="N17" s="1700"/>
      <c r="S17" s="20"/>
    </row>
    <row r="18" spans="1:20" ht="15.75" customHeight="1" x14ac:dyDescent="0.2">
      <c r="A18" s="124"/>
      <c r="B18" s="9"/>
      <c r="C18" s="2"/>
      <c r="D18" s="1659"/>
      <c r="E18" s="422"/>
      <c r="F18" s="423"/>
      <c r="G18" s="424"/>
      <c r="H18" s="61"/>
      <c r="I18" s="427"/>
      <c r="J18" s="428"/>
      <c r="K18" s="1697"/>
      <c r="L18" s="1698"/>
      <c r="M18" s="1699"/>
      <c r="N18" s="1700"/>
      <c r="T18" s="20"/>
    </row>
    <row r="19" spans="1:20" ht="42.75" customHeight="1" x14ac:dyDescent="0.2">
      <c r="A19" s="124"/>
      <c r="B19" s="9"/>
      <c r="C19" s="2"/>
      <c r="D19" s="36" t="s">
        <v>78</v>
      </c>
      <c r="E19" s="422"/>
      <c r="F19" s="423"/>
      <c r="G19" s="424"/>
      <c r="H19" s="429"/>
      <c r="I19" s="425"/>
      <c r="J19" s="426"/>
      <c r="K19" s="377"/>
      <c r="L19" s="430"/>
      <c r="M19" s="431"/>
      <c r="N19" s="432"/>
      <c r="P19" s="958"/>
    </row>
    <row r="20" spans="1:20" ht="42" customHeight="1" x14ac:dyDescent="0.2">
      <c r="A20" s="124"/>
      <c r="B20" s="9"/>
      <c r="C20" s="2"/>
      <c r="D20" s="376" t="s">
        <v>67</v>
      </c>
      <c r="E20" s="422"/>
      <c r="F20" s="423"/>
      <c r="G20" s="424"/>
      <c r="H20" s="61"/>
      <c r="I20" s="425"/>
      <c r="J20" s="426"/>
      <c r="K20" s="377"/>
      <c r="L20" s="430"/>
      <c r="M20" s="431"/>
      <c r="N20" s="432"/>
      <c r="P20" s="958"/>
    </row>
    <row r="21" spans="1:20" ht="18" customHeight="1" x14ac:dyDescent="0.2">
      <c r="A21" s="124"/>
      <c r="B21" s="9"/>
      <c r="C21" s="2"/>
      <c r="D21" s="1640" t="s">
        <v>199</v>
      </c>
      <c r="E21" s="422"/>
      <c r="F21" s="423"/>
      <c r="G21" s="424"/>
      <c r="H21" s="86"/>
      <c r="I21" s="433"/>
      <c r="J21" s="433"/>
      <c r="K21" s="383"/>
      <c r="L21" s="434"/>
      <c r="M21" s="435"/>
      <c r="N21" s="436"/>
      <c r="P21" s="958"/>
      <c r="S21" s="20"/>
    </row>
    <row r="22" spans="1:20" ht="13.5" thickBot="1" x14ac:dyDescent="0.25">
      <c r="A22" s="124"/>
      <c r="B22" s="9"/>
      <c r="C22" s="2"/>
      <c r="D22" s="1635"/>
      <c r="E22" s="386"/>
      <c r="F22" s="437"/>
      <c r="G22" s="438" t="s">
        <v>14</v>
      </c>
      <c r="H22" s="77">
        <f>SUM(H16:H21)</f>
        <v>425</v>
      </c>
      <c r="I22" s="87">
        <f>SUM(I16:I21)</f>
        <v>789</v>
      </c>
      <c r="J22" s="87">
        <f>SUM(J16:J21)</f>
        <v>890</v>
      </c>
      <c r="K22" s="383"/>
      <c r="L22" s="439"/>
      <c r="M22" s="440"/>
      <c r="N22" s="441"/>
      <c r="P22" s="958"/>
    </row>
    <row r="23" spans="1:20" ht="38.25" x14ac:dyDescent="0.2">
      <c r="A23" s="130" t="s">
        <v>7</v>
      </c>
      <c r="B23" s="131" t="s">
        <v>7</v>
      </c>
      <c r="C23" s="184" t="s">
        <v>8</v>
      </c>
      <c r="D23" s="97" t="s">
        <v>161</v>
      </c>
      <c r="E23" s="235"/>
      <c r="F23" s="883">
        <v>2</v>
      </c>
      <c r="G23" s="442"/>
      <c r="H23" s="443"/>
      <c r="I23" s="444"/>
      <c r="J23" s="445"/>
      <c r="K23" s="895"/>
      <c r="L23" s="475"/>
      <c r="M23" s="446"/>
      <c r="N23" s="447"/>
      <c r="P23" s="958"/>
    </row>
    <row r="24" spans="1:20" ht="29.25" customHeight="1" x14ac:dyDescent="0.2">
      <c r="A24" s="124"/>
      <c r="B24" s="9"/>
      <c r="C24" s="2"/>
      <c r="D24" s="376" t="s">
        <v>128</v>
      </c>
      <c r="E24" s="888"/>
      <c r="F24" s="423"/>
      <c r="G24" s="24" t="s">
        <v>10</v>
      </c>
      <c r="H24" s="80">
        <v>21</v>
      </c>
      <c r="I24" s="448">
        <v>27</v>
      </c>
      <c r="J24" s="449">
        <v>31</v>
      </c>
      <c r="K24" s="896" t="s">
        <v>70</v>
      </c>
      <c r="L24" s="908">
        <v>5</v>
      </c>
      <c r="M24" s="450">
        <v>8</v>
      </c>
      <c r="N24" s="451">
        <v>10</v>
      </c>
      <c r="P24" s="958"/>
      <c r="R24" s="20"/>
      <c r="T24" s="20"/>
    </row>
    <row r="25" spans="1:20" ht="16.5" customHeight="1" x14ac:dyDescent="0.2">
      <c r="A25" s="124"/>
      <c r="B25" s="9"/>
      <c r="C25" s="2"/>
      <c r="D25" s="376" t="s">
        <v>127</v>
      </c>
      <c r="E25" s="888"/>
      <c r="F25" s="423"/>
      <c r="G25" s="19" t="s">
        <v>10</v>
      </c>
      <c r="H25" s="452">
        <v>24</v>
      </c>
      <c r="I25" s="448">
        <v>33</v>
      </c>
      <c r="J25" s="449">
        <v>39</v>
      </c>
      <c r="K25" s="897" t="s">
        <v>79</v>
      </c>
      <c r="L25" s="909">
        <v>1</v>
      </c>
      <c r="M25" s="453">
        <v>1</v>
      </c>
      <c r="N25" s="454">
        <v>1</v>
      </c>
      <c r="P25" s="958"/>
      <c r="Q25" s="20"/>
    </row>
    <row r="26" spans="1:20" ht="16.5" customHeight="1" x14ac:dyDescent="0.2">
      <c r="A26" s="124"/>
      <c r="B26" s="9"/>
      <c r="C26" s="2"/>
      <c r="D26" s="375"/>
      <c r="E26" s="888"/>
      <c r="F26" s="423"/>
      <c r="G26" s="24" t="s">
        <v>52</v>
      </c>
      <c r="H26" s="49">
        <v>172.9</v>
      </c>
      <c r="I26" s="49">
        <v>172.9</v>
      </c>
      <c r="J26" s="49">
        <v>172.9</v>
      </c>
      <c r="K26" s="491"/>
      <c r="L26" s="885"/>
      <c r="M26" s="886"/>
      <c r="N26" s="887"/>
      <c r="P26" s="958"/>
      <c r="Q26" s="20"/>
      <c r="R26" s="20"/>
    </row>
    <row r="27" spans="1:20" s="719" customFormat="1" ht="27" customHeight="1" x14ac:dyDescent="0.2">
      <c r="A27" s="124"/>
      <c r="B27" s="1701"/>
      <c r="C27" s="1702"/>
      <c r="D27" s="1703" t="s">
        <v>249</v>
      </c>
      <c r="E27" s="1706" t="s">
        <v>250</v>
      </c>
      <c r="F27" s="1709"/>
      <c r="G27" s="901" t="s">
        <v>10</v>
      </c>
      <c r="H27" s="238">
        <f>397.6+42+126.9</f>
        <v>566.5</v>
      </c>
      <c r="I27" s="602">
        <v>61</v>
      </c>
      <c r="J27" s="922">
        <v>61</v>
      </c>
      <c r="K27" s="168" t="s">
        <v>251</v>
      </c>
      <c r="L27" s="910">
        <v>4</v>
      </c>
      <c r="M27" s="904">
        <v>1</v>
      </c>
      <c r="N27" s="905">
        <v>1</v>
      </c>
      <c r="O27" s="1153"/>
      <c r="P27" s="1153"/>
    </row>
    <row r="28" spans="1:20" s="719" customFormat="1" ht="105.75" customHeight="1" x14ac:dyDescent="0.2">
      <c r="A28" s="124"/>
      <c r="B28" s="1701"/>
      <c r="C28" s="1702"/>
      <c r="D28" s="1704"/>
      <c r="E28" s="1707"/>
      <c r="F28" s="1710"/>
      <c r="G28" s="616"/>
      <c r="H28" s="210"/>
      <c r="I28" s="537"/>
      <c r="J28" s="546"/>
      <c r="K28" s="633" t="s">
        <v>255</v>
      </c>
      <c r="L28" s="911">
        <v>100</v>
      </c>
      <c r="M28" s="906"/>
      <c r="N28" s="907"/>
      <c r="O28" s="1153"/>
      <c r="P28" s="1153"/>
    </row>
    <row r="29" spans="1:20" s="719" customFormat="1" ht="39.75" customHeight="1" x14ac:dyDescent="0.2">
      <c r="A29" s="124"/>
      <c r="B29" s="1701"/>
      <c r="C29" s="1702"/>
      <c r="D29" s="1704"/>
      <c r="E29" s="1707"/>
      <c r="F29" s="1710"/>
      <c r="G29" s="616"/>
      <c r="H29" s="61"/>
      <c r="I29" s="156"/>
      <c r="J29" s="546"/>
      <c r="K29" s="619" t="s">
        <v>252</v>
      </c>
      <c r="L29" s="915">
        <v>1</v>
      </c>
      <c r="M29" s="916">
        <v>1</v>
      </c>
      <c r="N29" s="917">
        <v>1</v>
      </c>
      <c r="O29" s="1153"/>
      <c r="P29" s="1153"/>
    </row>
    <row r="30" spans="1:20" s="719" customFormat="1" ht="30" customHeight="1" x14ac:dyDescent="0.2">
      <c r="A30" s="124"/>
      <c r="B30" s="1701"/>
      <c r="C30" s="1702"/>
      <c r="D30" s="1705"/>
      <c r="E30" s="1708"/>
      <c r="F30" s="1711"/>
      <c r="G30" s="902"/>
      <c r="H30" s="736"/>
      <c r="I30" s="863"/>
      <c r="J30" s="914"/>
      <c r="K30" s="924" t="s">
        <v>254</v>
      </c>
      <c r="L30" s="925">
        <v>2</v>
      </c>
      <c r="M30" s="926"/>
      <c r="N30" s="927"/>
      <c r="O30" s="1153"/>
      <c r="P30" s="1153"/>
    </row>
    <row r="31" spans="1:20" s="719" customFormat="1" ht="25.5" customHeight="1" x14ac:dyDescent="0.2">
      <c r="A31" s="124"/>
      <c r="B31" s="977"/>
      <c r="C31" s="2"/>
      <c r="D31" s="1703" t="s">
        <v>256</v>
      </c>
      <c r="E31" s="1753" t="s">
        <v>250</v>
      </c>
      <c r="F31" s="980"/>
      <c r="G31" s="613" t="s">
        <v>10</v>
      </c>
      <c r="H31" s="920">
        <v>77.599999999999994</v>
      </c>
      <c r="I31" s="156">
        <v>77.599999999999994</v>
      </c>
      <c r="J31" s="735">
        <v>77.599999999999994</v>
      </c>
      <c r="K31" s="899" t="s">
        <v>257</v>
      </c>
      <c r="L31" s="912">
        <v>3</v>
      </c>
      <c r="M31" s="921">
        <v>3</v>
      </c>
      <c r="N31" s="913">
        <v>3</v>
      </c>
      <c r="O31" s="1153"/>
      <c r="P31" s="1153"/>
    </row>
    <row r="32" spans="1:20" s="719" customFormat="1" ht="27.75" customHeight="1" x14ac:dyDescent="0.2">
      <c r="A32" s="495"/>
      <c r="B32" s="981"/>
      <c r="C32" s="497"/>
      <c r="D32" s="1705"/>
      <c r="E32" s="1754"/>
      <c r="F32" s="982"/>
      <c r="G32" s="903"/>
      <c r="H32" s="983"/>
      <c r="I32" s="863"/>
      <c r="J32" s="736"/>
      <c r="K32" s="924" t="s">
        <v>258</v>
      </c>
      <c r="L32" s="925">
        <v>10</v>
      </c>
      <c r="M32" s="928">
        <v>10</v>
      </c>
      <c r="N32" s="927">
        <v>10</v>
      </c>
      <c r="O32" s="1153"/>
      <c r="P32" s="1153"/>
    </row>
    <row r="33" spans="1:20" s="719" customFormat="1" ht="44.25" customHeight="1" x14ac:dyDescent="0.2">
      <c r="A33" s="124"/>
      <c r="B33" s="977"/>
      <c r="C33" s="2"/>
      <c r="D33" s="978"/>
      <c r="E33" s="979"/>
      <c r="F33" s="980"/>
      <c r="G33" s="613"/>
      <c r="H33" s="920"/>
      <c r="I33" s="156"/>
      <c r="J33" s="735"/>
      <c r="K33" s="1748" t="s">
        <v>259</v>
      </c>
      <c r="L33" s="1752">
        <v>100</v>
      </c>
      <c r="M33" s="1712">
        <v>100</v>
      </c>
      <c r="N33" s="1747">
        <v>100</v>
      </c>
      <c r="O33" s="1153"/>
      <c r="P33" s="1153"/>
    </row>
    <row r="34" spans="1:20" s="719" customFormat="1" ht="71.25" customHeight="1" x14ac:dyDescent="0.2">
      <c r="A34" s="124"/>
      <c r="B34" s="977"/>
      <c r="C34" s="2"/>
      <c r="D34" s="978"/>
      <c r="E34" s="979"/>
      <c r="F34" s="980"/>
      <c r="G34" s="903"/>
      <c r="H34" s="736"/>
      <c r="I34" s="863"/>
      <c r="J34" s="914"/>
      <c r="K34" s="1748"/>
      <c r="L34" s="1752"/>
      <c r="M34" s="1712"/>
      <c r="N34" s="1747"/>
      <c r="O34" s="1153"/>
      <c r="P34" s="1153"/>
    </row>
    <row r="35" spans="1:20" ht="16.5" customHeight="1" thickBot="1" x14ac:dyDescent="0.25">
      <c r="A35" s="124"/>
      <c r="B35" s="9"/>
      <c r="C35" s="2"/>
      <c r="D35" s="375"/>
      <c r="E35" s="888"/>
      <c r="F35" s="884"/>
      <c r="G35" s="189" t="s">
        <v>14</v>
      </c>
      <c r="H35" s="455">
        <f>SUM(H24:H32)</f>
        <v>862</v>
      </c>
      <c r="I35" s="455">
        <f>SUM(I24:I32)</f>
        <v>371.5</v>
      </c>
      <c r="J35" s="455">
        <f>SUM(J24:J32)</f>
        <v>381.5</v>
      </c>
      <c r="K35" s="1749"/>
      <c r="L35" s="923"/>
      <c r="M35" s="464"/>
      <c r="N35" s="38"/>
      <c r="P35" s="958"/>
      <c r="Q35" s="20"/>
      <c r="R35" s="20"/>
    </row>
    <row r="36" spans="1:20" ht="16.5" customHeight="1" x14ac:dyDescent="0.2">
      <c r="A36" s="122" t="s">
        <v>7</v>
      </c>
      <c r="B36" s="131" t="s">
        <v>7</v>
      </c>
      <c r="C36" s="123" t="s">
        <v>9</v>
      </c>
      <c r="D36" s="1634" t="s">
        <v>46</v>
      </c>
      <c r="E36" s="1741"/>
      <c r="F36" s="1743" t="s">
        <v>27</v>
      </c>
      <c r="G36" s="418" t="s">
        <v>10</v>
      </c>
      <c r="H36" s="458">
        <v>190</v>
      </c>
      <c r="I36" s="212">
        <v>190</v>
      </c>
      <c r="J36" s="459">
        <v>190</v>
      </c>
      <c r="K36" s="380" t="s">
        <v>71</v>
      </c>
      <c r="L36" s="460">
        <v>4</v>
      </c>
      <c r="M36" s="421">
        <v>4</v>
      </c>
      <c r="N36" s="21">
        <v>4</v>
      </c>
    </row>
    <row r="37" spans="1:20" ht="13.5" thickBot="1" x14ac:dyDescent="0.25">
      <c r="A37" s="125"/>
      <c r="B37" s="1"/>
      <c r="C37" s="7"/>
      <c r="D37" s="1635"/>
      <c r="E37" s="1742"/>
      <c r="F37" s="1744"/>
      <c r="G37" s="438" t="s">
        <v>14</v>
      </c>
      <c r="H37" s="77">
        <f>SUM(H36)</f>
        <v>190</v>
      </c>
      <c r="I37" s="87">
        <f>SUM(I36)</f>
        <v>190</v>
      </c>
      <c r="J37" s="462">
        <f>SUM(J36)</f>
        <v>190</v>
      </c>
      <c r="K37" s="37"/>
      <c r="L37" s="463"/>
      <c r="M37" s="464"/>
      <c r="N37" s="38"/>
      <c r="P37" s="958"/>
    </row>
    <row r="38" spans="1:20" ht="15.75" customHeight="1" x14ac:dyDescent="0.2">
      <c r="A38" s="122" t="s">
        <v>7</v>
      </c>
      <c r="B38" s="131" t="s">
        <v>7</v>
      </c>
      <c r="C38" s="123" t="s">
        <v>11</v>
      </c>
      <c r="D38" s="1665" t="s">
        <v>85</v>
      </c>
      <c r="E38" s="1741"/>
      <c r="F38" s="1743" t="s">
        <v>27</v>
      </c>
      <c r="G38" s="418" t="s">
        <v>10</v>
      </c>
      <c r="H38" s="178">
        <v>75</v>
      </c>
      <c r="I38" s="465">
        <v>105</v>
      </c>
      <c r="J38" s="466">
        <v>105</v>
      </c>
      <c r="K38" s="1666" t="s">
        <v>81</v>
      </c>
      <c r="L38" s="467">
        <v>15</v>
      </c>
      <c r="M38" s="421">
        <v>15</v>
      </c>
      <c r="N38" s="468">
        <v>15</v>
      </c>
      <c r="P38" s="1122"/>
      <c r="Q38" s="10"/>
      <c r="R38" s="10"/>
      <c r="S38" s="10"/>
    </row>
    <row r="39" spans="1:20" ht="14.25" customHeight="1" thickBot="1" x14ac:dyDescent="0.25">
      <c r="A39" s="125"/>
      <c r="B39" s="1"/>
      <c r="C39" s="7"/>
      <c r="D39" s="1624"/>
      <c r="E39" s="1742"/>
      <c r="F39" s="1744"/>
      <c r="G39" s="438" t="s">
        <v>14</v>
      </c>
      <c r="H39" s="77">
        <f>SUM(H38:H38)</f>
        <v>75</v>
      </c>
      <c r="I39" s="87">
        <f>SUM(I38:I38)</f>
        <v>105</v>
      </c>
      <c r="J39" s="87">
        <f>SUM(J38:J38)</f>
        <v>105</v>
      </c>
      <c r="K39" s="1668"/>
      <c r="L39" s="469"/>
      <c r="M39" s="470"/>
      <c r="N39" s="471"/>
      <c r="P39" s="1122"/>
      <c r="Q39" s="10"/>
      <c r="R39" s="10"/>
      <c r="S39" s="10"/>
    </row>
    <row r="40" spans="1:20" ht="41.25" customHeight="1" x14ac:dyDescent="0.2">
      <c r="A40" s="122" t="s">
        <v>7</v>
      </c>
      <c r="B40" s="131" t="s">
        <v>7</v>
      </c>
      <c r="C40" s="123" t="s">
        <v>162</v>
      </c>
      <c r="D40" s="1665" t="s">
        <v>77</v>
      </c>
      <c r="E40" s="472"/>
      <c r="F40" s="417">
        <v>2</v>
      </c>
      <c r="G40" s="106" t="s">
        <v>10</v>
      </c>
      <c r="H40" s="67">
        <v>18</v>
      </c>
      <c r="I40" s="473">
        <v>30</v>
      </c>
      <c r="J40" s="474">
        <v>48</v>
      </c>
      <c r="K40" s="74" t="s">
        <v>126</v>
      </c>
      <c r="L40" s="475">
        <v>3</v>
      </c>
      <c r="M40" s="446">
        <v>5</v>
      </c>
      <c r="N40" s="447">
        <v>8</v>
      </c>
      <c r="P40" s="958"/>
      <c r="S40" s="20"/>
    </row>
    <row r="41" spans="1:20" s="190" customFormat="1" ht="16.5" customHeight="1" thickBot="1" x14ac:dyDescent="0.25">
      <c r="A41" s="125"/>
      <c r="B41" s="1"/>
      <c r="C41" s="7"/>
      <c r="D41" s="1624"/>
      <c r="E41" s="476"/>
      <c r="F41" s="437"/>
      <c r="G41" s="477" t="s">
        <v>14</v>
      </c>
      <c r="H41" s="455">
        <f>H40</f>
        <v>18</v>
      </c>
      <c r="I41" s="50">
        <f>I40</f>
        <v>30</v>
      </c>
      <c r="J41" s="50">
        <f>J40</f>
        <v>48</v>
      </c>
      <c r="K41" s="213"/>
      <c r="L41" s="478"/>
      <c r="M41" s="479"/>
      <c r="N41" s="480"/>
      <c r="O41" s="960"/>
      <c r="P41" s="1123"/>
      <c r="S41" s="191"/>
    </row>
    <row r="42" spans="1:20" ht="29.25" customHeight="1" x14ac:dyDescent="0.2">
      <c r="A42" s="126" t="s">
        <v>7</v>
      </c>
      <c r="B42" s="131" t="s">
        <v>7</v>
      </c>
      <c r="C42" s="123" t="s">
        <v>163</v>
      </c>
      <c r="D42" s="17" t="s">
        <v>54</v>
      </c>
      <c r="E42" s="472"/>
      <c r="F42" s="481" t="s">
        <v>27</v>
      </c>
      <c r="G42" s="62" t="s">
        <v>10</v>
      </c>
      <c r="H42" s="482">
        <f>300+103.2</f>
        <v>403.2</v>
      </c>
      <c r="I42" s="482">
        <v>463</v>
      </c>
      <c r="J42" s="257">
        <v>450</v>
      </c>
      <c r="K42" s="483"/>
      <c r="L42" s="64"/>
      <c r="M42" s="446"/>
      <c r="N42" s="65"/>
    </row>
    <row r="43" spans="1:20" ht="28.5" customHeight="1" x14ac:dyDescent="0.2">
      <c r="A43" s="124"/>
      <c r="B43" s="9"/>
      <c r="C43" s="2"/>
      <c r="D43" s="1658" t="s">
        <v>62</v>
      </c>
      <c r="E43" s="484"/>
      <c r="F43" s="485"/>
      <c r="G43" s="379"/>
      <c r="H43" s="51"/>
      <c r="I43" s="226"/>
      <c r="J43" s="486"/>
      <c r="K43" s="487" t="s">
        <v>56</v>
      </c>
      <c r="L43" s="113" t="s">
        <v>34</v>
      </c>
      <c r="M43" s="488" t="s">
        <v>34</v>
      </c>
      <c r="N43" s="489">
        <v>4</v>
      </c>
      <c r="Q43" s="20"/>
    </row>
    <row r="44" spans="1:20" ht="32.25" customHeight="1" x14ac:dyDescent="0.2">
      <c r="A44" s="124"/>
      <c r="B44" s="9"/>
      <c r="C44" s="2"/>
      <c r="D44" s="1658"/>
      <c r="E44" s="484"/>
      <c r="F44" s="485"/>
      <c r="G44" s="379"/>
      <c r="H44" s="51"/>
      <c r="I44" s="226"/>
      <c r="J44" s="51"/>
      <c r="K44" s="487" t="s">
        <v>72</v>
      </c>
      <c r="L44" s="113">
        <v>7</v>
      </c>
      <c r="M44" s="488">
        <v>9</v>
      </c>
      <c r="N44" s="489">
        <v>5</v>
      </c>
    </row>
    <row r="45" spans="1:20" ht="28.5" customHeight="1" x14ac:dyDescent="0.2">
      <c r="A45" s="124"/>
      <c r="B45" s="9"/>
      <c r="C45" s="2"/>
      <c r="D45" s="22"/>
      <c r="E45" s="484"/>
      <c r="F45" s="485"/>
      <c r="G45" s="490"/>
      <c r="H45" s="51"/>
      <c r="I45" s="226"/>
      <c r="J45" s="226"/>
      <c r="K45" s="491" t="s">
        <v>105</v>
      </c>
      <c r="L45" s="492">
        <v>10</v>
      </c>
      <c r="M45" s="493">
        <v>10</v>
      </c>
      <c r="N45" s="494">
        <v>10</v>
      </c>
    </row>
    <row r="46" spans="1:20" ht="93" customHeight="1" x14ac:dyDescent="0.2">
      <c r="A46" s="124"/>
      <c r="B46" s="9"/>
      <c r="C46" s="2"/>
      <c r="D46" s="176" t="s">
        <v>200</v>
      </c>
      <c r="E46" s="502"/>
      <c r="F46" s="503"/>
      <c r="G46" s="110"/>
      <c r="H46" s="61"/>
      <c r="I46" s="504"/>
      <c r="J46" s="428"/>
      <c r="K46" s="384" t="s">
        <v>201</v>
      </c>
      <c r="L46" s="499">
        <v>2</v>
      </c>
      <c r="M46" s="500">
        <v>3</v>
      </c>
      <c r="N46" s="501">
        <v>4</v>
      </c>
      <c r="R46" s="20"/>
      <c r="S46" s="20"/>
      <c r="T46" s="20"/>
    </row>
    <row r="47" spans="1:20" ht="91.5" customHeight="1" x14ac:dyDescent="0.2">
      <c r="A47" s="124"/>
      <c r="B47" s="9"/>
      <c r="C47" s="2"/>
      <c r="D47" s="255" t="s">
        <v>130</v>
      </c>
      <c r="E47" s="502"/>
      <c r="F47" s="503"/>
      <c r="G47" s="110"/>
      <c r="H47" s="61"/>
      <c r="I47" s="504"/>
      <c r="J47" s="428"/>
      <c r="K47" s="505" t="s">
        <v>131</v>
      </c>
      <c r="L47" s="506">
        <v>10</v>
      </c>
      <c r="M47" s="507">
        <v>10</v>
      </c>
      <c r="N47" s="508">
        <v>10</v>
      </c>
      <c r="Q47" s="20"/>
      <c r="R47" s="20"/>
      <c r="S47" s="20"/>
    </row>
    <row r="48" spans="1:20" ht="30" customHeight="1" x14ac:dyDescent="0.2">
      <c r="A48" s="124"/>
      <c r="B48" s="9"/>
      <c r="C48" s="2"/>
      <c r="D48" s="36" t="s">
        <v>202</v>
      </c>
      <c r="E48" s="502"/>
      <c r="F48" s="503"/>
      <c r="G48" s="110"/>
      <c r="H48" s="61"/>
      <c r="I48" s="504"/>
      <c r="J48" s="428"/>
      <c r="K48" s="211" t="s">
        <v>203</v>
      </c>
      <c r="L48" s="509">
        <v>1</v>
      </c>
      <c r="M48" s="510">
        <v>1</v>
      </c>
      <c r="N48" s="511">
        <v>1</v>
      </c>
      <c r="Q48" s="20"/>
      <c r="R48" s="20"/>
      <c r="S48" s="20"/>
    </row>
    <row r="49" spans="1:21" ht="35.25" customHeight="1" x14ac:dyDescent="0.2">
      <c r="A49" s="124"/>
      <c r="B49" s="9"/>
      <c r="C49" s="2"/>
      <c r="D49" s="1640" t="s">
        <v>184</v>
      </c>
      <c r="E49" s="502"/>
      <c r="F49" s="503"/>
      <c r="G49" s="110"/>
      <c r="H49" s="61"/>
      <c r="I49" s="504"/>
      <c r="J49" s="512"/>
      <c r="K49" s="211" t="s">
        <v>187</v>
      </c>
      <c r="L49" s="499">
        <v>40</v>
      </c>
      <c r="M49" s="500">
        <v>40</v>
      </c>
      <c r="N49" s="501">
        <v>40</v>
      </c>
      <c r="Q49" s="20"/>
      <c r="R49" s="20"/>
      <c r="S49" s="20"/>
    </row>
    <row r="50" spans="1:21" ht="16.5" customHeight="1" thickBot="1" x14ac:dyDescent="0.25">
      <c r="A50" s="127"/>
      <c r="B50" s="1"/>
      <c r="C50" s="128"/>
      <c r="D50" s="1635"/>
      <c r="E50" s="513"/>
      <c r="F50" s="154"/>
      <c r="G50" s="12" t="s">
        <v>14</v>
      </c>
      <c r="H50" s="77">
        <f>SUM(H42:H49)</f>
        <v>403.2</v>
      </c>
      <c r="I50" s="77">
        <f>SUM(I42:I49)</f>
        <v>463</v>
      </c>
      <c r="J50" s="77">
        <f>SUM(J42:J49)</f>
        <v>450</v>
      </c>
      <c r="K50" s="256" t="s">
        <v>186</v>
      </c>
      <c r="L50" s="514">
        <v>100</v>
      </c>
      <c r="M50" s="515">
        <v>100</v>
      </c>
      <c r="N50" s="516">
        <v>100</v>
      </c>
      <c r="P50" s="958"/>
    </row>
    <row r="51" spans="1:21" ht="13.5" thickBot="1" x14ac:dyDescent="0.25">
      <c r="A51" s="3" t="s">
        <v>7</v>
      </c>
      <c r="B51" s="129" t="s">
        <v>7</v>
      </c>
      <c r="C51" s="1755" t="s">
        <v>13</v>
      </c>
      <c r="D51" s="1756"/>
      <c r="E51" s="1756"/>
      <c r="F51" s="1626"/>
      <c r="G51" s="1627"/>
      <c r="H51" s="52">
        <f>H50+H39+H37+H22+H35+H41</f>
        <v>1973.2</v>
      </c>
      <c r="I51" s="241">
        <f>I50+I39+I37+I22+I35+I41</f>
        <v>1948.5</v>
      </c>
      <c r="J51" s="517">
        <f>J50+J39+J37+J22+J35+J41</f>
        <v>2064.5</v>
      </c>
      <c r="K51" s="1599"/>
      <c r="L51" s="1600"/>
      <c r="M51" s="1600"/>
      <c r="N51" s="1601"/>
      <c r="T51" s="20"/>
    </row>
    <row r="52" spans="1:21" ht="13.5" thickBot="1" x14ac:dyDescent="0.25">
      <c r="A52" s="130" t="s">
        <v>7</v>
      </c>
      <c r="B52" s="131" t="s">
        <v>8</v>
      </c>
      <c r="C52" s="1683" t="s">
        <v>49</v>
      </c>
      <c r="D52" s="1684"/>
      <c r="E52" s="1684"/>
      <c r="F52" s="1684"/>
      <c r="G52" s="1684"/>
      <c r="H52" s="1684"/>
      <c r="I52" s="1684"/>
      <c r="J52" s="1684"/>
      <c r="K52" s="1684"/>
      <c r="L52" s="1684"/>
      <c r="M52" s="1684"/>
      <c r="N52" s="1685"/>
    </row>
    <row r="53" spans="1:21" ht="15.75" customHeight="1" x14ac:dyDescent="0.2">
      <c r="A53" s="130" t="s">
        <v>7</v>
      </c>
      <c r="B53" s="131" t="s">
        <v>8</v>
      </c>
      <c r="C53" s="123" t="s">
        <v>7</v>
      </c>
      <c r="D53" s="1757" t="s">
        <v>44</v>
      </c>
      <c r="E53" s="518"/>
      <c r="F53" s="417" t="s">
        <v>27</v>
      </c>
      <c r="G53" s="23" t="s">
        <v>10</v>
      </c>
      <c r="H53" s="519">
        <f>3917.6+89.9-80</f>
        <v>3927.5</v>
      </c>
      <c r="I53" s="465">
        <f>3738.3+75</f>
        <v>3813.3</v>
      </c>
      <c r="J53" s="63">
        <v>3774.5</v>
      </c>
      <c r="K53" s="175" t="s">
        <v>33</v>
      </c>
      <c r="L53" s="520">
        <v>1084</v>
      </c>
      <c r="M53" s="521">
        <v>1136</v>
      </c>
      <c r="N53" s="522">
        <v>1200</v>
      </c>
    </row>
    <row r="54" spans="1:21" ht="15.75" customHeight="1" x14ac:dyDescent="0.2">
      <c r="A54" s="8"/>
      <c r="B54" s="9"/>
      <c r="C54" s="2"/>
      <c r="D54" s="1758"/>
      <c r="E54" s="523"/>
      <c r="F54" s="423"/>
      <c r="G54" s="524" t="s">
        <v>21</v>
      </c>
      <c r="H54" s="525">
        <v>400.1</v>
      </c>
      <c r="I54" s="83">
        <v>410</v>
      </c>
      <c r="J54" s="83">
        <v>410.8</v>
      </c>
      <c r="K54" s="1632" t="s">
        <v>204</v>
      </c>
      <c r="L54" s="526">
        <v>1360</v>
      </c>
      <c r="M54" s="527">
        <v>1467</v>
      </c>
      <c r="N54" s="528">
        <v>1480</v>
      </c>
    </row>
    <row r="55" spans="1:21" ht="15.75" customHeight="1" x14ac:dyDescent="0.2">
      <c r="A55" s="8"/>
      <c r="B55" s="9"/>
      <c r="C55" s="2"/>
      <c r="D55" s="391"/>
      <c r="E55" s="523"/>
      <c r="F55" s="423"/>
      <c r="G55" s="524" t="s">
        <v>88</v>
      </c>
      <c r="H55" s="525">
        <v>62.3</v>
      </c>
      <c r="I55" s="525"/>
      <c r="J55" s="83"/>
      <c r="K55" s="1759"/>
      <c r="L55" s="492"/>
      <c r="M55" s="493"/>
      <c r="N55" s="529"/>
    </row>
    <row r="56" spans="1:21" ht="18" customHeight="1" x14ac:dyDescent="0.2">
      <c r="A56" s="8"/>
      <c r="B56" s="9"/>
      <c r="C56" s="2"/>
      <c r="D56" s="1658" t="s">
        <v>91</v>
      </c>
      <c r="E56" s="396"/>
      <c r="F56" s="423"/>
      <c r="G56" s="31"/>
      <c r="H56" s="61"/>
      <c r="I56" s="156"/>
      <c r="J56" s="156"/>
      <c r="K56" s="1633" t="s">
        <v>133</v>
      </c>
      <c r="L56" s="250">
        <v>12</v>
      </c>
      <c r="M56" s="530"/>
      <c r="N56" s="531"/>
      <c r="Q56" s="20"/>
    </row>
    <row r="57" spans="1:21" ht="13.5" customHeight="1" x14ac:dyDescent="0.2">
      <c r="A57" s="8"/>
      <c r="B57" s="9"/>
      <c r="C57" s="2"/>
      <c r="D57" s="1658"/>
      <c r="E57" s="396"/>
      <c r="F57" s="423"/>
      <c r="G57" s="31"/>
      <c r="H57" s="61"/>
      <c r="I57" s="156"/>
      <c r="J57" s="156"/>
      <c r="K57" s="1633"/>
      <c r="L57" s="532"/>
      <c r="M57" s="530"/>
      <c r="N57" s="531"/>
      <c r="R57" s="20"/>
    </row>
    <row r="58" spans="1:21" ht="28.5" customHeight="1" x14ac:dyDescent="0.2">
      <c r="A58" s="8"/>
      <c r="B58" s="9"/>
      <c r="C58" s="2"/>
      <c r="D58" s="1658"/>
      <c r="E58" s="396"/>
      <c r="F58" s="423"/>
      <c r="G58" s="31"/>
      <c r="H58" s="61"/>
      <c r="I58" s="156"/>
      <c r="J58" s="156"/>
      <c r="K58" s="1298" t="s">
        <v>287</v>
      </c>
      <c r="L58" s="234"/>
      <c r="M58" s="500">
        <v>1</v>
      </c>
      <c r="N58" s="253"/>
      <c r="R58" s="20"/>
    </row>
    <row r="59" spans="1:21" ht="18" customHeight="1" x14ac:dyDescent="0.2">
      <c r="A59" s="8"/>
      <c r="B59" s="9"/>
      <c r="C59" s="2"/>
      <c r="D59" s="1658"/>
      <c r="E59" s="396"/>
      <c r="F59" s="423"/>
      <c r="G59" s="31"/>
      <c r="H59" s="61"/>
      <c r="I59" s="156"/>
      <c r="J59" s="156"/>
      <c r="K59" s="1750" t="s">
        <v>205</v>
      </c>
      <c r="L59" s="261">
        <v>9</v>
      </c>
      <c r="M59" s="535">
        <v>9</v>
      </c>
      <c r="N59" s="536">
        <v>10</v>
      </c>
    </row>
    <row r="60" spans="1:21" ht="12" customHeight="1" x14ac:dyDescent="0.2">
      <c r="A60" s="984"/>
      <c r="B60" s="496"/>
      <c r="C60" s="497"/>
      <c r="D60" s="1659"/>
      <c r="E60" s="554"/>
      <c r="F60" s="555"/>
      <c r="G60" s="84"/>
      <c r="H60" s="985"/>
      <c r="I60" s="986"/>
      <c r="J60" s="986"/>
      <c r="K60" s="1751"/>
      <c r="L60" s="943"/>
      <c r="M60" s="493"/>
      <c r="N60" s="987"/>
      <c r="Q60" s="20"/>
    </row>
    <row r="61" spans="1:21" ht="18.75" customHeight="1" x14ac:dyDescent="0.2">
      <c r="A61" s="8"/>
      <c r="B61" s="9"/>
      <c r="C61" s="2"/>
      <c r="D61" s="1658" t="s">
        <v>90</v>
      </c>
      <c r="E61" s="396"/>
      <c r="F61" s="423"/>
      <c r="G61" s="424"/>
      <c r="H61" s="61"/>
      <c r="I61" s="537"/>
      <c r="J61" s="538"/>
      <c r="K61" s="929"/>
      <c r="L61" s="506"/>
      <c r="M61" s="488"/>
      <c r="N61" s="269"/>
      <c r="O61" s="958"/>
      <c r="P61" s="958"/>
      <c r="Q61" s="20"/>
      <c r="S61" s="20"/>
    </row>
    <row r="62" spans="1:21" ht="18.75" customHeight="1" x14ac:dyDescent="0.2">
      <c r="A62" s="8"/>
      <c r="B62" s="9"/>
      <c r="C62" s="2"/>
      <c r="D62" s="1658"/>
      <c r="E62" s="396"/>
      <c r="F62" s="423"/>
      <c r="G62" s="424"/>
      <c r="H62" s="61"/>
      <c r="I62" s="537"/>
      <c r="J62" s="538"/>
      <c r="K62" s="539"/>
      <c r="L62" s="506"/>
      <c r="M62" s="488"/>
      <c r="N62" s="269"/>
      <c r="O62" s="958"/>
      <c r="P62" s="958"/>
      <c r="Q62" s="20"/>
      <c r="S62" s="20"/>
      <c r="U62" s="20"/>
    </row>
    <row r="63" spans="1:21" ht="18.75" customHeight="1" x14ac:dyDescent="0.2">
      <c r="A63" s="8"/>
      <c r="B63" s="9"/>
      <c r="C63" s="2"/>
      <c r="D63" s="1658"/>
      <c r="E63" s="396"/>
      <c r="F63" s="423"/>
      <c r="G63" s="540"/>
      <c r="H63" s="534"/>
      <c r="I63" s="537"/>
      <c r="J63" s="210"/>
      <c r="K63" s="385"/>
      <c r="L63" s="506"/>
      <c r="M63" s="488"/>
      <c r="N63" s="269"/>
      <c r="O63" s="958"/>
      <c r="P63" s="958"/>
      <c r="Q63" s="20"/>
      <c r="S63" s="20"/>
    </row>
    <row r="64" spans="1:21" ht="27.75" customHeight="1" x14ac:dyDescent="0.2">
      <c r="A64" s="8"/>
      <c r="B64" s="9"/>
      <c r="C64" s="541"/>
      <c r="D64" s="1623" t="s">
        <v>28</v>
      </c>
      <c r="E64" s="396"/>
      <c r="F64" s="423"/>
      <c r="G64" s="31"/>
      <c r="H64" s="60"/>
      <c r="I64" s="537"/>
      <c r="J64" s="542"/>
      <c r="K64" s="1762"/>
      <c r="L64" s="506"/>
      <c r="M64" s="1660"/>
      <c r="N64" s="269"/>
      <c r="O64" s="958"/>
    </row>
    <row r="65" spans="1:20" ht="12" customHeight="1" x14ac:dyDescent="0.2">
      <c r="A65" s="8"/>
      <c r="B65" s="9"/>
      <c r="C65" s="541"/>
      <c r="D65" s="1659"/>
      <c r="E65" s="396"/>
      <c r="F65" s="423"/>
      <c r="G65" s="31"/>
      <c r="H65" s="60"/>
      <c r="I65" s="543"/>
      <c r="J65" s="544"/>
      <c r="K65" s="1763"/>
      <c r="L65" s="506"/>
      <c r="M65" s="1661"/>
      <c r="N65" s="269"/>
    </row>
    <row r="66" spans="1:20" ht="18.75" customHeight="1" x14ac:dyDescent="0.2">
      <c r="A66" s="132"/>
      <c r="B66" s="9"/>
      <c r="C66" s="135"/>
      <c r="D66" s="1662" t="s">
        <v>92</v>
      </c>
      <c r="E66" s="545"/>
      <c r="F66" s="423"/>
      <c r="G66" s="31"/>
      <c r="H66" s="61"/>
      <c r="I66" s="156"/>
      <c r="J66" s="156"/>
      <c r="K66" s="1633" t="s">
        <v>102</v>
      </c>
      <c r="L66" s="532">
        <v>770</v>
      </c>
      <c r="M66" s="530">
        <v>805</v>
      </c>
      <c r="N66" s="531">
        <v>850</v>
      </c>
    </row>
    <row r="67" spans="1:20" ht="17.25" customHeight="1" x14ac:dyDescent="0.2">
      <c r="A67" s="132"/>
      <c r="B67" s="9"/>
      <c r="C67" s="135"/>
      <c r="D67" s="1662"/>
      <c r="E67" s="545"/>
      <c r="F67" s="423"/>
      <c r="G67" s="31"/>
      <c r="H67" s="61"/>
      <c r="I67" s="156"/>
      <c r="J67" s="546"/>
      <c r="K67" s="1633"/>
      <c r="L67" s="532"/>
      <c r="M67" s="530"/>
      <c r="N67" s="531"/>
      <c r="T67" s="20"/>
    </row>
    <row r="68" spans="1:20" ht="18.75" customHeight="1" x14ac:dyDescent="0.2">
      <c r="A68" s="124"/>
      <c r="B68" s="9"/>
      <c r="C68" s="135"/>
      <c r="D68" s="1662"/>
      <c r="E68" s="545"/>
      <c r="F68" s="423"/>
      <c r="G68" s="533"/>
      <c r="H68" s="534"/>
      <c r="I68" s="156"/>
      <c r="J68" s="156"/>
      <c r="K68" s="1633"/>
      <c r="L68" s="532"/>
      <c r="M68" s="530"/>
      <c r="N68" s="531"/>
      <c r="P68" s="958"/>
    </row>
    <row r="69" spans="1:20" ht="28.5" customHeight="1" x14ac:dyDescent="0.2">
      <c r="A69" s="8"/>
      <c r="B69" s="9"/>
      <c r="C69" s="135"/>
      <c r="D69" s="375" t="s">
        <v>109</v>
      </c>
      <c r="E69" s="545"/>
      <c r="F69" s="423"/>
      <c r="G69" s="31"/>
      <c r="H69" s="60"/>
      <c r="I69" s="537"/>
      <c r="J69" s="537"/>
      <c r="K69" s="385"/>
      <c r="L69" s="547"/>
      <c r="M69" s="488"/>
      <c r="N69" s="269"/>
    </row>
    <row r="70" spans="1:20" ht="21" customHeight="1" x14ac:dyDescent="0.2">
      <c r="A70" s="124"/>
      <c r="B70" s="9"/>
      <c r="C70" s="2"/>
      <c r="D70" s="1623" t="s">
        <v>93</v>
      </c>
      <c r="E70" s="396"/>
      <c r="F70" s="423"/>
      <c r="G70" s="31"/>
      <c r="H70" s="61"/>
      <c r="I70" s="537"/>
      <c r="J70" s="538"/>
      <c r="K70" s="1663"/>
      <c r="L70" s="506"/>
      <c r="M70" s="548"/>
      <c r="N70" s="269"/>
      <c r="Q70" s="20"/>
      <c r="R70" s="20"/>
    </row>
    <row r="71" spans="1:20" ht="21" customHeight="1" x14ac:dyDescent="0.2">
      <c r="A71" s="124"/>
      <c r="B71" s="9"/>
      <c r="C71" s="2"/>
      <c r="D71" s="1658"/>
      <c r="E71" s="396"/>
      <c r="F71" s="423"/>
      <c r="G71" s="31"/>
      <c r="H71" s="61"/>
      <c r="I71" s="537"/>
      <c r="J71" s="538"/>
      <c r="K71" s="1663"/>
      <c r="L71" s="506"/>
      <c r="M71" s="548"/>
      <c r="N71" s="269"/>
      <c r="Q71" s="20"/>
    </row>
    <row r="72" spans="1:20" ht="43.5" customHeight="1" x14ac:dyDescent="0.2">
      <c r="A72" s="124"/>
      <c r="B72" s="9"/>
      <c r="C72" s="2"/>
      <c r="D72" s="381" t="s">
        <v>206</v>
      </c>
      <c r="E72" s="396"/>
      <c r="F72" s="423"/>
      <c r="G72" s="31"/>
      <c r="H72" s="60"/>
      <c r="I72" s="537"/>
      <c r="J72" s="210"/>
      <c r="K72" s="385"/>
      <c r="L72" s="506"/>
      <c r="M72" s="548"/>
      <c r="N72" s="269"/>
      <c r="P72" s="958"/>
      <c r="Q72" s="20"/>
    </row>
    <row r="73" spans="1:20" ht="20.25" customHeight="1" x14ac:dyDescent="0.2">
      <c r="A73" s="132"/>
      <c r="B73" s="9"/>
      <c r="C73" s="135"/>
      <c r="D73" s="1623" t="s">
        <v>101</v>
      </c>
      <c r="E73" s="1760" t="s">
        <v>100</v>
      </c>
      <c r="F73" s="423"/>
      <c r="G73" s="31"/>
      <c r="H73" s="61"/>
      <c r="I73" s="537"/>
      <c r="J73" s="537"/>
      <c r="K73" s="1667" t="s">
        <v>134</v>
      </c>
      <c r="L73" s="549">
        <v>2</v>
      </c>
      <c r="M73" s="530">
        <v>1</v>
      </c>
      <c r="N73" s="1761"/>
      <c r="R73" s="20"/>
      <c r="T73" s="20"/>
    </row>
    <row r="74" spans="1:20" ht="20.25" customHeight="1" x14ac:dyDescent="0.2">
      <c r="A74" s="132"/>
      <c r="B74" s="9"/>
      <c r="C74" s="135"/>
      <c r="D74" s="1658"/>
      <c r="E74" s="1760"/>
      <c r="F74" s="423"/>
      <c r="G74" s="31"/>
      <c r="H74" s="61"/>
      <c r="I74" s="537"/>
      <c r="J74" s="538"/>
      <c r="K74" s="1667"/>
      <c r="L74" s="549"/>
      <c r="M74" s="530"/>
      <c r="N74" s="1761"/>
      <c r="R74" s="20"/>
      <c r="T74" s="20"/>
    </row>
    <row r="75" spans="1:20" ht="16.5" customHeight="1" x14ac:dyDescent="0.2">
      <c r="A75" s="132"/>
      <c r="B75" s="9"/>
      <c r="C75" s="135"/>
      <c r="D75" s="1659"/>
      <c r="E75" s="551"/>
      <c r="F75" s="423"/>
      <c r="G75" s="533"/>
      <c r="H75" s="534"/>
      <c r="I75" s="226"/>
      <c r="J75" s="51"/>
      <c r="K75" s="1667"/>
      <c r="L75" s="549"/>
      <c r="M75" s="530"/>
      <c r="N75" s="1761"/>
      <c r="R75" s="20"/>
      <c r="T75" s="20"/>
    </row>
    <row r="76" spans="1:20" x14ac:dyDescent="0.2">
      <c r="A76" s="132"/>
      <c r="B76" s="9"/>
      <c r="C76" s="135"/>
      <c r="D76" s="1640" t="s">
        <v>207</v>
      </c>
      <c r="E76" s="551"/>
      <c r="F76" s="423"/>
      <c r="G76" s="31"/>
      <c r="H76" s="60"/>
      <c r="I76" s="226"/>
      <c r="J76" s="51"/>
      <c r="K76" s="1667"/>
      <c r="L76" s="506"/>
      <c r="M76" s="488"/>
      <c r="N76" s="269"/>
      <c r="R76" s="20"/>
      <c r="S76" s="20"/>
    </row>
    <row r="77" spans="1:20" x14ac:dyDescent="0.2">
      <c r="A77" s="132"/>
      <c r="B77" s="9"/>
      <c r="C77" s="135"/>
      <c r="D77" s="1639"/>
      <c r="E77" s="551"/>
      <c r="F77" s="423"/>
      <c r="G77" s="533"/>
      <c r="H77" s="60"/>
      <c r="I77" s="226"/>
      <c r="J77" s="226"/>
      <c r="K77" s="1667"/>
      <c r="L77" s="506"/>
      <c r="M77" s="488"/>
      <c r="N77" s="269"/>
    </row>
    <row r="78" spans="1:20" ht="31.5" customHeight="1" x14ac:dyDescent="0.2">
      <c r="A78" s="132"/>
      <c r="B78" s="9"/>
      <c r="C78" s="552"/>
      <c r="D78" s="176" t="s">
        <v>208</v>
      </c>
      <c r="E78" s="235"/>
      <c r="F78" s="553"/>
      <c r="G78" s="117"/>
      <c r="H78" s="61"/>
      <c r="I78" s="537"/>
      <c r="J78" s="542"/>
      <c r="K78" s="383" t="s">
        <v>135</v>
      </c>
      <c r="L78" s="532">
        <v>1</v>
      </c>
      <c r="M78" s="530"/>
      <c r="N78" s="531"/>
      <c r="P78" s="958"/>
      <c r="R78" s="20"/>
      <c r="T78" s="20"/>
    </row>
    <row r="79" spans="1:20" ht="25.5" customHeight="1" x14ac:dyDescent="0.2">
      <c r="A79" s="132"/>
      <c r="B79" s="9"/>
      <c r="C79" s="180"/>
      <c r="D79" s="1631" t="s">
        <v>209</v>
      </c>
      <c r="E79" s="155"/>
      <c r="F79" s="553"/>
      <c r="G79" s="117"/>
      <c r="H79" s="61"/>
      <c r="I79" s="537"/>
      <c r="J79" s="542"/>
      <c r="K79" s="383" t="s">
        <v>135</v>
      </c>
      <c r="L79" s="532">
        <v>1</v>
      </c>
      <c r="M79" s="530"/>
      <c r="N79" s="531"/>
      <c r="Q79" s="20"/>
      <c r="R79" s="20"/>
      <c r="T79" s="20"/>
    </row>
    <row r="80" spans="1:20" ht="27" customHeight="1" x14ac:dyDescent="0.2">
      <c r="A80" s="132"/>
      <c r="B80" s="9"/>
      <c r="C80" s="552"/>
      <c r="D80" s="1639"/>
      <c r="E80" s="235"/>
      <c r="F80" s="553"/>
      <c r="G80" s="117"/>
      <c r="H80" s="61"/>
      <c r="I80" s="537"/>
      <c r="J80" s="542"/>
      <c r="K80" s="383"/>
      <c r="L80" s="549"/>
      <c r="M80" s="530"/>
      <c r="N80" s="531"/>
      <c r="Q80" s="20"/>
      <c r="R80" s="20"/>
      <c r="T80" s="20"/>
    </row>
    <row r="81" spans="1:25" ht="21.75" customHeight="1" x14ac:dyDescent="0.2">
      <c r="A81" s="132"/>
      <c r="B81" s="9"/>
      <c r="C81" s="2"/>
      <c r="D81" s="1658" t="s">
        <v>29</v>
      </c>
      <c r="E81" s="396"/>
      <c r="F81" s="423"/>
      <c r="G81" s="31"/>
      <c r="H81" s="239"/>
      <c r="I81" s="537"/>
      <c r="J81" s="537"/>
      <c r="K81" s="383"/>
      <c r="L81" s="532"/>
      <c r="M81" s="488"/>
      <c r="N81" s="269"/>
      <c r="S81" s="20"/>
    </row>
    <row r="82" spans="1:25" ht="21.75" customHeight="1" x14ac:dyDescent="0.2">
      <c r="A82" s="124"/>
      <c r="B82" s="9"/>
      <c r="C82" s="864"/>
      <c r="D82" s="1659"/>
      <c r="E82" s="396"/>
      <c r="F82" s="423"/>
      <c r="G82" s="31"/>
      <c r="H82" s="61"/>
      <c r="I82" s="537"/>
      <c r="J82" s="538"/>
      <c r="K82" s="392"/>
      <c r="L82" s="557"/>
      <c r="M82" s="493"/>
      <c r="N82" s="529"/>
      <c r="Q82" s="20"/>
    </row>
    <row r="83" spans="1:25" ht="14.25" customHeight="1" x14ac:dyDescent="0.2">
      <c r="A83" s="124"/>
      <c r="B83" s="9"/>
      <c r="C83" s="225"/>
      <c r="D83" s="1631" t="s">
        <v>138</v>
      </c>
      <c r="E83" s="558"/>
      <c r="F83" s="553"/>
      <c r="G83" s="110"/>
      <c r="H83" s="60"/>
      <c r="I83" s="226"/>
      <c r="J83" s="486"/>
      <c r="K83" s="383" t="s">
        <v>164</v>
      </c>
      <c r="L83" s="532">
        <v>7</v>
      </c>
      <c r="M83" s="530">
        <v>7</v>
      </c>
      <c r="N83" s="531">
        <v>7</v>
      </c>
      <c r="Q83" s="20"/>
      <c r="S83" s="20"/>
    </row>
    <row r="84" spans="1:25" ht="14.25" customHeight="1" x14ac:dyDescent="0.2">
      <c r="A84" s="124"/>
      <c r="B84" s="9"/>
      <c r="C84" s="225"/>
      <c r="D84" s="1631"/>
      <c r="E84" s="558"/>
      <c r="F84" s="553"/>
      <c r="G84" s="117"/>
      <c r="H84" s="61"/>
      <c r="I84" s="226"/>
      <c r="J84" s="486"/>
      <c r="K84" s="383"/>
      <c r="L84" s="532"/>
      <c r="M84" s="530"/>
      <c r="N84" s="531"/>
      <c r="O84" s="958"/>
    </row>
    <row r="85" spans="1:25" ht="13.5" thickBot="1" x14ac:dyDescent="0.25">
      <c r="A85" s="3"/>
      <c r="B85" s="1"/>
      <c r="C85" s="133"/>
      <c r="D85" s="1635"/>
      <c r="E85" s="559"/>
      <c r="F85" s="437"/>
      <c r="G85" s="12" t="s">
        <v>14</v>
      </c>
      <c r="H85" s="77">
        <f>SUM(H53:H84)</f>
        <v>4389.9000000000005</v>
      </c>
      <c r="I85" s="87">
        <f>SUM(I53:I84)</f>
        <v>4223.3</v>
      </c>
      <c r="J85" s="77">
        <f>SUM(J53:J84)</f>
        <v>4185.3</v>
      </c>
      <c r="K85" s="393"/>
      <c r="L85" s="514"/>
      <c r="M85" s="560"/>
      <c r="N85" s="561"/>
      <c r="Q85" s="20"/>
    </row>
    <row r="86" spans="1:25" ht="17.25" customHeight="1" x14ac:dyDescent="0.2">
      <c r="A86" s="143" t="s">
        <v>7</v>
      </c>
      <c r="B86" s="144" t="s">
        <v>8</v>
      </c>
      <c r="C86" s="119" t="s">
        <v>8</v>
      </c>
      <c r="D86" s="97" t="s">
        <v>120</v>
      </c>
      <c r="E86" s="95"/>
      <c r="F86" s="562"/>
      <c r="G86" s="98"/>
      <c r="H86" s="99"/>
      <c r="I86" s="99"/>
      <c r="J86" s="99"/>
      <c r="K86" s="233"/>
      <c r="L86" s="563"/>
      <c r="M86" s="564"/>
      <c r="N86" s="565"/>
      <c r="Q86" s="20"/>
      <c r="R86" s="20"/>
    </row>
    <row r="87" spans="1:25" ht="40.5" customHeight="1" x14ac:dyDescent="0.2">
      <c r="A87" s="8"/>
      <c r="B87" s="9"/>
      <c r="C87" s="566"/>
      <c r="D87" s="1631" t="s">
        <v>168</v>
      </c>
      <c r="E87" s="96"/>
      <c r="F87" s="567">
        <v>2</v>
      </c>
      <c r="G87" s="390" t="s">
        <v>10</v>
      </c>
      <c r="H87" s="60">
        <v>242</v>
      </c>
      <c r="I87" s="537">
        <v>197.9</v>
      </c>
      <c r="J87" s="537">
        <v>10.6</v>
      </c>
      <c r="K87" s="392" t="s">
        <v>210</v>
      </c>
      <c r="L87" s="568">
        <v>100</v>
      </c>
      <c r="M87" s="569"/>
      <c r="N87" s="570"/>
      <c r="Q87" s="571"/>
    </row>
    <row r="88" spans="1:25" ht="40.5" customHeight="1" x14ac:dyDescent="0.2">
      <c r="A88" s="8"/>
      <c r="B88" s="9"/>
      <c r="C88" s="174"/>
      <c r="D88" s="1631"/>
      <c r="E88" s="96"/>
      <c r="F88" s="567"/>
      <c r="G88" s="390"/>
      <c r="H88" s="60"/>
      <c r="I88" s="537"/>
      <c r="J88" s="537"/>
      <c r="K88" s="392" t="s">
        <v>174</v>
      </c>
      <c r="L88" s="568">
        <v>1070</v>
      </c>
      <c r="M88" s="569"/>
      <c r="N88" s="570"/>
      <c r="Q88" s="571"/>
      <c r="Y88" s="20"/>
    </row>
    <row r="89" spans="1:25" ht="30" customHeight="1" x14ac:dyDescent="0.2">
      <c r="A89" s="8"/>
      <c r="B89" s="9"/>
      <c r="C89" s="174"/>
      <c r="D89" s="572"/>
      <c r="E89" s="96"/>
      <c r="F89" s="567"/>
      <c r="G89" s="390"/>
      <c r="H89" s="100"/>
      <c r="I89" s="537"/>
      <c r="J89" s="537"/>
      <c r="K89" s="392" t="s">
        <v>175</v>
      </c>
      <c r="L89" s="568">
        <v>4</v>
      </c>
      <c r="M89" s="569">
        <v>2</v>
      </c>
      <c r="N89" s="570"/>
      <c r="Q89" s="571"/>
    </row>
    <row r="90" spans="1:25" ht="22.5" customHeight="1" x14ac:dyDescent="0.2">
      <c r="A90" s="8"/>
      <c r="B90" s="9"/>
      <c r="C90" s="174"/>
      <c r="D90" s="1640" t="s">
        <v>211</v>
      </c>
      <c r="E90" s="96"/>
      <c r="F90" s="567"/>
      <c r="G90" s="390"/>
      <c r="H90" s="100"/>
      <c r="I90" s="537"/>
      <c r="J90" s="573"/>
      <c r="K90" s="192" t="s">
        <v>176</v>
      </c>
      <c r="L90" s="234">
        <v>100</v>
      </c>
      <c r="M90" s="500"/>
      <c r="N90" s="501"/>
      <c r="Q90" s="571"/>
    </row>
    <row r="91" spans="1:25" ht="35.25" customHeight="1" x14ac:dyDescent="0.2">
      <c r="A91" s="8"/>
      <c r="B91" s="9"/>
      <c r="C91" s="174"/>
      <c r="D91" s="1639"/>
      <c r="E91" s="96"/>
      <c r="F91" s="567"/>
      <c r="G91" s="390"/>
      <c r="H91" s="100"/>
      <c r="I91" s="537"/>
      <c r="J91" s="573"/>
      <c r="K91" s="382" t="s">
        <v>212</v>
      </c>
      <c r="L91" s="104"/>
      <c r="M91" s="569">
        <v>100</v>
      </c>
      <c r="N91" s="531"/>
      <c r="Q91" s="571"/>
      <c r="S91" s="20"/>
    </row>
    <row r="92" spans="1:25" ht="30.75" customHeight="1" x14ac:dyDescent="0.2">
      <c r="A92" s="8"/>
      <c r="B92" s="9"/>
      <c r="C92" s="174"/>
      <c r="D92" s="1640" t="s">
        <v>121</v>
      </c>
      <c r="E92" s="574"/>
      <c r="F92" s="567"/>
      <c r="G92" s="390"/>
      <c r="H92" s="100"/>
      <c r="I92" s="537"/>
      <c r="J92" s="573"/>
      <c r="K92" s="192" t="s">
        <v>139</v>
      </c>
      <c r="L92" s="526">
        <v>100</v>
      </c>
      <c r="M92" s="500"/>
      <c r="N92" s="501"/>
      <c r="Q92" s="571"/>
    </row>
    <row r="93" spans="1:25" ht="30" customHeight="1" x14ac:dyDescent="0.2">
      <c r="A93" s="8"/>
      <c r="B93" s="9"/>
      <c r="C93" s="575"/>
      <c r="D93" s="1639"/>
      <c r="E93" s="96"/>
      <c r="F93" s="567"/>
      <c r="G93" s="390"/>
      <c r="H93" s="100"/>
      <c r="I93" s="537"/>
      <c r="J93" s="573"/>
      <c r="K93" s="211" t="s">
        <v>165</v>
      </c>
      <c r="L93" s="499">
        <v>1</v>
      </c>
      <c r="M93" s="569"/>
      <c r="N93" s="570"/>
      <c r="Q93" s="571"/>
      <c r="R93" s="20"/>
    </row>
    <row r="94" spans="1:25" ht="30" customHeight="1" x14ac:dyDescent="0.2">
      <c r="A94" s="984"/>
      <c r="B94" s="496"/>
      <c r="C94" s="988"/>
      <c r="D94" s="596" t="s">
        <v>213</v>
      </c>
      <c r="E94" s="989"/>
      <c r="F94" s="577"/>
      <c r="G94" s="974"/>
      <c r="H94" s="578"/>
      <c r="I94" s="556"/>
      <c r="J94" s="556"/>
      <c r="K94" s="971" t="s">
        <v>214</v>
      </c>
      <c r="L94" s="576"/>
      <c r="M94" s="500">
        <v>100</v>
      </c>
      <c r="N94" s="501"/>
      <c r="Q94" s="571"/>
      <c r="R94" s="20"/>
    </row>
    <row r="95" spans="1:25" ht="30" customHeight="1" x14ac:dyDescent="0.2">
      <c r="A95" s="8"/>
      <c r="B95" s="9"/>
      <c r="C95" s="174"/>
      <c r="D95" s="375"/>
      <c r="E95" s="574"/>
      <c r="F95" s="577"/>
      <c r="G95" s="390"/>
      <c r="H95" s="578"/>
      <c r="I95" s="556"/>
      <c r="J95" s="556"/>
      <c r="K95" s="383" t="s">
        <v>215</v>
      </c>
      <c r="L95" s="549"/>
      <c r="M95" s="105"/>
      <c r="N95" s="531">
        <v>100</v>
      </c>
      <c r="Q95" s="571"/>
    </row>
    <row r="96" spans="1:25" ht="27.75" customHeight="1" x14ac:dyDescent="0.2">
      <c r="A96" s="8"/>
      <c r="B96" s="9"/>
      <c r="C96" s="174"/>
      <c r="D96" s="1640" t="s">
        <v>160</v>
      </c>
      <c r="E96" s="252"/>
      <c r="F96" s="581">
        <v>6</v>
      </c>
      <c r="G96" s="389" t="s">
        <v>10</v>
      </c>
      <c r="H96" s="101">
        <f>55.2+1.5</f>
        <v>56.7</v>
      </c>
      <c r="I96" s="102"/>
      <c r="J96" s="102"/>
      <c r="K96" s="382" t="s">
        <v>122</v>
      </c>
      <c r="L96" s="526">
        <v>100</v>
      </c>
      <c r="M96" s="527"/>
      <c r="N96" s="528"/>
      <c r="Q96" s="571"/>
    </row>
    <row r="97" spans="1:20" ht="15.75" customHeight="1" x14ac:dyDescent="0.2">
      <c r="A97" s="8"/>
      <c r="B97" s="9"/>
      <c r="C97" s="174"/>
      <c r="D97" s="1631"/>
      <c r="E97" s="574"/>
      <c r="F97" s="567"/>
      <c r="G97" s="390"/>
      <c r="H97" s="100"/>
      <c r="I97" s="573"/>
      <c r="J97" s="573"/>
      <c r="K97" s="1632" t="s">
        <v>170</v>
      </c>
      <c r="L97" s="526">
        <v>1</v>
      </c>
      <c r="M97" s="527"/>
      <c r="N97" s="528"/>
      <c r="Q97" s="571"/>
    </row>
    <row r="98" spans="1:20" ht="17.25" customHeight="1" thickBot="1" x14ac:dyDescent="0.25">
      <c r="A98" s="8"/>
      <c r="B98" s="9"/>
      <c r="C98" s="582"/>
      <c r="D98" s="1635"/>
      <c r="E98" s="583"/>
      <c r="F98" s="437"/>
      <c r="G98" s="222" t="s">
        <v>14</v>
      </c>
      <c r="H98" s="584">
        <f>SUM(H86:H97)</f>
        <v>298.7</v>
      </c>
      <c r="I98" s="584">
        <f>SUM(I86:I97)</f>
        <v>197.9</v>
      </c>
      <c r="J98" s="584">
        <f>SUM(J86:J97)</f>
        <v>10.6</v>
      </c>
      <c r="K98" s="1664"/>
      <c r="L98" s="514"/>
      <c r="M98" s="560"/>
      <c r="N98" s="561"/>
      <c r="Q98" s="571"/>
    </row>
    <row r="99" spans="1:20" ht="19.5" customHeight="1" x14ac:dyDescent="0.2">
      <c r="A99" s="122" t="s">
        <v>7</v>
      </c>
      <c r="B99" s="131" t="s">
        <v>8</v>
      </c>
      <c r="C99" s="123" t="s">
        <v>9</v>
      </c>
      <c r="D99" s="1665" t="s">
        <v>123</v>
      </c>
      <c r="E99" s="416"/>
      <c r="F99" s="417">
        <v>6</v>
      </c>
      <c r="G99" s="106" t="s">
        <v>10</v>
      </c>
      <c r="H99" s="242">
        <f>154.5-18</f>
        <v>136.5</v>
      </c>
      <c r="I99" s="88">
        <f>+H99</f>
        <v>136.5</v>
      </c>
      <c r="J99" s="88">
        <f>+I99</f>
        <v>136.5</v>
      </c>
      <c r="K99" s="1666" t="s">
        <v>124</v>
      </c>
      <c r="L99" s="460">
        <v>7</v>
      </c>
      <c r="M99" s="421">
        <v>7</v>
      </c>
      <c r="N99" s="468">
        <v>7</v>
      </c>
      <c r="O99" s="1124"/>
    </row>
    <row r="100" spans="1:20" ht="19.5" customHeight="1" x14ac:dyDescent="0.2">
      <c r="A100" s="124"/>
      <c r="B100" s="9"/>
      <c r="C100" s="224"/>
      <c r="D100" s="1658"/>
      <c r="E100" s="862"/>
      <c r="F100" s="423"/>
      <c r="G100" s="424" t="s">
        <v>243</v>
      </c>
      <c r="H100" s="429">
        <v>18</v>
      </c>
      <c r="I100" s="427"/>
      <c r="J100" s="429"/>
      <c r="K100" s="1667"/>
      <c r="L100" s="866"/>
      <c r="M100" s="651"/>
      <c r="N100" s="860"/>
      <c r="O100" s="1124"/>
    </row>
    <row r="101" spans="1:20" ht="13.5" customHeight="1" thickBot="1" x14ac:dyDescent="0.25">
      <c r="A101" s="3"/>
      <c r="B101" s="1"/>
      <c r="C101" s="133"/>
      <c r="D101" s="1624"/>
      <c r="E101" s="583"/>
      <c r="F101" s="437"/>
      <c r="G101" s="222" t="s">
        <v>14</v>
      </c>
      <c r="H101" s="77">
        <f>SUM(H99:H100)</f>
        <v>154.5</v>
      </c>
      <c r="I101" s="87">
        <f>SUM(I99)</f>
        <v>136.5</v>
      </c>
      <c r="J101" s="85">
        <f>SUM(J99)</f>
        <v>136.5</v>
      </c>
      <c r="K101" s="1668"/>
      <c r="L101" s="585"/>
      <c r="M101" s="560"/>
      <c r="N101" s="586"/>
      <c r="O101" s="1125"/>
      <c r="Q101" s="20"/>
    </row>
    <row r="102" spans="1:20" ht="15.75" customHeight="1" x14ac:dyDescent="0.2">
      <c r="A102" s="130" t="s">
        <v>7</v>
      </c>
      <c r="B102" s="131" t="s">
        <v>8</v>
      </c>
      <c r="C102" s="134" t="s">
        <v>11</v>
      </c>
      <c r="D102" s="1652" t="s">
        <v>45</v>
      </c>
      <c r="E102" s="587"/>
      <c r="F102" s="417"/>
      <c r="G102" s="423" t="s">
        <v>10</v>
      </c>
      <c r="H102" s="588">
        <f>234.1+5.5</f>
        <v>239.6</v>
      </c>
      <c r="I102" s="589">
        <f>1062.5</f>
        <v>1062.5</v>
      </c>
      <c r="J102" s="590">
        <f>401.8</f>
        <v>401.8</v>
      </c>
      <c r="K102" s="91"/>
      <c r="L102" s="591"/>
      <c r="M102" s="592"/>
      <c r="N102" s="593"/>
      <c r="R102" s="20"/>
      <c r="S102" s="20"/>
    </row>
    <row r="103" spans="1:20" ht="15.75" customHeight="1" x14ac:dyDescent="0.2">
      <c r="A103" s="8"/>
      <c r="B103" s="9"/>
      <c r="C103" s="135"/>
      <c r="D103" s="1653"/>
      <c r="E103" s="228"/>
      <c r="F103" s="423"/>
      <c r="G103" s="594" t="s">
        <v>243</v>
      </c>
      <c r="H103" s="588">
        <v>21.5</v>
      </c>
      <c r="I103" s="589"/>
      <c r="J103" s="590"/>
      <c r="K103" s="595"/>
      <c r="L103" s="492"/>
      <c r="M103" s="493"/>
      <c r="N103" s="529"/>
      <c r="R103" s="20"/>
      <c r="S103" s="20"/>
    </row>
    <row r="104" spans="1:20" ht="15.75" customHeight="1" x14ac:dyDescent="0.2">
      <c r="A104" s="8"/>
      <c r="B104" s="9"/>
      <c r="C104" s="135"/>
      <c r="D104" s="1653"/>
      <c r="E104" s="228"/>
      <c r="F104" s="423"/>
      <c r="G104" s="594" t="s">
        <v>22</v>
      </c>
      <c r="H104" s="588">
        <v>672.9</v>
      </c>
      <c r="I104" s="589">
        <v>1502</v>
      </c>
      <c r="J104" s="590">
        <v>545.70000000000005</v>
      </c>
      <c r="K104" s="595"/>
      <c r="L104" s="492"/>
      <c r="M104" s="493"/>
      <c r="N104" s="529"/>
      <c r="R104" s="20"/>
      <c r="S104" s="20"/>
    </row>
    <row r="105" spans="1:20" ht="15.75" customHeight="1" x14ac:dyDescent="0.2">
      <c r="A105" s="8"/>
      <c r="B105" s="9"/>
      <c r="C105" s="135"/>
      <c r="D105" s="1654"/>
      <c r="E105" s="228"/>
      <c r="F105" s="423"/>
      <c r="G105" s="423" t="s">
        <v>76</v>
      </c>
      <c r="H105" s="588">
        <v>64.7</v>
      </c>
      <c r="I105" s="589">
        <v>23.7</v>
      </c>
      <c r="J105" s="590">
        <v>0</v>
      </c>
      <c r="K105" s="595"/>
      <c r="L105" s="492"/>
      <c r="M105" s="493"/>
      <c r="N105" s="529"/>
      <c r="R105" s="20"/>
      <c r="S105" s="20"/>
    </row>
    <row r="106" spans="1:20" ht="15" customHeight="1" x14ac:dyDescent="0.2">
      <c r="A106" s="8"/>
      <c r="B106" s="9"/>
      <c r="C106" s="2"/>
      <c r="D106" s="1640" t="s">
        <v>182</v>
      </c>
      <c r="E106" s="396"/>
      <c r="F106" s="601">
        <v>4</v>
      </c>
      <c r="G106" s="1270" t="s">
        <v>217</v>
      </c>
      <c r="H106" s="1269">
        <v>20</v>
      </c>
      <c r="I106" s="1271"/>
      <c r="J106" s="1272"/>
      <c r="K106" s="1655" t="s">
        <v>219</v>
      </c>
      <c r="L106" s="603">
        <v>1</v>
      </c>
      <c r="M106" s="527"/>
      <c r="N106" s="604"/>
      <c r="O106" s="1126"/>
      <c r="P106" s="958"/>
    </row>
    <row r="107" spans="1:20" ht="15" customHeight="1" x14ac:dyDescent="0.2">
      <c r="A107" s="8"/>
      <c r="B107" s="9"/>
      <c r="C107" s="2"/>
      <c r="D107" s="1631"/>
      <c r="E107" s="396"/>
      <c r="F107" s="423"/>
      <c r="G107" s="1264"/>
      <c r="H107" s="1265"/>
      <c r="I107" s="1273"/>
      <c r="J107" s="1274"/>
      <c r="K107" s="1656"/>
      <c r="L107" s="434"/>
      <c r="M107" s="530"/>
      <c r="N107" s="269"/>
      <c r="O107" s="1126"/>
      <c r="P107" s="958"/>
      <c r="S107" s="20"/>
    </row>
    <row r="108" spans="1:20" ht="15" customHeight="1" x14ac:dyDescent="0.2">
      <c r="A108" s="8"/>
      <c r="B108" s="9"/>
      <c r="C108" s="137"/>
      <c r="D108" s="1639"/>
      <c r="E108" s="396"/>
      <c r="F108" s="555"/>
      <c r="G108" s="1266"/>
      <c r="H108" s="1267"/>
      <c r="I108" s="1275"/>
      <c r="J108" s="1267"/>
      <c r="K108" s="1657"/>
      <c r="L108" s="606"/>
      <c r="M108" s="607"/>
      <c r="N108" s="529"/>
      <c r="O108" s="1126"/>
      <c r="P108" s="958"/>
      <c r="S108" s="20"/>
    </row>
    <row r="109" spans="1:20" ht="31.5" customHeight="1" x14ac:dyDescent="0.2">
      <c r="A109" s="8"/>
      <c r="B109" s="9"/>
      <c r="C109" s="2"/>
      <c r="D109" s="1640" t="s">
        <v>223</v>
      </c>
      <c r="E109" s="1637"/>
      <c r="F109" s="601">
        <v>4</v>
      </c>
      <c r="G109" s="1270" t="s">
        <v>217</v>
      </c>
      <c r="H109" s="1276">
        <v>17</v>
      </c>
      <c r="I109" s="1272"/>
      <c r="J109" s="1272"/>
      <c r="K109" s="395" t="s">
        <v>224</v>
      </c>
      <c r="L109" s="603"/>
      <c r="M109" s="636">
        <v>1</v>
      </c>
      <c r="N109" s="528"/>
      <c r="P109" s="958"/>
      <c r="Q109" s="20"/>
    </row>
    <row r="110" spans="1:20" ht="18" customHeight="1" x14ac:dyDescent="0.2">
      <c r="A110" s="8"/>
      <c r="B110" s="9"/>
      <c r="C110" s="2"/>
      <c r="D110" s="1639"/>
      <c r="E110" s="1641"/>
      <c r="F110" s="594">
        <v>5</v>
      </c>
      <c r="G110" s="1270" t="s">
        <v>217</v>
      </c>
      <c r="H110" s="1268"/>
      <c r="I110" s="1277">
        <v>90</v>
      </c>
      <c r="J110" s="1277">
        <v>200</v>
      </c>
      <c r="K110" s="637" t="s">
        <v>74</v>
      </c>
      <c r="L110" s="638"/>
      <c r="M110" s="639"/>
      <c r="N110" s="640">
        <v>15</v>
      </c>
      <c r="P110" s="958"/>
    </row>
    <row r="111" spans="1:20" ht="26.25" customHeight="1" x14ac:dyDescent="0.2">
      <c r="A111" s="138"/>
      <c r="B111" s="9"/>
      <c r="C111" s="137"/>
      <c r="D111" s="1640" t="s">
        <v>106</v>
      </c>
      <c r="E111" s="608"/>
      <c r="F111" s="601" t="s">
        <v>65</v>
      </c>
      <c r="G111" s="1135"/>
      <c r="H111" s="1136"/>
      <c r="I111" s="1128"/>
      <c r="J111" s="1128"/>
      <c r="K111" s="609" t="s">
        <v>66</v>
      </c>
      <c r="L111" s="610">
        <v>1</v>
      </c>
      <c r="M111" s="500"/>
      <c r="N111" s="501"/>
      <c r="O111" s="1126"/>
      <c r="P111" s="1126"/>
      <c r="Q111" s="605"/>
      <c r="T111" s="20"/>
    </row>
    <row r="112" spans="1:20" ht="15.75" customHeight="1" x14ac:dyDescent="0.2">
      <c r="A112" s="138"/>
      <c r="B112" s="9"/>
      <c r="C112" s="137"/>
      <c r="D112" s="1631"/>
      <c r="E112" s="158"/>
      <c r="F112" s="423"/>
      <c r="G112" s="1137"/>
      <c r="H112" s="1138"/>
      <c r="I112" s="1056"/>
      <c r="J112" s="1130"/>
      <c r="K112" s="161" t="s">
        <v>220</v>
      </c>
      <c r="L112" s="603"/>
      <c r="M112" s="527">
        <v>70</v>
      </c>
      <c r="N112" s="528">
        <v>100</v>
      </c>
      <c r="O112" s="1126"/>
      <c r="P112" s="1126"/>
      <c r="Q112" s="605"/>
    </row>
    <row r="113" spans="1:20" ht="15.75" customHeight="1" x14ac:dyDescent="0.2">
      <c r="A113" s="138"/>
      <c r="B113" s="9"/>
      <c r="C113" s="137"/>
      <c r="D113" s="1631"/>
      <c r="E113" s="158"/>
      <c r="F113" s="423"/>
      <c r="G113" s="1137"/>
      <c r="H113" s="1139"/>
      <c r="I113" s="1056"/>
      <c r="J113" s="1056"/>
      <c r="K113" s="162"/>
      <c r="L113" s="434"/>
      <c r="M113" s="530"/>
      <c r="N113" s="531"/>
      <c r="O113" s="1126"/>
      <c r="P113" s="958"/>
      <c r="T113" s="20"/>
    </row>
    <row r="114" spans="1:20" ht="13.5" x14ac:dyDescent="0.2">
      <c r="A114" s="138"/>
      <c r="B114" s="9"/>
      <c r="C114" s="137"/>
      <c r="D114" s="1639"/>
      <c r="E114" s="264"/>
      <c r="F114" s="423"/>
      <c r="G114" s="1140"/>
      <c r="H114" s="1141"/>
      <c r="I114" s="1142"/>
      <c r="J114" s="1142"/>
      <c r="K114" s="92" t="s">
        <v>114</v>
      </c>
      <c r="L114" s="499"/>
      <c r="M114" s="500"/>
      <c r="N114" s="501">
        <v>100</v>
      </c>
      <c r="O114" s="1126"/>
      <c r="P114" s="958"/>
      <c r="R114" s="20"/>
    </row>
    <row r="115" spans="1:20" ht="12.75" customHeight="1" x14ac:dyDescent="0.2">
      <c r="A115" s="8"/>
      <c r="B115" s="9"/>
      <c r="C115" s="2"/>
      <c r="D115" s="1631" t="s">
        <v>221</v>
      </c>
      <c r="E115" s="1637"/>
      <c r="F115" s="601">
        <v>5</v>
      </c>
      <c r="G115" s="1143"/>
      <c r="H115" s="1144"/>
      <c r="I115" s="1131"/>
      <c r="J115" s="1144"/>
      <c r="K115" s="166" t="s">
        <v>74</v>
      </c>
      <c r="L115" s="614">
        <v>30</v>
      </c>
      <c r="M115" s="615">
        <v>100</v>
      </c>
      <c r="N115" s="269"/>
      <c r="O115" s="1126"/>
      <c r="P115" s="958"/>
      <c r="Q115" s="20"/>
    </row>
    <row r="116" spans="1:20" ht="15" customHeight="1" x14ac:dyDescent="0.2">
      <c r="A116" s="8"/>
      <c r="B116" s="9"/>
      <c r="C116" s="2"/>
      <c r="D116" s="1631"/>
      <c r="E116" s="1637"/>
      <c r="F116" s="423"/>
      <c r="G116" s="1143"/>
      <c r="H116" s="1144"/>
      <c r="I116" s="1131"/>
      <c r="J116" s="1131"/>
      <c r="K116" s="166"/>
      <c r="L116" s="434"/>
      <c r="M116" s="435"/>
      <c r="N116" s="269"/>
      <c r="O116" s="1126"/>
      <c r="P116" s="958"/>
      <c r="R116" s="20"/>
    </row>
    <row r="117" spans="1:20" x14ac:dyDescent="0.2">
      <c r="A117" s="8"/>
      <c r="B117" s="9"/>
      <c r="C117" s="2"/>
      <c r="D117" s="1631"/>
      <c r="E117" s="1637"/>
      <c r="F117" s="423"/>
      <c r="G117" s="1145"/>
      <c r="H117" s="1130"/>
      <c r="I117" s="1056"/>
      <c r="J117" s="1130"/>
      <c r="K117" s="166"/>
      <c r="L117" s="532"/>
      <c r="M117" s="530"/>
      <c r="N117" s="269"/>
      <c r="O117" s="1126"/>
      <c r="P117" s="958"/>
      <c r="R117" s="20"/>
    </row>
    <row r="118" spans="1:20" ht="13.5" customHeight="1" x14ac:dyDescent="0.2">
      <c r="A118" s="8"/>
      <c r="B118" s="9"/>
      <c r="C118" s="2"/>
      <c r="D118" s="1631"/>
      <c r="E118" s="1637"/>
      <c r="F118" s="423"/>
      <c r="G118" s="1145"/>
      <c r="H118" s="1130"/>
      <c r="I118" s="1056"/>
      <c r="J118" s="1056"/>
      <c r="K118" s="166"/>
      <c r="L118" s="532"/>
      <c r="M118" s="530"/>
      <c r="N118" s="269"/>
      <c r="O118" s="1126"/>
      <c r="P118" s="958"/>
      <c r="Q118" s="20"/>
      <c r="R118" s="20"/>
    </row>
    <row r="119" spans="1:20" ht="15.75" customHeight="1" x14ac:dyDescent="0.2">
      <c r="A119" s="8"/>
      <c r="B119" s="9"/>
      <c r="C119" s="137"/>
      <c r="D119" s="1639"/>
      <c r="E119" s="1637"/>
      <c r="F119" s="555"/>
      <c r="G119" s="1140"/>
      <c r="H119" s="1141"/>
      <c r="I119" s="1142"/>
      <c r="J119" s="1142"/>
      <c r="K119" s="394"/>
      <c r="L119" s="617"/>
      <c r="M119" s="618"/>
      <c r="N119" s="529"/>
      <c r="O119" s="1126"/>
      <c r="P119" s="958"/>
      <c r="Q119" s="20"/>
    </row>
    <row r="120" spans="1:20" ht="15.75" customHeight="1" x14ac:dyDescent="0.2">
      <c r="A120" s="8"/>
      <c r="B120" s="9"/>
      <c r="C120" s="2"/>
      <c r="D120" s="1631" t="s">
        <v>222</v>
      </c>
      <c r="E120" s="422"/>
      <c r="F120" s="423">
        <v>5</v>
      </c>
      <c r="G120" s="1129"/>
      <c r="H120" s="1144"/>
      <c r="I120" s="1131"/>
      <c r="J120" s="1131"/>
      <c r="K120" s="619" t="s">
        <v>97</v>
      </c>
      <c r="L120" s="620">
        <v>1</v>
      </c>
      <c r="M120" s="621"/>
      <c r="N120" s="529"/>
      <c r="O120" s="1126"/>
      <c r="P120" s="958"/>
    </row>
    <row r="121" spans="1:20" ht="16.5" customHeight="1" x14ac:dyDescent="0.2">
      <c r="A121" s="8"/>
      <c r="B121" s="9"/>
      <c r="C121" s="2"/>
      <c r="D121" s="1631"/>
      <c r="E121" s="422"/>
      <c r="F121" s="423"/>
      <c r="G121" s="1129"/>
      <c r="H121" s="1130"/>
      <c r="I121" s="1131"/>
      <c r="J121" s="1144"/>
      <c r="K121" s="169" t="s">
        <v>73</v>
      </c>
      <c r="L121" s="622">
        <v>1</v>
      </c>
      <c r="M121" s="623"/>
      <c r="N121" s="600"/>
      <c r="O121" s="1126"/>
      <c r="P121" s="1126"/>
      <c r="Q121" s="605"/>
      <c r="R121" s="20"/>
      <c r="S121" s="20"/>
      <c r="T121" s="20"/>
    </row>
    <row r="122" spans="1:20" ht="14.25" customHeight="1" x14ac:dyDescent="0.2">
      <c r="A122" s="8"/>
      <c r="B122" s="9"/>
      <c r="C122" s="2"/>
      <c r="D122" s="1631"/>
      <c r="E122" s="422"/>
      <c r="F122" s="423"/>
      <c r="G122" s="1129"/>
      <c r="H122" s="1130"/>
      <c r="I122" s="1131"/>
      <c r="J122" s="1131"/>
      <c r="K122" s="1648" t="s">
        <v>98</v>
      </c>
      <c r="L122" s="624"/>
      <c r="M122" s="625">
        <v>100</v>
      </c>
      <c r="N122" s="604"/>
      <c r="O122" s="1126"/>
      <c r="P122" s="958"/>
    </row>
    <row r="123" spans="1:20" ht="13.5" x14ac:dyDescent="0.2">
      <c r="A123" s="139"/>
      <c r="B123" s="136"/>
      <c r="C123" s="137"/>
      <c r="D123" s="1639"/>
      <c r="E123" s="422"/>
      <c r="F123" s="423"/>
      <c r="G123" s="1140"/>
      <c r="H123" s="1146"/>
      <c r="I123" s="1147"/>
      <c r="J123" s="1147"/>
      <c r="K123" s="1649"/>
      <c r="L123" s="557"/>
      <c r="M123" s="569"/>
      <c r="N123" s="529"/>
      <c r="O123" s="1126"/>
      <c r="P123" s="958"/>
      <c r="Q123" s="20"/>
      <c r="T123" s="20"/>
    </row>
    <row r="124" spans="1:20" ht="32.25" customHeight="1" x14ac:dyDescent="0.2">
      <c r="A124" s="8"/>
      <c r="B124" s="9"/>
      <c r="C124" s="2"/>
      <c r="D124" s="1631" t="s">
        <v>169</v>
      </c>
      <c r="E124" s="1637"/>
      <c r="F124" s="601">
        <v>5</v>
      </c>
      <c r="G124" s="1129"/>
      <c r="H124" s="1130"/>
      <c r="I124" s="1131"/>
      <c r="J124" s="1056"/>
      <c r="K124" s="1650" t="s">
        <v>119</v>
      </c>
      <c r="L124" s="626">
        <v>70</v>
      </c>
      <c r="M124" s="530">
        <v>100</v>
      </c>
      <c r="N124" s="531"/>
      <c r="O124" s="1126"/>
      <c r="P124" s="958"/>
      <c r="R124" s="20"/>
    </row>
    <row r="125" spans="1:20" ht="32.25" customHeight="1" x14ac:dyDescent="0.2">
      <c r="A125" s="8"/>
      <c r="B125" s="9"/>
      <c r="C125" s="2"/>
      <c r="D125" s="1631"/>
      <c r="E125" s="1637"/>
      <c r="F125" s="423"/>
      <c r="G125" s="1129"/>
      <c r="H125" s="1130"/>
      <c r="I125" s="1131"/>
      <c r="J125" s="1056"/>
      <c r="K125" s="1651"/>
      <c r="L125" s="434"/>
      <c r="M125" s="435"/>
      <c r="N125" s="531"/>
      <c r="O125" s="1126"/>
      <c r="P125" s="1126"/>
      <c r="Q125" s="605"/>
    </row>
    <row r="126" spans="1:20" ht="15.75" customHeight="1" x14ac:dyDescent="0.2">
      <c r="A126" s="139"/>
      <c r="B126" s="136"/>
      <c r="C126" s="137"/>
      <c r="D126" s="1639"/>
      <c r="E126" s="1637"/>
      <c r="F126" s="555"/>
      <c r="G126" s="1140"/>
      <c r="H126" s="1146"/>
      <c r="I126" s="1147"/>
      <c r="J126" s="1147"/>
      <c r="K126" s="172" t="s">
        <v>115</v>
      </c>
      <c r="L126" s="628"/>
      <c r="M126" s="629"/>
      <c r="N126" s="630">
        <v>15</v>
      </c>
      <c r="P126" s="958"/>
      <c r="Q126" s="20"/>
      <c r="T126" s="20"/>
    </row>
    <row r="127" spans="1:20" ht="27.75" customHeight="1" x14ac:dyDescent="0.2">
      <c r="A127" s="8"/>
      <c r="B127" s="9"/>
      <c r="C127" s="2"/>
      <c r="D127" s="1631" t="s">
        <v>271</v>
      </c>
      <c r="E127" s="1637"/>
      <c r="F127" s="601">
        <v>5</v>
      </c>
      <c r="G127" s="1278" t="s">
        <v>217</v>
      </c>
      <c r="H127" s="1279">
        <v>6.5</v>
      </c>
      <c r="I127" s="1272">
        <v>149.80000000000001</v>
      </c>
      <c r="J127" s="1280">
        <v>113.8</v>
      </c>
      <c r="K127" s="633" t="s">
        <v>274</v>
      </c>
      <c r="L127" s="634">
        <v>1</v>
      </c>
      <c r="M127" s="1148"/>
      <c r="N127" s="635"/>
      <c r="P127" s="958"/>
    </row>
    <row r="128" spans="1:20" ht="28.5" customHeight="1" x14ac:dyDescent="0.2">
      <c r="A128" s="8"/>
      <c r="B128" s="9"/>
      <c r="C128" s="2"/>
      <c r="D128" s="1631"/>
      <c r="E128" s="1637"/>
      <c r="F128" s="423"/>
      <c r="G128" s="1264"/>
      <c r="H128" s="1265"/>
      <c r="I128" s="1274"/>
      <c r="J128" s="1281"/>
      <c r="K128" s="1149" t="s">
        <v>267</v>
      </c>
      <c r="L128" s="1150"/>
      <c r="M128" s="1151">
        <v>100</v>
      </c>
      <c r="N128" s="1152"/>
      <c r="P128" s="958"/>
    </row>
    <row r="129" spans="1:20" ht="28.5" customHeight="1" x14ac:dyDescent="0.2">
      <c r="A129" s="139"/>
      <c r="B129" s="136"/>
      <c r="C129" s="137"/>
      <c r="D129" s="1639"/>
      <c r="E129" s="1637"/>
      <c r="F129" s="423"/>
      <c r="G129" s="1282"/>
      <c r="H129" s="1283"/>
      <c r="I129" s="1284"/>
      <c r="J129" s="1284"/>
      <c r="K129" s="1149" t="s">
        <v>268</v>
      </c>
      <c r="L129" s="1150"/>
      <c r="M129" s="1151"/>
      <c r="N129" s="1152">
        <v>100</v>
      </c>
      <c r="P129" s="958"/>
      <c r="Q129" s="20"/>
    </row>
    <row r="130" spans="1:20" ht="42" customHeight="1" x14ac:dyDescent="0.2">
      <c r="A130" s="8"/>
      <c r="B130" s="9"/>
      <c r="C130" s="2"/>
      <c r="D130" s="596" t="s">
        <v>216</v>
      </c>
      <c r="E130" s="237"/>
      <c r="F130" s="594">
        <v>2</v>
      </c>
      <c r="G130" s="1285" t="s">
        <v>217</v>
      </c>
      <c r="H130" s="1286"/>
      <c r="I130" s="1277">
        <v>10</v>
      </c>
      <c r="J130" s="1277"/>
      <c r="K130" s="597" t="s">
        <v>218</v>
      </c>
      <c r="L130" s="598"/>
      <c r="M130" s="599">
        <v>1</v>
      </c>
      <c r="N130" s="600"/>
      <c r="R130" s="20"/>
      <c r="T130" s="20"/>
    </row>
    <row r="131" spans="1:20" ht="13.5" customHeight="1" thickBot="1" x14ac:dyDescent="0.25">
      <c r="A131" s="140"/>
      <c r="B131" s="141"/>
      <c r="C131" s="142"/>
      <c r="D131" s="1642" t="s">
        <v>68</v>
      </c>
      <c r="E131" s="1643"/>
      <c r="F131" s="1643"/>
      <c r="G131" s="1644"/>
      <c r="H131" s="182">
        <f>SUM(H102:H105)</f>
        <v>998.7</v>
      </c>
      <c r="I131" s="182">
        <f>SUM(I102:I105)</f>
        <v>2588.1999999999998</v>
      </c>
      <c r="J131" s="182">
        <f>SUM(J102:J105)</f>
        <v>947.5</v>
      </c>
      <c r="K131" s="1645"/>
      <c r="L131" s="1646"/>
      <c r="M131" s="1646"/>
      <c r="N131" s="1647"/>
      <c r="O131" s="939"/>
      <c r="P131" s="939"/>
      <c r="Q131" s="58"/>
      <c r="T131" s="20"/>
    </row>
    <row r="132" spans="1:20" ht="13.5" thickBot="1" x14ac:dyDescent="0.25">
      <c r="A132" s="145" t="s">
        <v>7</v>
      </c>
      <c r="B132" s="215" t="s">
        <v>8</v>
      </c>
      <c r="C132" s="1625" t="s">
        <v>13</v>
      </c>
      <c r="D132" s="1626"/>
      <c r="E132" s="1626"/>
      <c r="F132" s="1626"/>
      <c r="G132" s="1627"/>
      <c r="H132" s="52">
        <f>H101+H98+H131+H85</f>
        <v>5841.8000000000011</v>
      </c>
      <c r="I132" s="241">
        <f>I101+I98+I131+I85</f>
        <v>7145.9</v>
      </c>
      <c r="J132" s="241">
        <f>J101+J98+J131+J85</f>
        <v>5279.9</v>
      </c>
      <c r="K132" s="1600"/>
      <c r="L132" s="1600"/>
      <c r="M132" s="1600"/>
      <c r="N132" s="1601"/>
    </row>
    <row r="133" spans="1:20" ht="13.5" thickBot="1" x14ac:dyDescent="0.25">
      <c r="A133" s="145" t="s">
        <v>7</v>
      </c>
      <c r="B133" s="146" t="s">
        <v>9</v>
      </c>
      <c r="C133" s="1628" t="s">
        <v>57</v>
      </c>
      <c r="D133" s="1629"/>
      <c r="E133" s="1629"/>
      <c r="F133" s="1629"/>
      <c r="G133" s="1629"/>
      <c r="H133" s="1629"/>
      <c r="I133" s="1629"/>
      <c r="J133" s="1629"/>
      <c r="K133" s="1629"/>
      <c r="L133" s="1629"/>
      <c r="M133" s="1629"/>
      <c r="N133" s="1630"/>
      <c r="Q133" s="20"/>
    </row>
    <row r="134" spans="1:20" ht="29.25" customHeight="1" x14ac:dyDescent="0.2">
      <c r="A134" s="358" t="s">
        <v>7</v>
      </c>
      <c r="B134" s="359" t="s">
        <v>9</v>
      </c>
      <c r="C134" s="990" t="s">
        <v>7</v>
      </c>
      <c r="D134" s="991" t="s">
        <v>166</v>
      </c>
      <c r="E134" s="992"/>
      <c r="F134" s="993"/>
      <c r="G134" s="177"/>
      <c r="H134" s="242"/>
      <c r="I134" s="994"/>
      <c r="J134" s="994"/>
      <c r="K134" s="995"/>
      <c r="L134" s="592"/>
      <c r="M134" s="996"/>
      <c r="N134" s="997"/>
      <c r="S134" s="20"/>
    </row>
    <row r="135" spans="1:20" ht="31.5" customHeight="1" x14ac:dyDescent="0.2">
      <c r="A135" s="8"/>
      <c r="B135" s="9"/>
      <c r="C135" s="2"/>
      <c r="D135" s="1631" t="s">
        <v>82</v>
      </c>
      <c r="E135" s="484"/>
      <c r="F135" s="423">
        <v>2</v>
      </c>
      <c r="G135" s="110" t="s">
        <v>10</v>
      </c>
      <c r="H135" s="61">
        <v>3</v>
      </c>
      <c r="I135" s="156">
        <v>15</v>
      </c>
      <c r="J135" s="156">
        <v>79</v>
      </c>
      <c r="K135" s="378" t="s">
        <v>110</v>
      </c>
      <c r="L135" s="532">
        <v>1</v>
      </c>
      <c r="M135" s="530">
        <v>5</v>
      </c>
      <c r="N135" s="66">
        <v>7</v>
      </c>
      <c r="P135" s="958"/>
      <c r="R135" s="20"/>
    </row>
    <row r="136" spans="1:20" ht="42" customHeight="1" x14ac:dyDescent="0.2">
      <c r="A136" s="8"/>
      <c r="B136" s="9"/>
      <c r="C136" s="2"/>
      <c r="D136" s="1631"/>
      <c r="E136" s="388"/>
      <c r="F136" s="423"/>
      <c r="G136" s="110"/>
      <c r="H136" s="61"/>
      <c r="I136" s="156"/>
      <c r="J136" s="156"/>
      <c r="K136" s="1632" t="s">
        <v>225</v>
      </c>
      <c r="L136" s="645"/>
      <c r="M136" s="646">
        <v>1</v>
      </c>
      <c r="N136" s="647"/>
      <c r="P136" s="958"/>
      <c r="T136" s="20"/>
    </row>
    <row r="137" spans="1:20" ht="15.75" customHeight="1" thickBot="1" x14ac:dyDescent="0.25">
      <c r="A137" s="8"/>
      <c r="B137" s="9"/>
      <c r="C137" s="137"/>
      <c r="D137" s="193"/>
      <c r="E137" s="648"/>
      <c r="F137" s="649"/>
      <c r="G137" s="195" t="s">
        <v>14</v>
      </c>
      <c r="H137" s="196">
        <f>SUM(H134:H136)</f>
        <v>3</v>
      </c>
      <c r="I137" s="650">
        <f>SUM(I134:I136)</f>
        <v>15</v>
      </c>
      <c r="J137" s="650">
        <f>SUM(J135:J136)</f>
        <v>79</v>
      </c>
      <c r="K137" s="1633"/>
      <c r="L137" s="651"/>
      <c r="M137" s="652"/>
      <c r="N137" s="653"/>
      <c r="Q137" s="20"/>
    </row>
    <row r="138" spans="1:20" ht="30.75" customHeight="1" x14ac:dyDescent="0.2">
      <c r="A138" s="130" t="s">
        <v>7</v>
      </c>
      <c r="B138" s="131" t="s">
        <v>9</v>
      </c>
      <c r="C138" s="134" t="s">
        <v>8</v>
      </c>
      <c r="D138" s="1634" t="s">
        <v>140</v>
      </c>
      <c r="E138" s="1636" t="s">
        <v>51</v>
      </c>
      <c r="F138" s="417" t="s">
        <v>27</v>
      </c>
      <c r="G138" s="18" t="s">
        <v>10</v>
      </c>
      <c r="H138" s="197">
        <v>10</v>
      </c>
      <c r="I138" s="473">
        <v>11</v>
      </c>
      <c r="J138" s="197">
        <v>11</v>
      </c>
      <c r="K138" s="198" t="s">
        <v>226</v>
      </c>
      <c r="L138" s="591">
        <v>1</v>
      </c>
      <c r="M138" s="592"/>
      <c r="N138" s="593"/>
    </row>
    <row r="139" spans="1:20" ht="18" customHeight="1" x14ac:dyDescent="0.2">
      <c r="A139" s="8"/>
      <c r="B139" s="9"/>
      <c r="C139" s="135"/>
      <c r="D139" s="1631"/>
      <c r="E139" s="1637"/>
      <c r="F139" s="423"/>
      <c r="G139" s="31"/>
      <c r="H139" s="243"/>
      <c r="I139" s="425"/>
      <c r="J139" s="425"/>
      <c r="K139" s="92" t="s">
        <v>142</v>
      </c>
      <c r="L139" s="598">
        <v>100</v>
      </c>
      <c r="M139" s="599">
        <v>100</v>
      </c>
      <c r="N139" s="600">
        <v>100</v>
      </c>
      <c r="T139" s="20"/>
    </row>
    <row r="140" spans="1:20" ht="16.5" customHeight="1" thickBot="1" x14ac:dyDescent="0.25">
      <c r="A140" s="3"/>
      <c r="B140" s="1"/>
      <c r="C140" s="199"/>
      <c r="D140" s="1635"/>
      <c r="E140" s="1638"/>
      <c r="F140" s="437"/>
      <c r="G140" s="200"/>
      <c r="H140" s="201"/>
      <c r="I140" s="656"/>
      <c r="J140" s="201"/>
      <c r="K140" s="202" t="s">
        <v>159</v>
      </c>
      <c r="L140" s="657"/>
      <c r="M140" s="658">
        <v>10</v>
      </c>
      <c r="N140" s="659">
        <v>15</v>
      </c>
      <c r="T140" s="20"/>
    </row>
    <row r="141" spans="1:20" ht="54" customHeight="1" thickBot="1" x14ac:dyDescent="0.25">
      <c r="A141" s="145" t="s">
        <v>7</v>
      </c>
      <c r="B141" s="146" t="s">
        <v>9</v>
      </c>
      <c r="C141" s="185" t="s">
        <v>9</v>
      </c>
      <c r="D141" s="203" t="s">
        <v>227</v>
      </c>
      <c r="E141" s="660" t="s">
        <v>47</v>
      </c>
      <c r="F141" s="661">
        <v>2</v>
      </c>
      <c r="G141" s="205" t="s">
        <v>10</v>
      </c>
      <c r="H141" s="206">
        <v>12</v>
      </c>
      <c r="I141" s="662">
        <v>60</v>
      </c>
      <c r="J141" s="662">
        <v>80</v>
      </c>
      <c r="K141" s="207" t="s">
        <v>178</v>
      </c>
      <c r="L141" s="663">
        <v>1</v>
      </c>
      <c r="M141" s="664">
        <v>5</v>
      </c>
      <c r="N141" s="665">
        <v>6</v>
      </c>
      <c r="O141" s="1154"/>
      <c r="R141" s="20"/>
    </row>
    <row r="142" spans="1:20" ht="53.25" customHeight="1" x14ac:dyDescent="0.2">
      <c r="A142" s="130" t="s">
        <v>7</v>
      </c>
      <c r="B142" s="131" t="s">
        <v>9</v>
      </c>
      <c r="C142" s="123" t="s">
        <v>11</v>
      </c>
      <c r="D142" s="209" t="s">
        <v>167</v>
      </c>
      <c r="E142" s="666"/>
      <c r="F142" s="1615">
        <v>2</v>
      </c>
      <c r="G142" s="13"/>
      <c r="H142" s="69"/>
      <c r="I142" s="667"/>
      <c r="J142" s="667"/>
      <c r="K142" s="223"/>
      <c r="L142" s="642"/>
      <c r="M142" s="643"/>
      <c r="N142" s="644"/>
      <c r="Q142" s="20"/>
      <c r="S142" s="20"/>
    </row>
    <row r="143" spans="1:20" ht="43.5" customHeight="1" x14ac:dyDescent="0.2">
      <c r="A143" s="8"/>
      <c r="B143" s="9"/>
      <c r="C143" s="2"/>
      <c r="D143" s="208" t="s">
        <v>63</v>
      </c>
      <c r="E143" s="1618" t="s">
        <v>48</v>
      </c>
      <c r="F143" s="1616"/>
      <c r="G143" s="669" t="s">
        <v>10</v>
      </c>
      <c r="H143" s="61">
        <v>15</v>
      </c>
      <c r="I143" s="226">
        <v>0</v>
      </c>
      <c r="J143" s="226">
        <v>30</v>
      </c>
      <c r="K143" s="378" t="s">
        <v>83</v>
      </c>
      <c r="L143" s="670">
        <v>1</v>
      </c>
      <c r="M143" s="671"/>
      <c r="N143" s="672">
        <v>1</v>
      </c>
      <c r="Q143" s="20"/>
      <c r="R143" s="20"/>
    </row>
    <row r="144" spans="1:20" ht="28.5" customHeight="1" thickBot="1" x14ac:dyDescent="0.25">
      <c r="A144" s="3"/>
      <c r="B144" s="1"/>
      <c r="C144" s="142"/>
      <c r="D144" s="160"/>
      <c r="E144" s="1619"/>
      <c r="F144" s="1617"/>
      <c r="G144" s="40" t="s">
        <v>14</v>
      </c>
      <c r="H144" s="78">
        <f>SUM(H142:H143)</f>
        <v>15</v>
      </c>
      <c r="I144" s="673">
        <f>SUM(I142:I143)</f>
        <v>0</v>
      </c>
      <c r="J144" s="673">
        <f>SUM(J143:J143)</f>
        <v>30</v>
      </c>
      <c r="K144" s="674" t="s">
        <v>64</v>
      </c>
      <c r="L144" s="675">
        <v>2</v>
      </c>
      <c r="M144" s="676">
        <v>3</v>
      </c>
      <c r="N144" s="677">
        <v>4</v>
      </c>
      <c r="R144" s="20"/>
    </row>
    <row r="145" spans="1:23" ht="40.5" customHeight="1" x14ac:dyDescent="0.2">
      <c r="A145" s="130" t="s">
        <v>7</v>
      </c>
      <c r="B145" s="131" t="s">
        <v>9</v>
      </c>
      <c r="C145" s="123" t="s">
        <v>162</v>
      </c>
      <c r="D145" s="41" t="s">
        <v>95</v>
      </c>
      <c r="E145" s="678" t="s">
        <v>96</v>
      </c>
      <c r="F145" s="679" t="s">
        <v>27</v>
      </c>
      <c r="G145" s="13" t="s">
        <v>10</v>
      </c>
      <c r="H145" s="69">
        <f>709.3+7</f>
        <v>716.3</v>
      </c>
      <c r="I145" s="680">
        <v>160</v>
      </c>
      <c r="J145" s="680">
        <v>155</v>
      </c>
      <c r="K145" s="32"/>
      <c r="L145" s="681"/>
      <c r="M145" s="682"/>
      <c r="N145" s="683"/>
      <c r="Q145" s="20"/>
      <c r="R145" s="20"/>
      <c r="S145" s="20"/>
    </row>
    <row r="146" spans="1:23" ht="39.75" customHeight="1" x14ac:dyDescent="0.2">
      <c r="A146" s="8"/>
      <c r="B146" s="9"/>
      <c r="C146" s="2"/>
      <c r="D146" s="1620" t="s">
        <v>87</v>
      </c>
      <c r="E146" s="158"/>
      <c r="F146" s="649"/>
      <c r="G146" s="304" t="s">
        <v>245</v>
      </c>
      <c r="H146" s="49">
        <v>58</v>
      </c>
      <c r="I146" s="602"/>
      <c r="J146" s="602"/>
      <c r="K146" s="382" t="s">
        <v>228</v>
      </c>
      <c r="L146" s="579">
        <v>21</v>
      </c>
      <c r="M146" s="625"/>
      <c r="N146" s="684"/>
    </row>
    <row r="147" spans="1:23" ht="30.75" customHeight="1" x14ac:dyDescent="0.2">
      <c r="A147" s="8"/>
      <c r="B147" s="9"/>
      <c r="C147" s="2"/>
      <c r="D147" s="1621"/>
      <c r="E147" s="158"/>
      <c r="F147" s="649"/>
      <c r="G147" s="43"/>
      <c r="H147" s="61"/>
      <c r="I147" s="537"/>
      <c r="J147" s="537"/>
      <c r="K147" s="387" t="s">
        <v>108</v>
      </c>
      <c r="L147" s="685">
        <v>1</v>
      </c>
      <c r="M147" s="615"/>
      <c r="N147" s="686"/>
      <c r="S147" s="20"/>
    </row>
    <row r="148" spans="1:23" ht="28.5" customHeight="1" x14ac:dyDescent="0.2">
      <c r="A148" s="8"/>
      <c r="B148" s="9"/>
      <c r="C148" s="2"/>
      <c r="D148" s="72" t="s">
        <v>84</v>
      </c>
      <c r="E148" s="648"/>
      <c r="F148" s="649"/>
      <c r="G148" s="43"/>
      <c r="H148" s="61"/>
      <c r="I148" s="537"/>
      <c r="J148" s="156"/>
      <c r="K148" s="33" t="s">
        <v>94</v>
      </c>
      <c r="L148" s="687">
        <v>1</v>
      </c>
      <c r="M148" s="688"/>
      <c r="N148" s="689"/>
      <c r="Q148" s="20"/>
    </row>
    <row r="149" spans="1:23" ht="31.5" customHeight="1" x14ac:dyDescent="0.2">
      <c r="A149" s="8"/>
      <c r="B149" s="9"/>
      <c r="C149" s="2"/>
      <c r="D149" s="1622" t="s">
        <v>149</v>
      </c>
      <c r="E149" s="648"/>
      <c r="F149" s="649"/>
      <c r="G149" s="43"/>
      <c r="H149" s="61"/>
      <c r="I149" s="537"/>
      <c r="J149" s="156"/>
      <c r="K149" s="387" t="s">
        <v>153</v>
      </c>
      <c r="L149" s="690"/>
      <c r="M149" s="615"/>
      <c r="N149" s="691"/>
    </row>
    <row r="150" spans="1:23" ht="28.5" customHeight="1" x14ac:dyDescent="0.2">
      <c r="A150" s="8"/>
      <c r="B150" s="9"/>
      <c r="C150" s="2"/>
      <c r="D150" s="1620"/>
      <c r="E150" s="806"/>
      <c r="F150" s="649"/>
      <c r="G150" s="43"/>
      <c r="H150" s="53"/>
      <c r="I150" s="694"/>
      <c r="J150" s="695"/>
      <c r="K150" s="392" t="s">
        <v>229</v>
      </c>
      <c r="L150" s="568">
        <v>1</v>
      </c>
      <c r="M150" s="569"/>
      <c r="N150" s="570"/>
      <c r="Q150" s="20"/>
      <c r="T150" s="20"/>
    </row>
    <row r="151" spans="1:23" ht="44.25" customHeight="1" x14ac:dyDescent="0.2">
      <c r="A151" s="8"/>
      <c r="B151" s="9"/>
      <c r="C151" s="2"/>
      <c r="D151" s="263"/>
      <c r="E151" s="648"/>
      <c r="F151" s="649"/>
      <c r="G151" s="43"/>
      <c r="H151" s="53"/>
      <c r="I151" s="694"/>
      <c r="J151" s="695"/>
      <c r="K151" s="262" t="s">
        <v>230</v>
      </c>
      <c r="L151" s="696">
        <v>20</v>
      </c>
      <c r="M151" s="618">
        <v>20</v>
      </c>
      <c r="N151" s="697">
        <v>5</v>
      </c>
      <c r="Q151" s="20"/>
    </row>
    <row r="152" spans="1:23" ht="19.5" customHeight="1" x14ac:dyDescent="0.2">
      <c r="A152" s="8"/>
      <c r="B152" s="9"/>
      <c r="C152" s="2"/>
      <c r="D152" s="1623" t="s">
        <v>231</v>
      </c>
      <c r="E152" s="422"/>
      <c r="F152" s="423"/>
      <c r="G152" s="217"/>
      <c r="H152" s="698"/>
      <c r="I152" s="692"/>
      <c r="J152" s="693"/>
      <c r="K152" s="699" t="s">
        <v>232</v>
      </c>
      <c r="L152" s="579"/>
      <c r="M152" s="625">
        <v>1</v>
      </c>
      <c r="N152" s="700"/>
      <c r="Q152" s="20"/>
      <c r="R152" s="20"/>
    </row>
    <row r="153" spans="1:23" ht="18" customHeight="1" thickBot="1" x14ac:dyDescent="0.25">
      <c r="A153" s="3"/>
      <c r="B153" s="1"/>
      <c r="C153" s="7"/>
      <c r="D153" s="1624"/>
      <c r="E153" s="701"/>
      <c r="F153" s="437"/>
      <c r="G153" s="702" t="s">
        <v>14</v>
      </c>
      <c r="H153" s="703">
        <f>SUM(H145:H152)</f>
        <v>774.3</v>
      </c>
      <c r="I153" s="704">
        <f>SUM(I145:I152)</f>
        <v>160</v>
      </c>
      <c r="J153" s="704">
        <f>SUM(J145:J152)</f>
        <v>155</v>
      </c>
      <c r="K153" s="705" t="s">
        <v>233</v>
      </c>
      <c r="L153" s="568">
        <v>1</v>
      </c>
      <c r="M153" s="618"/>
      <c r="N153" s="697">
        <v>1</v>
      </c>
      <c r="P153" s="958"/>
    </row>
    <row r="154" spans="1:23" ht="14.25" customHeight="1" thickBot="1" x14ac:dyDescent="0.25">
      <c r="A154" s="147" t="s">
        <v>7</v>
      </c>
      <c r="B154" s="141" t="s">
        <v>9</v>
      </c>
      <c r="C154" s="1625" t="s">
        <v>13</v>
      </c>
      <c r="D154" s="1626"/>
      <c r="E154" s="1626"/>
      <c r="F154" s="1626"/>
      <c r="G154" s="1627"/>
      <c r="H154" s="52">
        <f>H153+H144+H137+H141+H138</f>
        <v>814.3</v>
      </c>
      <c r="I154" s="241">
        <f>I153+I144+I137+I141+I138</f>
        <v>246</v>
      </c>
      <c r="J154" s="517">
        <f>J153+J144+J137+J141+J138</f>
        <v>355</v>
      </c>
      <c r="K154" s="1599"/>
      <c r="L154" s="1600"/>
      <c r="M154" s="1600"/>
      <c r="N154" s="1601"/>
    </row>
    <row r="155" spans="1:23" ht="14.25" customHeight="1" thickBot="1" x14ac:dyDescent="0.25">
      <c r="A155" s="121" t="s">
        <v>7</v>
      </c>
      <c r="B155" s="1602" t="s">
        <v>15</v>
      </c>
      <c r="C155" s="1603"/>
      <c r="D155" s="1603"/>
      <c r="E155" s="1603"/>
      <c r="F155" s="1603"/>
      <c r="G155" s="1604"/>
      <c r="H155" s="54">
        <f>H154+H132+H51</f>
        <v>8629.3000000000011</v>
      </c>
      <c r="I155" s="706">
        <f>I154+I132+I51</f>
        <v>9340.4</v>
      </c>
      <c r="J155" s="706">
        <f>J154+J132+J51</f>
        <v>7699.4</v>
      </c>
      <c r="K155" s="1605"/>
      <c r="L155" s="1606"/>
      <c r="M155" s="1606"/>
      <c r="N155" s="1607"/>
      <c r="W155" s="20"/>
    </row>
    <row r="156" spans="1:23" ht="14.25" customHeight="1" thickBot="1" x14ac:dyDescent="0.25">
      <c r="A156" s="148" t="s">
        <v>12</v>
      </c>
      <c r="B156" s="1608" t="s">
        <v>50</v>
      </c>
      <c r="C156" s="1609"/>
      <c r="D156" s="1609"/>
      <c r="E156" s="1609"/>
      <c r="F156" s="1609"/>
      <c r="G156" s="1610"/>
      <c r="H156" s="55">
        <f>H155</f>
        <v>8629.3000000000011</v>
      </c>
      <c r="I156" s="707">
        <f>I155</f>
        <v>9340.4</v>
      </c>
      <c r="J156" s="707">
        <f>J155</f>
        <v>7699.4</v>
      </c>
      <c r="K156" s="1611"/>
      <c r="L156" s="1612"/>
      <c r="M156" s="1612"/>
      <c r="N156" s="1613"/>
    </row>
    <row r="157" spans="1:23" ht="28.5" customHeight="1" thickBot="1" x14ac:dyDescent="0.25">
      <c r="A157" s="1614" t="s">
        <v>17</v>
      </c>
      <c r="B157" s="1614"/>
      <c r="C157" s="1614"/>
      <c r="D157" s="1614"/>
      <c r="E157" s="1614"/>
      <c r="F157" s="1614"/>
      <c r="G157" s="1614"/>
      <c r="H157" s="1614"/>
      <c r="I157" s="1614"/>
      <c r="J157" s="1614"/>
      <c r="K157" s="27"/>
      <c r="L157" s="75"/>
      <c r="M157" s="75"/>
      <c r="N157" s="75"/>
    </row>
    <row r="158" spans="1:23" ht="61.5" customHeight="1" x14ac:dyDescent="0.2">
      <c r="A158" s="1596" t="s">
        <v>16</v>
      </c>
      <c r="B158" s="1597"/>
      <c r="C158" s="1597"/>
      <c r="D158" s="1597"/>
      <c r="E158" s="1597"/>
      <c r="F158" s="1597"/>
      <c r="G158" s="1598"/>
      <c r="H158" s="244" t="s">
        <v>112</v>
      </c>
      <c r="I158" s="708" t="s">
        <v>234</v>
      </c>
      <c r="J158" s="708" t="s">
        <v>235</v>
      </c>
      <c r="K158" s="270"/>
      <c r="L158" s="1588"/>
      <c r="M158" s="1588"/>
      <c r="N158" s="1588"/>
    </row>
    <row r="159" spans="1:23" ht="16.5" customHeight="1" x14ac:dyDescent="0.2">
      <c r="A159" s="1593" t="s">
        <v>25</v>
      </c>
      <c r="B159" s="1594"/>
      <c r="C159" s="1594"/>
      <c r="D159" s="1594"/>
      <c r="E159" s="1594"/>
      <c r="F159" s="1594"/>
      <c r="G159" s="1595"/>
      <c r="H159" s="710">
        <f>SUM(H160:H164)</f>
        <v>7833.7000000000007</v>
      </c>
      <c r="I159" s="711">
        <f>SUM(I160:I163)</f>
        <v>7814.6999999999989</v>
      </c>
      <c r="J159" s="711">
        <f>SUM(J160:J163)</f>
        <v>7153.7000000000007</v>
      </c>
      <c r="K159" s="270"/>
      <c r="L159" s="1588"/>
      <c r="M159" s="1588"/>
      <c r="N159" s="1588"/>
    </row>
    <row r="160" spans="1:23" ht="13.5" customHeight="1" x14ac:dyDescent="0.2">
      <c r="A160" s="1582" t="s">
        <v>18</v>
      </c>
      <c r="B160" s="1583"/>
      <c r="C160" s="1583"/>
      <c r="D160" s="1583"/>
      <c r="E160" s="1583"/>
      <c r="F160" s="1583"/>
      <c r="G160" s="1584"/>
      <c r="H160" s="452">
        <f>SUMIF(G16:G152,"sb",H16:H152)</f>
        <v>7158.9000000000005</v>
      </c>
      <c r="I160" s="48">
        <f>SUMIF(G16:G153,"sb",I16:I153)</f>
        <v>7231.7999999999993</v>
      </c>
      <c r="J160" s="48">
        <f>SUMIF(G16:G153,"sb",J16:J153)</f>
        <v>6570.0000000000009</v>
      </c>
      <c r="K160" s="271"/>
      <c r="L160" s="1589"/>
      <c r="M160" s="1589"/>
      <c r="N160" s="1589"/>
    </row>
    <row r="161" spans="1:19" ht="13.5" customHeight="1" x14ac:dyDescent="0.2">
      <c r="A161" s="1582" t="s">
        <v>244</v>
      </c>
      <c r="B161" s="1583"/>
      <c r="C161" s="1583"/>
      <c r="D161" s="1583"/>
      <c r="E161" s="1583"/>
      <c r="F161" s="1583"/>
      <c r="G161" s="1584"/>
      <c r="H161" s="452">
        <f>SUMIF(G17:G153,"sb(l)",H17:H153)</f>
        <v>39.5</v>
      </c>
      <c r="I161" s="48"/>
      <c r="J161" s="48"/>
      <c r="K161" s="861"/>
      <c r="L161" s="861"/>
      <c r="M161" s="861"/>
      <c r="N161" s="861"/>
    </row>
    <row r="162" spans="1:19" ht="13.5" customHeight="1" x14ac:dyDescent="0.2">
      <c r="A162" s="1582" t="s">
        <v>53</v>
      </c>
      <c r="B162" s="1583"/>
      <c r="C162" s="1583"/>
      <c r="D162" s="1583"/>
      <c r="E162" s="1583"/>
      <c r="F162" s="1583"/>
      <c r="G162" s="1584"/>
      <c r="H162" s="452">
        <f>SUMIF(G17:G152,"sb(vr)",H17:H152)</f>
        <v>172.9</v>
      </c>
      <c r="I162" s="48">
        <f>SUMIF(G16:G153,"sb(vr)",I16:I153)</f>
        <v>172.9</v>
      </c>
      <c r="J162" s="48">
        <f>SUMIF(G16:G153,"sb(vr)",J16:J153)</f>
        <v>172.9</v>
      </c>
      <c r="K162" s="15"/>
      <c r="L162" s="271"/>
      <c r="M162" s="271"/>
      <c r="N162" s="271"/>
    </row>
    <row r="163" spans="1:19" ht="30" customHeight="1" x14ac:dyDescent="0.2">
      <c r="A163" s="1590" t="s">
        <v>24</v>
      </c>
      <c r="B163" s="1591"/>
      <c r="C163" s="1591"/>
      <c r="D163" s="1591"/>
      <c r="E163" s="1591"/>
      <c r="F163" s="1591"/>
      <c r="G163" s="1592"/>
      <c r="H163" s="713">
        <f>SUMIF(G17:G152,"sb(sp)",H17:H152)</f>
        <v>400.1</v>
      </c>
      <c r="I163" s="56">
        <f>SUMIF(G16:G153,"sb(sp)",I16:I153)</f>
        <v>410</v>
      </c>
      <c r="J163" s="56">
        <f>SUMIF(G18:G153,"sb(sp)",J18:J153)</f>
        <v>410.8</v>
      </c>
      <c r="K163" s="28"/>
      <c r="L163" s="1589"/>
      <c r="M163" s="1589"/>
      <c r="N163" s="1589"/>
    </row>
    <row r="164" spans="1:19" ht="14.25" customHeight="1" x14ac:dyDescent="0.2">
      <c r="A164" s="1590" t="s">
        <v>89</v>
      </c>
      <c r="B164" s="1591"/>
      <c r="C164" s="1591"/>
      <c r="D164" s="1591"/>
      <c r="E164" s="1591"/>
      <c r="F164" s="1591"/>
      <c r="G164" s="1592"/>
      <c r="H164" s="713">
        <f>SUMIF(G18:G153,"sb(spl)",H18:H153)</f>
        <v>62.3</v>
      </c>
      <c r="I164" s="713">
        <f>SUMIF(G18:G153,"sb(spl)",I18:I153)</f>
        <v>0</v>
      </c>
      <c r="J164" s="73">
        <f>SUMIF(G18:G153,"sb(spl)",J18:J153)</f>
        <v>0</v>
      </c>
      <c r="K164" s="28"/>
      <c r="L164" s="712"/>
      <c r="M164" s="712"/>
      <c r="N164" s="712"/>
    </row>
    <row r="165" spans="1:19" x14ac:dyDescent="0.2">
      <c r="A165" s="1593" t="s">
        <v>26</v>
      </c>
      <c r="B165" s="1594"/>
      <c r="C165" s="1594"/>
      <c r="D165" s="1594"/>
      <c r="E165" s="1594"/>
      <c r="F165" s="1594"/>
      <c r="G165" s="1595"/>
      <c r="H165" s="710">
        <f>SUM(H166:H168)</f>
        <v>795.6</v>
      </c>
      <c r="I165" s="57">
        <f>SUM(I166:I168)</f>
        <v>1525.7</v>
      </c>
      <c r="J165" s="57">
        <f>SUM(J166:J168)</f>
        <v>545.70000000000005</v>
      </c>
      <c r="K165" s="270"/>
      <c r="L165" s="1588"/>
      <c r="M165" s="1588"/>
      <c r="N165" s="1588"/>
    </row>
    <row r="166" spans="1:19" x14ac:dyDescent="0.2">
      <c r="A166" s="1582" t="s">
        <v>19</v>
      </c>
      <c r="B166" s="1583"/>
      <c r="C166" s="1583"/>
      <c r="D166" s="1583"/>
      <c r="E166" s="1583"/>
      <c r="F166" s="1583"/>
      <c r="G166" s="1584"/>
      <c r="H166" s="452">
        <f>SUMIF(G17:G152,"es",H17:H152)</f>
        <v>672.9</v>
      </c>
      <c r="I166" s="48">
        <f>SUMIF(G16:G153,"es",I16:I153)</f>
        <v>1502</v>
      </c>
      <c r="J166" s="48">
        <f>SUMIF(G18:G153,"es",J18:J153)</f>
        <v>545.70000000000005</v>
      </c>
      <c r="K166" s="271"/>
      <c r="L166" s="1589"/>
      <c r="M166" s="1589"/>
      <c r="N166" s="1589"/>
    </row>
    <row r="167" spans="1:19" x14ac:dyDescent="0.2">
      <c r="A167" s="1582" t="s">
        <v>247</v>
      </c>
      <c r="B167" s="1583"/>
      <c r="C167" s="1583"/>
      <c r="D167" s="1583"/>
      <c r="E167" s="1583"/>
      <c r="F167" s="1583"/>
      <c r="G167" s="1584"/>
      <c r="H167" s="452">
        <f>SUMIF(G18:G153,"LRVB",H18:H153)</f>
        <v>58</v>
      </c>
      <c r="I167" s="714"/>
      <c r="J167" s="714"/>
      <c r="K167" s="865"/>
      <c r="L167" s="865"/>
      <c r="M167" s="865"/>
      <c r="N167" s="865"/>
    </row>
    <row r="168" spans="1:19" x14ac:dyDescent="0.2">
      <c r="A168" s="1582" t="s">
        <v>86</v>
      </c>
      <c r="B168" s="1583"/>
      <c r="C168" s="1583"/>
      <c r="D168" s="1583"/>
      <c r="E168" s="1583"/>
      <c r="F168" s="1583"/>
      <c r="G168" s="1584"/>
      <c r="H168" s="452">
        <f>SUMIF(G17:G152,"kt",H17:H152)</f>
        <v>64.7</v>
      </c>
      <c r="I168" s="714">
        <f>SUMIF(G18:G150,"kt",I18:I150)</f>
        <v>23.7</v>
      </c>
      <c r="J168" s="714">
        <f>SUMIF(G18:G150,"kt",J18:J150)</f>
        <v>0</v>
      </c>
      <c r="K168" s="271"/>
      <c r="L168" s="271"/>
      <c r="M168" s="271"/>
      <c r="N168" s="271"/>
      <c r="S168" s="20"/>
    </row>
    <row r="169" spans="1:19" ht="13.5" thickBot="1" x14ac:dyDescent="0.25">
      <c r="A169" s="1585" t="s">
        <v>14</v>
      </c>
      <c r="B169" s="1586"/>
      <c r="C169" s="1586"/>
      <c r="D169" s="1586"/>
      <c r="E169" s="1586"/>
      <c r="F169" s="1586"/>
      <c r="G169" s="1587"/>
      <c r="H169" s="455">
        <f>H165+H159</f>
        <v>8629.3000000000011</v>
      </c>
      <c r="I169" s="50">
        <f>I165+I159</f>
        <v>9340.4</v>
      </c>
      <c r="J169" s="50">
        <f>J165+J159</f>
        <v>7699.4000000000005</v>
      </c>
      <c r="K169" s="270"/>
      <c r="L169" s="1588"/>
      <c r="M169" s="1588"/>
      <c r="N169" s="1588"/>
    </row>
    <row r="170" spans="1:19" x14ac:dyDescent="0.2">
      <c r="A170" s="149"/>
      <c r="B170" s="187"/>
      <c r="C170" s="149"/>
      <c r="D170" s="26"/>
      <c r="K170" s="29"/>
      <c r="L170" s="1589"/>
      <c r="M170" s="1589"/>
      <c r="N170" s="1589"/>
    </row>
    <row r="171" spans="1:19" x14ac:dyDescent="0.2">
      <c r="G171" s="15"/>
      <c r="I171" s="76"/>
      <c r="J171" s="76"/>
      <c r="K171" s="27"/>
    </row>
    <row r="172" spans="1:19" x14ac:dyDescent="0.2">
      <c r="G172" s="15"/>
    </row>
    <row r="173" spans="1:19" x14ac:dyDescent="0.2">
      <c r="G173" s="15"/>
    </row>
    <row r="174" spans="1:19" x14ac:dyDescent="0.2">
      <c r="G174" s="15"/>
      <c r="H174" s="231"/>
    </row>
    <row r="175" spans="1:19" x14ac:dyDescent="0.2">
      <c r="H175" s="231"/>
    </row>
  </sheetData>
  <mergeCells count="141">
    <mergeCell ref="N33:N34"/>
    <mergeCell ref="K33:K35"/>
    <mergeCell ref="K59:K60"/>
    <mergeCell ref="L33:L34"/>
    <mergeCell ref="D56:D60"/>
    <mergeCell ref="K56:K57"/>
    <mergeCell ref="D31:D32"/>
    <mergeCell ref="E31:E32"/>
    <mergeCell ref="A161:G161"/>
    <mergeCell ref="D61:D63"/>
    <mergeCell ref="D40:D41"/>
    <mergeCell ref="D43:D44"/>
    <mergeCell ref="D49:D50"/>
    <mergeCell ref="C51:G51"/>
    <mergeCell ref="K51:N51"/>
    <mergeCell ref="D53:D54"/>
    <mergeCell ref="K54:K55"/>
    <mergeCell ref="D73:D75"/>
    <mergeCell ref="E73:E74"/>
    <mergeCell ref="K73:K77"/>
    <mergeCell ref="N73:N75"/>
    <mergeCell ref="D76:D77"/>
    <mergeCell ref="D64:D65"/>
    <mergeCell ref="K64:K65"/>
    <mergeCell ref="J1:N1"/>
    <mergeCell ref="J2:N2"/>
    <mergeCell ref="J3:N3"/>
    <mergeCell ref="A164:G164"/>
    <mergeCell ref="L9:N9"/>
    <mergeCell ref="L10:L11"/>
    <mergeCell ref="M10:M11"/>
    <mergeCell ref="A4:N4"/>
    <mergeCell ref="A5:N5"/>
    <mergeCell ref="A6:N6"/>
    <mergeCell ref="M7:N7"/>
    <mergeCell ref="A8:A11"/>
    <mergeCell ref="B8:B11"/>
    <mergeCell ref="C8:C11"/>
    <mergeCell ref="D8:D11"/>
    <mergeCell ref="E8:E11"/>
    <mergeCell ref="D21:D22"/>
    <mergeCell ref="D36:D37"/>
    <mergeCell ref="E36:E37"/>
    <mergeCell ref="F36:F37"/>
    <mergeCell ref="D38:D39"/>
    <mergeCell ref="E38:E39"/>
    <mergeCell ref="F38:F39"/>
    <mergeCell ref="N10:N11"/>
    <mergeCell ref="F8:F11"/>
    <mergeCell ref="G8:G11"/>
    <mergeCell ref="H8:H11"/>
    <mergeCell ref="I8:I11"/>
    <mergeCell ref="J8:J11"/>
    <mergeCell ref="K8:N8"/>
    <mergeCell ref="K9:K11"/>
    <mergeCell ref="C52:N52"/>
    <mergeCell ref="A12:N12"/>
    <mergeCell ref="A13:N13"/>
    <mergeCell ref="B14:N14"/>
    <mergeCell ref="C15:N15"/>
    <mergeCell ref="D17:D18"/>
    <mergeCell ref="K17:K18"/>
    <mergeCell ref="L17:L18"/>
    <mergeCell ref="M17:M18"/>
    <mergeCell ref="N17:N18"/>
    <mergeCell ref="B27:B30"/>
    <mergeCell ref="C27:C30"/>
    <mergeCell ref="D27:D30"/>
    <mergeCell ref="E27:E30"/>
    <mergeCell ref="F27:F30"/>
    <mergeCell ref="M33:M34"/>
    <mergeCell ref="K38:K39"/>
    <mergeCell ref="M64:M65"/>
    <mergeCell ref="D66:D68"/>
    <mergeCell ref="K66:K68"/>
    <mergeCell ref="D70:D71"/>
    <mergeCell ref="K70:K71"/>
    <mergeCell ref="D96:D98"/>
    <mergeCell ref="K97:K98"/>
    <mergeCell ref="D99:D101"/>
    <mergeCell ref="K99:K101"/>
    <mergeCell ref="D102:D105"/>
    <mergeCell ref="D106:D108"/>
    <mergeCell ref="K106:K108"/>
    <mergeCell ref="D79:D80"/>
    <mergeCell ref="D81:D82"/>
    <mergeCell ref="D83:D85"/>
    <mergeCell ref="D87:D88"/>
    <mergeCell ref="D90:D91"/>
    <mergeCell ref="D92:D93"/>
    <mergeCell ref="D127:D129"/>
    <mergeCell ref="E127:E129"/>
    <mergeCell ref="D109:D110"/>
    <mergeCell ref="E109:E110"/>
    <mergeCell ref="D131:G131"/>
    <mergeCell ref="K131:N131"/>
    <mergeCell ref="D111:D114"/>
    <mergeCell ref="D115:D119"/>
    <mergeCell ref="E115:E119"/>
    <mergeCell ref="D120:D123"/>
    <mergeCell ref="K122:K123"/>
    <mergeCell ref="D124:D126"/>
    <mergeCell ref="E124:E126"/>
    <mergeCell ref="K124:K125"/>
    <mergeCell ref="F142:F144"/>
    <mergeCell ref="E143:E144"/>
    <mergeCell ref="D146:D147"/>
    <mergeCell ref="D149:D150"/>
    <mergeCell ref="D152:D153"/>
    <mergeCell ref="C154:G154"/>
    <mergeCell ref="C132:G132"/>
    <mergeCell ref="K132:N132"/>
    <mergeCell ref="C133:N133"/>
    <mergeCell ref="D135:D136"/>
    <mergeCell ref="K136:K137"/>
    <mergeCell ref="D138:D140"/>
    <mergeCell ref="E138:E140"/>
    <mergeCell ref="A158:G158"/>
    <mergeCell ref="L158:N158"/>
    <mergeCell ref="A159:G159"/>
    <mergeCell ref="L159:N159"/>
    <mergeCell ref="A160:G160"/>
    <mergeCell ref="L160:N160"/>
    <mergeCell ref="K154:N154"/>
    <mergeCell ref="B155:G155"/>
    <mergeCell ref="K155:N155"/>
    <mergeCell ref="B156:G156"/>
    <mergeCell ref="K156:N156"/>
    <mergeCell ref="A157:J157"/>
    <mergeCell ref="A168:G168"/>
    <mergeCell ref="A169:G169"/>
    <mergeCell ref="L169:N169"/>
    <mergeCell ref="L170:N170"/>
    <mergeCell ref="A162:G162"/>
    <mergeCell ref="A163:G163"/>
    <mergeCell ref="L163:N163"/>
    <mergeCell ref="A165:G165"/>
    <mergeCell ref="L165:N165"/>
    <mergeCell ref="A166:G166"/>
    <mergeCell ref="L166:N166"/>
    <mergeCell ref="A167:G167"/>
  </mergeCells>
  <printOptions horizontalCentered="1"/>
  <pageMargins left="0.70866141732283472" right="0.11811023622047245" top="0.35433070866141736" bottom="0.35433070866141736" header="0.31496062992125984" footer="0.31496062992125984"/>
  <pageSetup paperSize="9" scale="85" orientation="portrait" r:id="rId1"/>
  <rowBreaks count="5" manualBreakCount="5">
    <brk id="32" max="13" man="1"/>
    <brk id="60" max="13" man="1"/>
    <brk id="94" max="13" man="1"/>
    <brk id="134" max="13" man="1"/>
    <brk id="15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74"/>
  <sheetViews>
    <sheetView topLeftCell="A148" zoomScaleNormal="100" zoomScaleSheetLayoutView="80" workbookViewId="0">
      <selection activeCell="I25" sqref="I25"/>
    </sheetView>
  </sheetViews>
  <sheetFormatPr defaultColWidth="9.140625" defaultRowHeight="12.75" x14ac:dyDescent="0.2"/>
  <cols>
    <col min="1" max="1" width="2.5703125" style="150" customWidth="1"/>
    <col min="2" max="2" width="3.140625" style="188" customWidth="1"/>
    <col min="3" max="3" width="2.5703125" style="150" customWidth="1"/>
    <col min="4" max="4" width="26.42578125" style="15" customWidth="1"/>
    <col min="5" max="5" width="4" style="159" customWidth="1"/>
    <col min="6" max="6" width="2.7109375" style="47" customWidth="1"/>
    <col min="7" max="7" width="7.42578125" style="47" customWidth="1"/>
    <col min="8" max="10" width="9.5703125" style="76" customWidth="1"/>
    <col min="11" max="11" width="7.85546875" style="58" customWidth="1"/>
    <col min="12" max="12" width="10" style="58" customWidth="1"/>
    <col min="13" max="13" width="8.42578125" style="58" customWidth="1"/>
    <col min="14" max="14" width="7.85546875" style="58" customWidth="1"/>
    <col min="15" max="15" width="9.5703125" style="58" customWidth="1"/>
    <col min="16" max="16" width="8.28515625" style="58" customWidth="1"/>
    <col min="17" max="17" width="23.5703125" style="30" customWidth="1"/>
    <col min="18" max="18" width="4.7109375" style="47" customWidth="1"/>
    <col min="19" max="20" width="5" style="47" customWidth="1"/>
    <col min="21" max="21" width="22" style="47" customWidth="1"/>
    <col min="22" max="23" width="9.140625" style="959"/>
    <col min="24" max="16384" width="9.140625" style="15"/>
  </cols>
  <sheetData>
    <row r="1" spans="1:27" ht="27" customHeight="1" x14ac:dyDescent="0.2">
      <c r="Q1" s="1774" t="s">
        <v>238</v>
      </c>
      <c r="R1" s="1774"/>
      <c r="S1" s="1774"/>
      <c r="T1" s="1774"/>
      <c r="U1" s="1774"/>
    </row>
    <row r="2" spans="1:27" s="71" customFormat="1" ht="15.75" x14ac:dyDescent="0.2">
      <c r="A2" s="1722" t="s">
        <v>194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722"/>
      <c r="Q2" s="1722"/>
      <c r="R2" s="1722"/>
      <c r="S2" s="1722"/>
      <c r="T2" s="1722"/>
      <c r="U2" s="1722"/>
      <c r="V2" s="957"/>
      <c r="W2" s="957"/>
    </row>
    <row r="3" spans="1:27" s="71" customFormat="1" ht="27.75" customHeight="1" x14ac:dyDescent="0.2">
      <c r="A3" s="1723" t="s">
        <v>144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1724"/>
      <c r="R3" s="1724"/>
      <c r="S3" s="1724"/>
      <c r="T3" s="1724"/>
      <c r="U3" s="1724"/>
      <c r="V3" s="957"/>
      <c r="W3" s="957"/>
    </row>
    <row r="4" spans="1:27" s="71" customFormat="1" ht="15.75" x14ac:dyDescent="0.2">
      <c r="A4" s="1722" t="s">
        <v>59</v>
      </c>
      <c r="B4" s="1725"/>
      <c r="C4" s="1725"/>
      <c r="D4" s="1725"/>
      <c r="E4" s="1725"/>
      <c r="F4" s="1725"/>
      <c r="G4" s="1725"/>
      <c r="H4" s="1725"/>
      <c r="I4" s="1725"/>
      <c r="J4" s="1725"/>
      <c r="K4" s="1725"/>
      <c r="L4" s="1725"/>
      <c r="M4" s="1725"/>
      <c r="N4" s="1725"/>
      <c r="O4" s="1725"/>
      <c r="P4" s="1725"/>
      <c r="Q4" s="1725"/>
      <c r="R4" s="1725"/>
      <c r="S4" s="1725"/>
      <c r="T4" s="1725"/>
      <c r="U4" s="1725"/>
      <c r="V4" s="957"/>
      <c r="W4" s="957"/>
    </row>
    <row r="5" spans="1:27" s="16" customFormat="1" ht="13.5" thickBot="1" x14ac:dyDescent="0.25">
      <c r="A5" s="120"/>
      <c r="B5" s="186"/>
      <c r="C5" s="120"/>
      <c r="D5" s="11"/>
      <c r="E5" s="157"/>
      <c r="F5" s="70"/>
      <c r="G5" s="47"/>
      <c r="H5" s="76"/>
      <c r="I5" s="76"/>
      <c r="J5" s="76"/>
      <c r="K5" s="414"/>
      <c r="L5" s="414"/>
      <c r="M5" s="414"/>
      <c r="N5" s="414"/>
      <c r="O5" s="414"/>
      <c r="P5" s="414"/>
      <c r="Q5" s="415"/>
      <c r="R5" s="70"/>
      <c r="S5" s="1726" t="s">
        <v>99</v>
      </c>
      <c r="T5" s="1726"/>
      <c r="U5" s="1726"/>
      <c r="V5" s="958"/>
      <c r="W5" s="958"/>
    </row>
    <row r="6" spans="1:27" s="16" customFormat="1" ht="19.5" customHeight="1" x14ac:dyDescent="0.2">
      <c r="A6" s="1727" t="s">
        <v>0</v>
      </c>
      <c r="B6" s="1731" t="s">
        <v>1</v>
      </c>
      <c r="C6" s="1731" t="s">
        <v>2</v>
      </c>
      <c r="D6" s="1735" t="s">
        <v>20</v>
      </c>
      <c r="E6" s="1738" t="s">
        <v>3</v>
      </c>
      <c r="F6" s="1669" t="s">
        <v>4</v>
      </c>
      <c r="G6" s="1672" t="s">
        <v>5</v>
      </c>
      <c r="H6" s="1765" t="s">
        <v>112</v>
      </c>
      <c r="I6" s="1811" t="s">
        <v>239</v>
      </c>
      <c r="J6" s="1814" t="s">
        <v>240</v>
      </c>
      <c r="K6" s="1768" t="s">
        <v>195</v>
      </c>
      <c r="L6" s="1771" t="s">
        <v>269</v>
      </c>
      <c r="M6" s="1780" t="s">
        <v>240</v>
      </c>
      <c r="N6" s="1768" t="s">
        <v>196</v>
      </c>
      <c r="O6" s="1771" t="s">
        <v>270</v>
      </c>
      <c r="P6" s="1780" t="s">
        <v>240</v>
      </c>
      <c r="Q6" s="1678" t="s">
        <v>60</v>
      </c>
      <c r="R6" s="1679"/>
      <c r="S6" s="1679"/>
      <c r="T6" s="1679"/>
      <c r="U6" s="1777" t="s">
        <v>241</v>
      </c>
      <c r="V6" s="958"/>
      <c r="W6" s="958"/>
    </row>
    <row r="7" spans="1:27" s="16" customFormat="1" ht="21" customHeight="1" x14ac:dyDescent="0.2">
      <c r="A7" s="1728"/>
      <c r="B7" s="1732"/>
      <c r="C7" s="1732"/>
      <c r="D7" s="1736"/>
      <c r="E7" s="1739"/>
      <c r="F7" s="1670"/>
      <c r="G7" s="1673"/>
      <c r="H7" s="1766"/>
      <c r="I7" s="1812"/>
      <c r="J7" s="1815"/>
      <c r="K7" s="1769"/>
      <c r="L7" s="1772"/>
      <c r="M7" s="1781"/>
      <c r="N7" s="1769"/>
      <c r="O7" s="1772"/>
      <c r="P7" s="1781"/>
      <c r="Q7" s="1681" t="s">
        <v>20</v>
      </c>
      <c r="R7" s="1775" t="s">
        <v>69</v>
      </c>
      <c r="S7" s="1776"/>
      <c r="T7" s="1776"/>
      <c r="U7" s="1778"/>
      <c r="V7" s="958"/>
      <c r="W7" s="958"/>
    </row>
    <row r="8" spans="1:27" s="16" customFormat="1" ht="28.5" customHeight="1" x14ac:dyDescent="0.2">
      <c r="A8" s="1729"/>
      <c r="B8" s="1733"/>
      <c r="C8" s="1733"/>
      <c r="D8" s="1736"/>
      <c r="E8" s="1739"/>
      <c r="F8" s="1670"/>
      <c r="G8" s="1673"/>
      <c r="H8" s="1766"/>
      <c r="I8" s="1812"/>
      <c r="J8" s="1815"/>
      <c r="K8" s="1769"/>
      <c r="L8" s="1772"/>
      <c r="M8" s="1781"/>
      <c r="N8" s="1769"/>
      <c r="O8" s="1772"/>
      <c r="P8" s="1781"/>
      <c r="Q8" s="1681"/>
      <c r="R8" s="1718" t="s">
        <v>61</v>
      </c>
      <c r="S8" s="1720" t="s">
        <v>197</v>
      </c>
      <c r="T8" s="1817" t="s">
        <v>198</v>
      </c>
      <c r="U8" s="1778"/>
      <c r="V8" s="958"/>
      <c r="W8" s="958"/>
    </row>
    <row r="9" spans="1:27" s="16" customFormat="1" ht="75.75" customHeight="1" thickBot="1" x14ac:dyDescent="0.25">
      <c r="A9" s="1730"/>
      <c r="B9" s="1734"/>
      <c r="C9" s="1734"/>
      <c r="D9" s="1737"/>
      <c r="E9" s="1740"/>
      <c r="F9" s="1671"/>
      <c r="G9" s="1674"/>
      <c r="H9" s="1767"/>
      <c r="I9" s="1813"/>
      <c r="J9" s="1816"/>
      <c r="K9" s="1770"/>
      <c r="L9" s="1773"/>
      <c r="M9" s="1782"/>
      <c r="N9" s="1770"/>
      <c r="O9" s="1773"/>
      <c r="P9" s="1782"/>
      <c r="Q9" s="1682"/>
      <c r="R9" s="1719"/>
      <c r="S9" s="1721"/>
      <c r="T9" s="1818"/>
      <c r="U9" s="1779"/>
      <c r="V9" s="958"/>
      <c r="W9" s="958"/>
    </row>
    <row r="10" spans="1:27" ht="15" customHeight="1" x14ac:dyDescent="0.2">
      <c r="A10" s="1686" t="s">
        <v>23</v>
      </c>
      <c r="B10" s="1687"/>
      <c r="C10" s="1687"/>
      <c r="D10" s="1687"/>
      <c r="E10" s="1687"/>
      <c r="F10" s="1687"/>
      <c r="G10" s="1687"/>
      <c r="H10" s="1687"/>
      <c r="I10" s="1687"/>
      <c r="J10" s="1687"/>
      <c r="K10" s="1687"/>
      <c r="L10" s="1687"/>
      <c r="M10" s="1687"/>
      <c r="N10" s="1687"/>
      <c r="O10" s="1687"/>
      <c r="P10" s="1687"/>
      <c r="Q10" s="1687"/>
      <c r="R10" s="1687"/>
      <c r="S10" s="1687"/>
      <c r="T10" s="1687"/>
      <c r="U10" s="1688"/>
    </row>
    <row r="11" spans="1:27" ht="13.5" thickBot="1" x14ac:dyDescent="0.25">
      <c r="A11" s="1689" t="s">
        <v>177</v>
      </c>
      <c r="B11" s="1690"/>
      <c r="C11" s="1690"/>
      <c r="D11" s="1690"/>
      <c r="E11" s="1690"/>
      <c r="F11" s="1690"/>
      <c r="G11" s="1690"/>
      <c r="H11" s="1690"/>
      <c r="I11" s="1690"/>
      <c r="J11" s="1690"/>
      <c r="K11" s="1690"/>
      <c r="L11" s="1690"/>
      <c r="M11" s="1690"/>
      <c r="N11" s="1690"/>
      <c r="O11" s="1690"/>
      <c r="P11" s="1690"/>
      <c r="Q11" s="1690"/>
      <c r="R11" s="1690"/>
      <c r="S11" s="1690"/>
      <c r="T11" s="1690"/>
      <c r="U11" s="1691"/>
    </row>
    <row r="12" spans="1:27" ht="13.5" thickBot="1" x14ac:dyDescent="0.25">
      <c r="A12" s="121" t="s">
        <v>7</v>
      </c>
      <c r="B12" s="1692" t="s">
        <v>55</v>
      </c>
      <c r="C12" s="1692"/>
      <c r="D12" s="1692"/>
      <c r="E12" s="1692"/>
      <c r="F12" s="1692"/>
      <c r="G12" s="1692"/>
      <c r="H12" s="1692"/>
      <c r="I12" s="1692"/>
      <c r="J12" s="1692"/>
      <c r="K12" s="1692"/>
      <c r="L12" s="1692"/>
      <c r="M12" s="1692"/>
      <c r="N12" s="1692"/>
      <c r="O12" s="1692"/>
      <c r="P12" s="1692"/>
      <c r="Q12" s="1692"/>
      <c r="R12" s="1692"/>
      <c r="S12" s="1692"/>
      <c r="T12" s="1692"/>
      <c r="U12" s="1693"/>
    </row>
    <row r="13" spans="1:27" ht="13.5" thickBot="1" x14ac:dyDescent="0.25">
      <c r="A13" s="121" t="s">
        <v>7</v>
      </c>
      <c r="B13" s="1" t="s">
        <v>7</v>
      </c>
      <c r="C13" s="1694" t="s">
        <v>30</v>
      </c>
      <c r="D13" s="1694"/>
      <c r="E13" s="1694"/>
      <c r="F13" s="1694"/>
      <c r="G13" s="1694"/>
      <c r="H13" s="1694"/>
      <c r="I13" s="1694"/>
      <c r="J13" s="1694"/>
      <c r="K13" s="1694"/>
      <c r="L13" s="1694"/>
      <c r="M13" s="1694"/>
      <c r="N13" s="1694"/>
      <c r="O13" s="1694"/>
      <c r="P13" s="1694"/>
      <c r="Q13" s="1694"/>
      <c r="R13" s="1695"/>
      <c r="S13" s="1695"/>
      <c r="T13" s="1695"/>
      <c r="U13" s="1696"/>
    </row>
    <row r="14" spans="1:27" ht="27" customHeight="1" x14ac:dyDescent="0.2">
      <c r="A14" s="122" t="s">
        <v>7</v>
      </c>
      <c r="B14" s="131" t="s">
        <v>7</v>
      </c>
      <c r="C14" s="123" t="s">
        <v>7</v>
      </c>
      <c r="D14" s="17" t="s">
        <v>32</v>
      </c>
      <c r="E14" s="456"/>
      <c r="F14" s="457" t="s">
        <v>27</v>
      </c>
      <c r="G14" s="418" t="s">
        <v>10</v>
      </c>
      <c r="H14" s="67">
        <v>425</v>
      </c>
      <c r="I14" s="745">
        <v>425</v>
      </c>
      <c r="J14" s="734"/>
      <c r="K14" s="67">
        <v>789</v>
      </c>
      <c r="L14" s="745">
        <v>789</v>
      </c>
      <c r="M14" s="734"/>
      <c r="N14" s="67">
        <v>890</v>
      </c>
      <c r="O14" s="745">
        <v>890</v>
      </c>
      <c r="P14" s="1083"/>
      <c r="Q14" s="419" t="s">
        <v>70</v>
      </c>
      <c r="R14" s="420">
        <v>59</v>
      </c>
      <c r="S14" s="421">
        <v>98</v>
      </c>
      <c r="T14" s="21">
        <v>113</v>
      </c>
      <c r="U14" s="21"/>
    </row>
    <row r="15" spans="1:27" ht="12.75" customHeight="1" x14ac:dyDescent="0.2">
      <c r="A15" s="124"/>
      <c r="B15" s="9"/>
      <c r="C15" s="2"/>
      <c r="D15" s="1658" t="s">
        <v>58</v>
      </c>
      <c r="E15" s="422"/>
      <c r="F15" s="423"/>
      <c r="G15" s="424"/>
      <c r="H15" s="61"/>
      <c r="I15" s="746"/>
      <c r="J15" s="735"/>
      <c r="K15" s="243"/>
      <c r="L15" s="788"/>
      <c r="M15" s="779"/>
      <c r="N15" s="243"/>
      <c r="O15" s="788"/>
      <c r="P15" s="426"/>
      <c r="Q15" s="1697"/>
      <c r="R15" s="1698"/>
      <c r="S15" s="1699"/>
      <c r="T15" s="1700"/>
      <c r="U15" s="432"/>
      <c r="Z15" s="20"/>
    </row>
    <row r="16" spans="1:27" ht="15.75" customHeight="1" x14ac:dyDescent="0.2">
      <c r="A16" s="124"/>
      <c r="B16" s="9"/>
      <c r="C16" s="2"/>
      <c r="D16" s="1659"/>
      <c r="E16" s="422"/>
      <c r="F16" s="423"/>
      <c r="G16" s="424"/>
      <c r="H16" s="61"/>
      <c r="I16" s="746"/>
      <c r="J16" s="735"/>
      <c r="K16" s="429"/>
      <c r="L16" s="747"/>
      <c r="M16" s="512"/>
      <c r="N16" s="429"/>
      <c r="O16" s="747"/>
      <c r="P16" s="428"/>
      <c r="Q16" s="1697"/>
      <c r="R16" s="1698"/>
      <c r="S16" s="1699"/>
      <c r="T16" s="1700"/>
      <c r="U16" s="432"/>
      <c r="AA16" s="20"/>
    </row>
    <row r="17" spans="1:31" ht="42.75" customHeight="1" x14ac:dyDescent="0.2">
      <c r="A17" s="124"/>
      <c r="B17" s="9"/>
      <c r="C17" s="2"/>
      <c r="D17" s="36" t="s">
        <v>78</v>
      </c>
      <c r="E17" s="422"/>
      <c r="F17" s="423"/>
      <c r="G17" s="424"/>
      <c r="H17" s="429"/>
      <c r="I17" s="747"/>
      <c r="J17" s="512"/>
      <c r="K17" s="243"/>
      <c r="L17" s="788"/>
      <c r="M17" s="779"/>
      <c r="N17" s="243"/>
      <c r="O17" s="788"/>
      <c r="P17" s="426"/>
      <c r="Q17" s="410"/>
      <c r="R17" s="430"/>
      <c r="S17" s="431"/>
      <c r="T17" s="432"/>
      <c r="U17" s="432"/>
      <c r="W17" s="958"/>
    </row>
    <row r="18" spans="1:31" ht="42" customHeight="1" x14ac:dyDescent="0.2">
      <c r="A18" s="124"/>
      <c r="B18" s="9"/>
      <c r="C18" s="2"/>
      <c r="D18" s="408" t="s">
        <v>67</v>
      </c>
      <c r="E18" s="422"/>
      <c r="F18" s="423"/>
      <c r="G18" s="424"/>
      <c r="H18" s="61"/>
      <c r="I18" s="746"/>
      <c r="J18" s="735"/>
      <c r="K18" s="243"/>
      <c r="L18" s="788"/>
      <c r="M18" s="779"/>
      <c r="N18" s="243"/>
      <c r="O18" s="788"/>
      <c r="P18" s="426"/>
      <c r="Q18" s="410"/>
      <c r="R18" s="430"/>
      <c r="S18" s="431"/>
      <c r="T18" s="432"/>
      <c r="U18" s="432"/>
      <c r="W18" s="958"/>
    </row>
    <row r="19" spans="1:31" ht="18" customHeight="1" x14ac:dyDescent="0.2">
      <c r="A19" s="124"/>
      <c r="B19" s="9"/>
      <c r="C19" s="2"/>
      <c r="D19" s="1640" t="s">
        <v>199</v>
      </c>
      <c r="E19" s="422"/>
      <c r="F19" s="423"/>
      <c r="G19" s="424"/>
      <c r="H19" s="86"/>
      <c r="I19" s="748"/>
      <c r="J19" s="736"/>
      <c r="K19" s="1075"/>
      <c r="L19" s="1084"/>
      <c r="M19" s="1051"/>
      <c r="N19" s="1075"/>
      <c r="O19" s="1084"/>
      <c r="P19" s="426"/>
      <c r="Q19" s="403"/>
      <c r="R19" s="434"/>
      <c r="S19" s="435"/>
      <c r="T19" s="436"/>
      <c r="U19" s="436"/>
      <c r="W19" s="958"/>
      <c r="Z19" s="20"/>
    </row>
    <row r="20" spans="1:31" ht="13.5" thickBot="1" x14ac:dyDescent="0.25">
      <c r="A20" s="124"/>
      <c r="B20" s="9"/>
      <c r="C20" s="2"/>
      <c r="D20" s="1635"/>
      <c r="E20" s="400"/>
      <c r="F20" s="461"/>
      <c r="G20" s="438" t="s">
        <v>14</v>
      </c>
      <c r="H20" s="77">
        <f>SUM(H14:H19)</f>
        <v>425</v>
      </c>
      <c r="I20" s="749">
        <f>SUM(I14:I19)</f>
        <v>425</v>
      </c>
      <c r="J20" s="737"/>
      <c r="K20" s="77">
        <f>SUM(K14:K19)</f>
        <v>789</v>
      </c>
      <c r="L20" s="749">
        <f>SUM(L14:L19)</f>
        <v>789</v>
      </c>
      <c r="M20" s="737"/>
      <c r="N20" s="77">
        <f>SUM(N14:N19)</f>
        <v>890</v>
      </c>
      <c r="O20" s="749">
        <f>SUM(O14:O19)</f>
        <v>890</v>
      </c>
      <c r="P20" s="1080"/>
      <c r="Q20" s="403"/>
      <c r="R20" s="439"/>
      <c r="S20" s="440"/>
      <c r="T20" s="441"/>
      <c r="U20" s="441"/>
      <c r="W20" s="958"/>
      <c r="AA20" s="20"/>
    </row>
    <row r="21" spans="1:31" ht="44.25" customHeight="1" x14ac:dyDescent="0.2">
      <c r="A21" s="130" t="s">
        <v>7</v>
      </c>
      <c r="B21" s="131" t="s">
        <v>7</v>
      </c>
      <c r="C21" s="184" t="s">
        <v>8</v>
      </c>
      <c r="D21" s="97" t="s">
        <v>161</v>
      </c>
      <c r="E21" s="399"/>
      <c r="F21" s="423">
        <v>2</v>
      </c>
      <c r="G21" s="442"/>
      <c r="H21" s="443"/>
      <c r="I21" s="750"/>
      <c r="J21" s="738"/>
      <c r="K21" s="1076"/>
      <c r="L21" s="1085"/>
      <c r="M21" s="738"/>
      <c r="N21" s="443"/>
      <c r="O21" s="750"/>
      <c r="P21" s="1036"/>
      <c r="Q21" s="895"/>
      <c r="R21" s="475"/>
      <c r="S21" s="446"/>
      <c r="T21" s="447"/>
      <c r="U21" s="1764" t="s">
        <v>283</v>
      </c>
      <c r="W21" s="958"/>
    </row>
    <row r="22" spans="1:31" ht="29.25" customHeight="1" x14ac:dyDescent="0.2">
      <c r="A22" s="124"/>
      <c r="B22" s="9"/>
      <c r="C22" s="2"/>
      <c r="D22" s="596" t="s">
        <v>128</v>
      </c>
      <c r="E22" s="975"/>
      <c r="F22" s="423"/>
      <c r="G22" s="19" t="s">
        <v>10</v>
      </c>
      <c r="H22" s="80">
        <v>21</v>
      </c>
      <c r="I22" s="751">
        <v>21</v>
      </c>
      <c r="J22" s="739"/>
      <c r="K22" s="1077">
        <v>27</v>
      </c>
      <c r="L22" s="1086">
        <v>27</v>
      </c>
      <c r="M22" s="1050"/>
      <c r="N22" s="1077">
        <v>31</v>
      </c>
      <c r="O22" s="1086">
        <v>31</v>
      </c>
      <c r="P22" s="449"/>
      <c r="Q22" s="896" t="s">
        <v>70</v>
      </c>
      <c r="R22" s="908">
        <v>5</v>
      </c>
      <c r="S22" s="450">
        <v>8</v>
      </c>
      <c r="T22" s="451">
        <v>10</v>
      </c>
      <c r="U22" s="1697"/>
      <c r="W22" s="958"/>
      <c r="Y22" s="20"/>
      <c r="AA22" s="20"/>
    </row>
    <row r="23" spans="1:31" ht="16.5" customHeight="1" x14ac:dyDescent="0.2">
      <c r="A23" s="124"/>
      <c r="B23" s="9"/>
      <c r="C23" s="2"/>
      <c r="D23" s="1155" t="s">
        <v>127</v>
      </c>
      <c r="E23" s="1162"/>
      <c r="F23" s="423"/>
      <c r="G23" s="59" t="s">
        <v>10</v>
      </c>
      <c r="H23" s="698">
        <v>24</v>
      </c>
      <c r="I23" s="794">
        <v>24</v>
      </c>
      <c r="J23" s="785"/>
      <c r="K23" s="1075">
        <v>33</v>
      </c>
      <c r="L23" s="1084">
        <v>33</v>
      </c>
      <c r="M23" s="1051"/>
      <c r="N23" s="1075">
        <v>39</v>
      </c>
      <c r="O23" s="1084">
        <v>39</v>
      </c>
      <c r="P23" s="998"/>
      <c r="Q23" s="897" t="s">
        <v>79</v>
      </c>
      <c r="R23" s="909">
        <v>1</v>
      </c>
      <c r="S23" s="453">
        <v>1</v>
      </c>
      <c r="T23" s="454">
        <v>1</v>
      </c>
      <c r="U23" s="1697"/>
      <c r="W23" s="958"/>
      <c r="X23" s="20"/>
    </row>
    <row r="24" spans="1:31" ht="16.5" customHeight="1" x14ac:dyDescent="0.2">
      <c r="A24" s="495"/>
      <c r="B24" s="496"/>
      <c r="C24" s="497"/>
      <c r="D24" s="1156"/>
      <c r="E24" s="1163"/>
      <c r="F24" s="555"/>
      <c r="G24" s="59" t="s">
        <v>52</v>
      </c>
      <c r="H24" s="86">
        <v>172.9</v>
      </c>
      <c r="I24" s="748">
        <v>172.9</v>
      </c>
      <c r="J24" s="736"/>
      <c r="K24" s="86">
        <v>172.9</v>
      </c>
      <c r="L24" s="748">
        <v>172.9</v>
      </c>
      <c r="M24" s="736"/>
      <c r="N24" s="86">
        <v>172.9</v>
      </c>
      <c r="O24" s="748">
        <v>172.9</v>
      </c>
      <c r="P24" s="914"/>
      <c r="Q24" s="999"/>
      <c r="R24" s="1000"/>
      <c r="S24" s="1001"/>
      <c r="T24" s="1002"/>
      <c r="U24" s="1002"/>
      <c r="W24" s="958"/>
      <c r="X24" s="20"/>
      <c r="Y24" s="20"/>
      <c r="Z24" s="20"/>
    </row>
    <row r="25" spans="1:31" ht="31.5" customHeight="1" x14ac:dyDescent="0.2">
      <c r="A25" s="124"/>
      <c r="B25" s="9"/>
      <c r="C25" s="2"/>
      <c r="D25" s="1791" t="s">
        <v>249</v>
      </c>
      <c r="E25" s="1793" t="s">
        <v>250</v>
      </c>
      <c r="F25" s="1304"/>
      <c r="G25" s="1305" t="s">
        <v>10</v>
      </c>
      <c r="H25" s="1306"/>
      <c r="I25" s="918">
        <f>397.6+42+126.9</f>
        <v>566.5</v>
      </c>
      <c r="J25" s="870">
        <f>I25-H25</f>
        <v>566.5</v>
      </c>
      <c r="K25" s="1307"/>
      <c r="L25" s="1308">
        <v>61</v>
      </c>
      <c r="M25" s="1309">
        <f>L25-K25</f>
        <v>61</v>
      </c>
      <c r="N25" s="1307"/>
      <c r="O25" s="1308">
        <v>61</v>
      </c>
      <c r="P25" s="1310">
        <f>O25-N25</f>
        <v>61</v>
      </c>
      <c r="Q25" s="1311" t="s">
        <v>251</v>
      </c>
      <c r="R25" s="1312">
        <v>4</v>
      </c>
      <c r="S25" s="1313">
        <v>1</v>
      </c>
      <c r="T25" s="1314">
        <v>1</v>
      </c>
      <c r="U25" s="1819" t="s">
        <v>284</v>
      </c>
      <c r="W25" s="958"/>
      <c r="X25" s="20"/>
    </row>
    <row r="26" spans="1:31" ht="108.75" customHeight="1" x14ac:dyDescent="0.2">
      <c r="A26" s="124"/>
      <c r="B26" s="9"/>
      <c r="C26" s="2"/>
      <c r="D26" s="1791"/>
      <c r="E26" s="1793"/>
      <c r="F26" s="1304"/>
      <c r="G26" s="1305"/>
      <c r="H26" s="1306"/>
      <c r="I26" s="918"/>
      <c r="J26" s="870"/>
      <c r="K26" s="1307"/>
      <c r="L26" s="1308"/>
      <c r="M26" s="1309"/>
      <c r="N26" s="1307"/>
      <c r="O26" s="1308"/>
      <c r="P26" s="1310"/>
      <c r="Q26" s="1315" t="s">
        <v>255</v>
      </c>
      <c r="R26" s="1316">
        <v>100</v>
      </c>
      <c r="S26" s="906"/>
      <c r="T26" s="907"/>
      <c r="U26" s="1697"/>
      <c r="W26" s="958"/>
      <c r="X26" s="20"/>
      <c r="Z26" s="20"/>
    </row>
    <row r="27" spans="1:31" ht="43.5" customHeight="1" x14ac:dyDescent="0.2">
      <c r="A27" s="124"/>
      <c r="B27" s="9"/>
      <c r="C27" s="2"/>
      <c r="D27" s="1792"/>
      <c r="E27" s="1794"/>
      <c r="F27" s="1317"/>
      <c r="G27" s="1318"/>
      <c r="H27" s="1319"/>
      <c r="I27" s="1320"/>
      <c r="J27" s="1321"/>
      <c r="K27" s="1322"/>
      <c r="L27" s="1323"/>
      <c r="M27" s="1321"/>
      <c r="N27" s="1322"/>
      <c r="O27" s="1323"/>
      <c r="P27" s="1324"/>
      <c r="Q27" s="1311" t="s">
        <v>252</v>
      </c>
      <c r="R27" s="1312">
        <v>1</v>
      </c>
      <c r="S27" s="1325">
        <v>1</v>
      </c>
      <c r="T27" s="1314">
        <v>1</v>
      </c>
      <c r="U27" s="1820"/>
      <c r="W27" s="958"/>
      <c r="X27" s="20"/>
      <c r="Y27" s="20"/>
    </row>
    <row r="28" spans="1:31" ht="30" customHeight="1" x14ac:dyDescent="0.2">
      <c r="A28" s="124"/>
      <c r="B28" s="9"/>
      <c r="C28" s="2"/>
      <c r="D28" s="1797" t="s">
        <v>256</v>
      </c>
      <c r="E28" s="1795" t="s">
        <v>250</v>
      </c>
      <c r="F28" s="1304"/>
      <c r="G28" s="1326" t="s">
        <v>10</v>
      </c>
      <c r="H28" s="1327"/>
      <c r="I28" s="1328">
        <v>77.599999999999994</v>
      </c>
      <c r="J28" s="1329">
        <f>I28-H28</f>
        <v>77.599999999999994</v>
      </c>
      <c r="K28" s="1319"/>
      <c r="L28" s="1320">
        <v>77.599999999999994</v>
      </c>
      <c r="M28" s="1329">
        <f>L28-K28</f>
        <v>77.599999999999994</v>
      </c>
      <c r="N28" s="1319"/>
      <c r="O28" s="1320">
        <v>77.599999999999994</v>
      </c>
      <c r="P28" s="1330">
        <f>O28-N28</f>
        <v>77.599999999999994</v>
      </c>
      <c r="Q28" s="1331" t="s">
        <v>257</v>
      </c>
      <c r="R28" s="1332">
        <v>3</v>
      </c>
      <c r="S28" s="1333">
        <v>3</v>
      </c>
      <c r="T28" s="1334">
        <v>3</v>
      </c>
      <c r="U28" s="108"/>
      <c r="W28" s="958"/>
      <c r="X28" s="20"/>
      <c r="Y28" s="20"/>
    </row>
    <row r="29" spans="1:31" ht="27.75" customHeight="1" x14ac:dyDescent="0.2">
      <c r="A29" s="124"/>
      <c r="B29" s="9"/>
      <c r="C29" s="2"/>
      <c r="D29" s="1791"/>
      <c r="E29" s="1793"/>
      <c r="F29" s="1304"/>
      <c r="G29" s="1326"/>
      <c r="H29" s="1319"/>
      <c r="I29" s="1320"/>
      <c r="J29" s="1329"/>
      <c r="K29" s="1319"/>
      <c r="L29" s="1320"/>
      <c r="M29" s="1329"/>
      <c r="N29" s="1319"/>
      <c r="O29" s="1320"/>
      <c r="P29" s="1324"/>
      <c r="Q29" s="1335" t="s">
        <v>258</v>
      </c>
      <c r="R29" s="1336">
        <v>10</v>
      </c>
      <c r="S29" s="1337">
        <v>10</v>
      </c>
      <c r="T29" s="1338">
        <v>10</v>
      </c>
      <c r="U29" s="108"/>
      <c r="W29" s="958"/>
      <c r="X29" s="20"/>
      <c r="Y29" s="20"/>
      <c r="AE29" s="20"/>
    </row>
    <row r="30" spans="1:31" ht="21" customHeight="1" x14ac:dyDescent="0.2">
      <c r="A30" s="124"/>
      <c r="B30" s="9"/>
      <c r="C30" s="2"/>
      <c r="D30" s="1791"/>
      <c r="E30" s="1793"/>
      <c r="F30" s="1304"/>
      <c r="G30" s="1326"/>
      <c r="H30" s="1319"/>
      <c r="I30" s="1320"/>
      <c r="J30" s="1329"/>
      <c r="K30" s="1319"/>
      <c r="L30" s="1320"/>
      <c r="M30" s="1329"/>
      <c r="N30" s="1319"/>
      <c r="O30" s="1320"/>
      <c r="P30" s="1324"/>
      <c r="Q30" s="1799" t="s">
        <v>259</v>
      </c>
      <c r="R30" s="1802">
        <v>100</v>
      </c>
      <c r="S30" s="1803">
        <v>100</v>
      </c>
      <c r="T30" s="1804">
        <v>100</v>
      </c>
      <c r="U30" s="919"/>
      <c r="W30" s="958"/>
      <c r="X30" s="20"/>
      <c r="Y30" s="20"/>
    </row>
    <row r="31" spans="1:31" ht="96.75" customHeight="1" x14ac:dyDescent="0.2">
      <c r="A31" s="124"/>
      <c r="B31" s="9"/>
      <c r="C31" s="2"/>
      <c r="D31" s="1791"/>
      <c r="E31" s="1793"/>
      <c r="F31" s="1304"/>
      <c r="G31" s="1326"/>
      <c r="H31" s="1319"/>
      <c r="I31" s="1320"/>
      <c r="J31" s="1329"/>
      <c r="K31" s="1319"/>
      <c r="L31" s="1320"/>
      <c r="M31" s="1329"/>
      <c r="N31" s="1319"/>
      <c r="O31" s="1320"/>
      <c r="P31" s="1324"/>
      <c r="Q31" s="1800"/>
      <c r="R31" s="1802"/>
      <c r="S31" s="1803"/>
      <c r="T31" s="1804"/>
      <c r="U31" s="919"/>
      <c r="W31" s="958"/>
      <c r="X31" s="20"/>
      <c r="Y31" s="20"/>
    </row>
    <row r="32" spans="1:31" ht="16.5" customHeight="1" thickBot="1" x14ac:dyDescent="0.25">
      <c r="A32" s="124"/>
      <c r="B32" s="9"/>
      <c r="C32" s="2"/>
      <c r="D32" s="1798"/>
      <c r="E32" s="1796"/>
      <c r="F32" s="1304"/>
      <c r="G32" s="1339" t="s">
        <v>14</v>
      </c>
      <c r="H32" s="1340">
        <f t="shared" ref="H32:P32" si="0">SUM(H22:H31)</f>
        <v>217.9</v>
      </c>
      <c r="I32" s="1341">
        <f t="shared" si="0"/>
        <v>862</v>
      </c>
      <c r="J32" s="1342">
        <f t="shared" si="0"/>
        <v>644.1</v>
      </c>
      <c r="K32" s="1340">
        <f t="shared" si="0"/>
        <v>232.9</v>
      </c>
      <c r="L32" s="1341">
        <f t="shared" si="0"/>
        <v>371.5</v>
      </c>
      <c r="M32" s="1341">
        <f t="shared" si="0"/>
        <v>138.6</v>
      </c>
      <c r="N32" s="1340">
        <f t="shared" si="0"/>
        <v>242.9</v>
      </c>
      <c r="O32" s="1341">
        <f t="shared" si="0"/>
        <v>381.5</v>
      </c>
      <c r="P32" s="1341">
        <f t="shared" si="0"/>
        <v>138.6</v>
      </c>
      <c r="Q32" s="1801"/>
      <c r="R32" s="1343"/>
      <c r="S32" s="1344"/>
      <c r="T32" s="1345"/>
      <c r="U32" s="919"/>
      <c r="W32" s="958"/>
      <c r="X32" s="20"/>
      <c r="Y32" s="20"/>
    </row>
    <row r="33" spans="1:28" ht="16.5" customHeight="1" x14ac:dyDescent="0.2">
      <c r="A33" s="122" t="s">
        <v>7</v>
      </c>
      <c r="B33" s="131" t="s">
        <v>7</v>
      </c>
      <c r="C33" s="123" t="s">
        <v>9</v>
      </c>
      <c r="D33" s="1634" t="s">
        <v>46</v>
      </c>
      <c r="E33" s="1741"/>
      <c r="F33" s="1743" t="s">
        <v>27</v>
      </c>
      <c r="G33" s="418" t="s">
        <v>10</v>
      </c>
      <c r="H33" s="458">
        <v>190</v>
      </c>
      <c r="I33" s="754">
        <v>190</v>
      </c>
      <c r="J33" s="742"/>
      <c r="K33" s="458">
        <v>190</v>
      </c>
      <c r="L33" s="754">
        <v>190</v>
      </c>
      <c r="M33" s="742"/>
      <c r="N33" s="458">
        <v>190</v>
      </c>
      <c r="O33" s="754">
        <v>190</v>
      </c>
      <c r="P33" s="1052"/>
      <c r="Q33" s="1666" t="s">
        <v>71</v>
      </c>
      <c r="R33" s="460">
        <v>4</v>
      </c>
      <c r="S33" s="421">
        <v>4</v>
      </c>
      <c r="T33" s="21">
        <v>4</v>
      </c>
      <c r="U33" s="21"/>
    </row>
    <row r="34" spans="1:28" ht="13.5" thickBot="1" x14ac:dyDescent="0.25">
      <c r="A34" s="125"/>
      <c r="B34" s="1"/>
      <c r="C34" s="7"/>
      <c r="D34" s="1635"/>
      <c r="E34" s="1742"/>
      <c r="F34" s="1744"/>
      <c r="G34" s="438" t="s">
        <v>14</v>
      </c>
      <c r="H34" s="77">
        <f>SUM(H33)</f>
        <v>190</v>
      </c>
      <c r="I34" s="749">
        <f>SUM(I33)</f>
        <v>190</v>
      </c>
      <c r="J34" s="737"/>
      <c r="K34" s="77">
        <f>SUM(K33)</f>
        <v>190</v>
      </c>
      <c r="L34" s="749">
        <f>SUM(L33)</f>
        <v>190</v>
      </c>
      <c r="M34" s="737"/>
      <c r="N34" s="77">
        <f>SUM(N33)</f>
        <v>190</v>
      </c>
      <c r="O34" s="749">
        <f>SUM(O33)</f>
        <v>190</v>
      </c>
      <c r="P34" s="1080"/>
      <c r="Q34" s="1668"/>
      <c r="R34" s="463"/>
      <c r="S34" s="464"/>
      <c r="T34" s="38"/>
      <c r="U34" s="38"/>
      <c r="W34" s="958"/>
    </row>
    <row r="35" spans="1:28" ht="15.75" customHeight="1" x14ac:dyDescent="0.2">
      <c r="A35" s="122" t="s">
        <v>7</v>
      </c>
      <c r="B35" s="131" t="s">
        <v>7</v>
      </c>
      <c r="C35" s="123" t="s">
        <v>11</v>
      </c>
      <c r="D35" s="1665" t="s">
        <v>85</v>
      </c>
      <c r="E35" s="1741"/>
      <c r="F35" s="1743" t="s">
        <v>27</v>
      </c>
      <c r="G35" s="418" t="s">
        <v>10</v>
      </c>
      <c r="H35" s="178">
        <v>75</v>
      </c>
      <c r="I35" s="755">
        <v>75</v>
      </c>
      <c r="J35" s="743"/>
      <c r="K35" s="63">
        <v>105</v>
      </c>
      <c r="L35" s="1047">
        <v>105</v>
      </c>
      <c r="M35" s="1042"/>
      <c r="N35" s="63">
        <v>105</v>
      </c>
      <c r="O35" s="1047">
        <v>105</v>
      </c>
      <c r="P35" s="466"/>
      <c r="Q35" s="1666" t="s">
        <v>81</v>
      </c>
      <c r="R35" s="467">
        <v>15</v>
      </c>
      <c r="S35" s="421">
        <v>15</v>
      </c>
      <c r="T35" s="468">
        <v>15</v>
      </c>
      <c r="U35" s="468"/>
      <c r="W35" s="1122"/>
      <c r="X35" s="10"/>
      <c r="Y35" s="10"/>
      <c r="Z35" s="10"/>
    </row>
    <row r="36" spans="1:28" ht="14.25" customHeight="1" thickBot="1" x14ac:dyDescent="0.25">
      <c r="A36" s="125"/>
      <c r="B36" s="1"/>
      <c r="C36" s="7"/>
      <c r="D36" s="1624"/>
      <c r="E36" s="1742"/>
      <c r="F36" s="1744"/>
      <c r="G36" s="438" t="s">
        <v>14</v>
      </c>
      <c r="H36" s="77">
        <f>SUM(H35:H35)</f>
        <v>75</v>
      </c>
      <c r="I36" s="749">
        <f>SUM(I35:I35)</f>
        <v>75</v>
      </c>
      <c r="J36" s="737"/>
      <c r="K36" s="77">
        <f>SUM(K35:K35)</f>
        <v>105</v>
      </c>
      <c r="L36" s="749">
        <f>SUM(L35:L35)</f>
        <v>105</v>
      </c>
      <c r="M36" s="737"/>
      <c r="N36" s="77">
        <f>SUM(N35:N35)</f>
        <v>105</v>
      </c>
      <c r="O36" s="749">
        <f>SUM(O35:O35)</f>
        <v>105</v>
      </c>
      <c r="P36" s="1080"/>
      <c r="Q36" s="1668"/>
      <c r="R36" s="469"/>
      <c r="S36" s="470"/>
      <c r="T36" s="471"/>
      <c r="U36" s="721"/>
      <c r="W36" s="1122"/>
      <c r="X36" s="10"/>
      <c r="Y36" s="10"/>
      <c r="Z36" s="10"/>
    </row>
    <row r="37" spans="1:28" ht="41.25" customHeight="1" x14ac:dyDescent="0.2">
      <c r="A37" s="122" t="s">
        <v>7</v>
      </c>
      <c r="B37" s="131" t="s">
        <v>7</v>
      </c>
      <c r="C37" s="123" t="s">
        <v>162</v>
      </c>
      <c r="D37" s="1665" t="s">
        <v>77</v>
      </c>
      <c r="E37" s="654"/>
      <c r="F37" s="457">
        <v>2</v>
      </c>
      <c r="G37" s="106" t="s">
        <v>10</v>
      </c>
      <c r="H37" s="67">
        <v>18</v>
      </c>
      <c r="I37" s="745">
        <v>18</v>
      </c>
      <c r="J37" s="734"/>
      <c r="K37" s="197">
        <v>30</v>
      </c>
      <c r="L37" s="787">
        <v>30</v>
      </c>
      <c r="M37" s="778"/>
      <c r="N37" s="197">
        <v>48</v>
      </c>
      <c r="O37" s="787">
        <v>48</v>
      </c>
      <c r="P37" s="474"/>
      <c r="Q37" s="74" t="s">
        <v>126</v>
      </c>
      <c r="R37" s="475">
        <v>3</v>
      </c>
      <c r="S37" s="446">
        <v>5</v>
      </c>
      <c r="T37" s="447">
        <v>8</v>
      </c>
      <c r="U37" s="447"/>
      <c r="W37" s="958"/>
      <c r="Z37" s="20"/>
    </row>
    <row r="38" spans="1:28" s="190" customFormat="1" ht="16.5" customHeight="1" thickBot="1" x14ac:dyDescent="0.25">
      <c r="A38" s="125"/>
      <c r="B38" s="1"/>
      <c r="C38" s="7"/>
      <c r="D38" s="1624"/>
      <c r="E38" s="476"/>
      <c r="F38" s="461"/>
      <c r="G38" s="477" t="s">
        <v>14</v>
      </c>
      <c r="H38" s="455">
        <f>H37</f>
        <v>18</v>
      </c>
      <c r="I38" s="753">
        <f>I37</f>
        <v>18</v>
      </c>
      <c r="J38" s="741"/>
      <c r="K38" s="455">
        <f>K37</f>
        <v>30</v>
      </c>
      <c r="L38" s="753">
        <f>L37</f>
        <v>30</v>
      </c>
      <c r="M38" s="741"/>
      <c r="N38" s="455">
        <f>N37</f>
        <v>48</v>
      </c>
      <c r="O38" s="753">
        <f>O37</f>
        <v>48</v>
      </c>
      <c r="P38" s="1082"/>
      <c r="Q38" s="213"/>
      <c r="R38" s="478"/>
      <c r="S38" s="479"/>
      <c r="T38" s="480"/>
      <c r="U38" s="480"/>
      <c r="V38" s="960"/>
      <c r="W38" s="1123"/>
      <c r="Z38" s="191"/>
    </row>
    <row r="39" spans="1:28" ht="29.25" customHeight="1" x14ac:dyDescent="0.2">
      <c r="A39" s="1219" t="s">
        <v>7</v>
      </c>
      <c r="B39" s="359" t="s">
        <v>7</v>
      </c>
      <c r="C39" s="990" t="s">
        <v>163</v>
      </c>
      <c r="D39" s="1220" t="s">
        <v>54</v>
      </c>
      <c r="E39" s="1221"/>
      <c r="F39" s="1222" t="s">
        <v>27</v>
      </c>
      <c r="G39" s="1223" t="s">
        <v>10</v>
      </c>
      <c r="H39" s="1224">
        <v>300</v>
      </c>
      <c r="I39" s="1258">
        <f>300+103.2</f>
        <v>403.2</v>
      </c>
      <c r="J39" s="1259">
        <f>I39-H39</f>
        <v>103.19999999999999</v>
      </c>
      <c r="K39" s="1224">
        <v>463</v>
      </c>
      <c r="L39" s="1225">
        <v>463</v>
      </c>
      <c r="M39" s="1226"/>
      <c r="N39" s="1224">
        <v>450</v>
      </c>
      <c r="O39" s="1225">
        <v>450</v>
      </c>
      <c r="P39" s="1227"/>
      <c r="Q39" s="1228"/>
      <c r="R39" s="1229"/>
      <c r="S39" s="1230"/>
      <c r="T39" s="1231"/>
      <c r="U39" s="1295"/>
    </row>
    <row r="40" spans="1:28" ht="28.5" customHeight="1" x14ac:dyDescent="0.2">
      <c r="A40" s="124"/>
      <c r="B40" s="9"/>
      <c r="C40" s="2"/>
      <c r="D40" s="1658" t="s">
        <v>62</v>
      </c>
      <c r="E40" s="612"/>
      <c r="F40" s="485"/>
      <c r="G40" s="412"/>
      <c r="H40" s="51"/>
      <c r="I40" s="756"/>
      <c r="J40" s="486"/>
      <c r="K40" s="51"/>
      <c r="L40" s="756"/>
      <c r="M40" s="486"/>
      <c r="N40" s="51"/>
      <c r="O40" s="756"/>
      <c r="P40" s="1045"/>
      <c r="Q40" s="487" t="s">
        <v>56</v>
      </c>
      <c r="R40" s="113" t="s">
        <v>34</v>
      </c>
      <c r="S40" s="488" t="s">
        <v>34</v>
      </c>
      <c r="T40" s="489">
        <v>4</v>
      </c>
      <c r="U40" s="1697" t="s">
        <v>277</v>
      </c>
      <c r="X40" s="20"/>
    </row>
    <row r="41" spans="1:28" ht="32.25" customHeight="1" x14ac:dyDescent="0.2">
      <c r="A41" s="124"/>
      <c r="B41" s="9"/>
      <c r="C41" s="2"/>
      <c r="D41" s="1658"/>
      <c r="E41" s="612"/>
      <c r="F41" s="485"/>
      <c r="G41" s="412"/>
      <c r="H41" s="51"/>
      <c r="I41" s="756"/>
      <c r="J41" s="486"/>
      <c r="K41" s="51"/>
      <c r="L41" s="756"/>
      <c r="M41" s="486"/>
      <c r="N41" s="51"/>
      <c r="O41" s="756"/>
      <c r="P41" s="1045"/>
      <c r="Q41" s="487" t="s">
        <v>72</v>
      </c>
      <c r="R41" s="113">
        <v>7</v>
      </c>
      <c r="S41" s="488">
        <v>9</v>
      </c>
      <c r="T41" s="489">
        <v>5</v>
      </c>
      <c r="U41" s="1697"/>
    </row>
    <row r="42" spans="1:28" ht="28.5" customHeight="1" x14ac:dyDescent="0.2">
      <c r="A42" s="124"/>
      <c r="B42" s="9"/>
      <c r="C42" s="2"/>
      <c r="D42" s="22"/>
      <c r="E42" s="612"/>
      <c r="F42" s="485"/>
      <c r="G42" s="490"/>
      <c r="H42" s="51"/>
      <c r="I42" s="756"/>
      <c r="J42" s="486"/>
      <c r="K42" s="51"/>
      <c r="L42" s="756"/>
      <c r="M42" s="486"/>
      <c r="N42" s="51"/>
      <c r="O42" s="756"/>
      <c r="P42" s="1045"/>
      <c r="Q42" s="491" t="s">
        <v>105</v>
      </c>
      <c r="R42" s="492">
        <v>10</v>
      </c>
      <c r="S42" s="493">
        <v>10</v>
      </c>
      <c r="T42" s="494">
        <v>10</v>
      </c>
      <c r="U42" s="1697"/>
    </row>
    <row r="43" spans="1:28" ht="93" customHeight="1" x14ac:dyDescent="0.2">
      <c r="A43" s="124"/>
      <c r="B43" s="9"/>
      <c r="C43" s="2"/>
      <c r="D43" s="1262" t="s">
        <v>200</v>
      </c>
      <c r="E43" s="502"/>
      <c r="F43" s="503"/>
      <c r="G43" s="110"/>
      <c r="H43" s="61"/>
      <c r="I43" s="746"/>
      <c r="J43" s="735"/>
      <c r="K43" s="1078"/>
      <c r="L43" s="1087"/>
      <c r="M43" s="1037"/>
      <c r="N43" s="429"/>
      <c r="O43" s="747"/>
      <c r="P43" s="428"/>
      <c r="Q43" s="413" t="s">
        <v>201</v>
      </c>
      <c r="R43" s="499">
        <v>2</v>
      </c>
      <c r="S43" s="500">
        <v>3</v>
      </c>
      <c r="T43" s="501">
        <v>4</v>
      </c>
      <c r="U43" s="1697"/>
      <c r="Y43" s="20"/>
      <c r="Z43" s="20"/>
    </row>
    <row r="44" spans="1:28" ht="91.5" customHeight="1" x14ac:dyDescent="0.2">
      <c r="A44" s="124"/>
      <c r="B44" s="9"/>
      <c r="C44" s="2"/>
      <c r="D44" s="1263" t="s">
        <v>130</v>
      </c>
      <c r="E44" s="502"/>
      <c r="F44" s="503"/>
      <c r="G44" s="110"/>
      <c r="H44" s="61"/>
      <c r="I44" s="746"/>
      <c r="J44" s="735"/>
      <c r="K44" s="1078"/>
      <c r="L44" s="1087"/>
      <c r="M44" s="1037"/>
      <c r="N44" s="429"/>
      <c r="O44" s="747"/>
      <c r="P44" s="428"/>
      <c r="Q44" s="505" t="s">
        <v>131</v>
      </c>
      <c r="R44" s="506">
        <v>10</v>
      </c>
      <c r="S44" s="507">
        <v>10</v>
      </c>
      <c r="T44" s="508">
        <v>10</v>
      </c>
      <c r="U44" s="1697"/>
      <c r="X44" s="20"/>
      <c r="Y44" s="20"/>
      <c r="Z44" s="20"/>
      <c r="AB44" s="20"/>
    </row>
    <row r="45" spans="1:28" ht="30" customHeight="1" x14ac:dyDescent="0.2">
      <c r="A45" s="124"/>
      <c r="B45" s="9"/>
      <c r="C45" s="2"/>
      <c r="D45" s="176" t="s">
        <v>202</v>
      </c>
      <c r="E45" s="502"/>
      <c r="F45" s="503"/>
      <c r="G45" s="110"/>
      <c r="H45" s="61"/>
      <c r="I45" s="746"/>
      <c r="J45" s="735"/>
      <c r="K45" s="1078"/>
      <c r="L45" s="1087"/>
      <c r="M45" s="1037"/>
      <c r="N45" s="429"/>
      <c r="O45" s="747"/>
      <c r="P45" s="428"/>
      <c r="Q45" s="211" t="s">
        <v>203</v>
      </c>
      <c r="R45" s="509">
        <v>1</v>
      </c>
      <c r="S45" s="510">
        <v>1</v>
      </c>
      <c r="T45" s="511">
        <v>1</v>
      </c>
      <c r="U45" s="1697"/>
      <c r="X45" s="20"/>
      <c r="Y45" s="20"/>
      <c r="Z45" s="20"/>
    </row>
    <row r="46" spans="1:28" ht="35.25" customHeight="1" x14ac:dyDescent="0.2">
      <c r="A46" s="124"/>
      <c r="B46" s="9"/>
      <c r="C46" s="2"/>
      <c r="D46" s="1631" t="s">
        <v>184</v>
      </c>
      <c r="E46" s="502"/>
      <c r="F46" s="503"/>
      <c r="G46" s="110"/>
      <c r="H46" s="61"/>
      <c r="I46" s="746"/>
      <c r="J46" s="735"/>
      <c r="K46" s="1078"/>
      <c r="L46" s="1087"/>
      <c r="M46" s="1037"/>
      <c r="N46" s="429"/>
      <c r="O46" s="747"/>
      <c r="P46" s="428"/>
      <c r="Q46" s="882" t="s">
        <v>187</v>
      </c>
      <c r="R46" s="557">
        <v>40</v>
      </c>
      <c r="S46" s="569">
        <v>40</v>
      </c>
      <c r="T46" s="570">
        <v>40</v>
      </c>
      <c r="U46" s="1697"/>
      <c r="X46" s="20"/>
      <c r="Y46" s="20"/>
      <c r="Z46" s="20"/>
    </row>
    <row r="47" spans="1:28" ht="16.5" customHeight="1" thickBot="1" x14ac:dyDescent="0.25">
      <c r="A47" s="127"/>
      <c r="B47" s="1"/>
      <c r="C47" s="128"/>
      <c r="D47" s="1635"/>
      <c r="E47" s="655"/>
      <c r="F47" s="154"/>
      <c r="G47" s="12" t="s">
        <v>14</v>
      </c>
      <c r="H47" s="77">
        <f>SUM(H39:H46)</f>
        <v>300</v>
      </c>
      <c r="I47" s="749">
        <f>SUM(I39:I46)</f>
        <v>403.2</v>
      </c>
      <c r="J47" s="749">
        <f>SUM(J39:J46)</f>
        <v>103.19999999999999</v>
      </c>
      <c r="K47" s="77">
        <f>SUM(K39:K46)</f>
        <v>463</v>
      </c>
      <c r="L47" s="749">
        <f>SUM(L39:L46)</f>
        <v>463</v>
      </c>
      <c r="M47" s="737"/>
      <c r="N47" s="77">
        <f>SUM(N39:N46)</f>
        <v>450</v>
      </c>
      <c r="O47" s="749">
        <f>SUM(O39:O46)</f>
        <v>450</v>
      </c>
      <c r="P47" s="1080"/>
      <c r="Q47" s="256" t="s">
        <v>186</v>
      </c>
      <c r="R47" s="514">
        <v>100</v>
      </c>
      <c r="S47" s="515">
        <v>100</v>
      </c>
      <c r="T47" s="516">
        <v>100</v>
      </c>
      <c r="U47" s="516"/>
      <c r="W47" s="958"/>
    </row>
    <row r="48" spans="1:28" ht="13.5" thickBot="1" x14ac:dyDescent="0.25">
      <c r="A48" s="3" t="s">
        <v>7</v>
      </c>
      <c r="B48" s="129" t="s">
        <v>7</v>
      </c>
      <c r="C48" s="1755" t="s">
        <v>13</v>
      </c>
      <c r="D48" s="1756"/>
      <c r="E48" s="1756"/>
      <c r="F48" s="1626"/>
      <c r="G48" s="1627"/>
      <c r="H48" s="52">
        <f t="shared" ref="H48:P48" si="1">H47+H36+H34+H20+H32+H38</f>
        <v>1225.9000000000001</v>
      </c>
      <c r="I48" s="757">
        <f t="shared" si="1"/>
        <v>1973.2</v>
      </c>
      <c r="J48" s="757">
        <f t="shared" si="1"/>
        <v>747.3</v>
      </c>
      <c r="K48" s="52">
        <f t="shared" si="1"/>
        <v>1809.9</v>
      </c>
      <c r="L48" s="757">
        <f t="shared" si="1"/>
        <v>1948.5</v>
      </c>
      <c r="M48" s="757">
        <f t="shared" si="1"/>
        <v>138.6</v>
      </c>
      <c r="N48" s="52">
        <f t="shared" si="1"/>
        <v>1925.9</v>
      </c>
      <c r="O48" s="757">
        <f t="shared" si="1"/>
        <v>2064.5</v>
      </c>
      <c r="P48" s="757">
        <f t="shared" si="1"/>
        <v>138.6</v>
      </c>
      <c r="Q48" s="1599"/>
      <c r="R48" s="1600"/>
      <c r="S48" s="1600"/>
      <c r="T48" s="1600"/>
      <c r="U48" s="1601"/>
      <c r="AA48" s="20"/>
    </row>
    <row r="49" spans="1:28" ht="13.5" thickBot="1" x14ac:dyDescent="0.25">
      <c r="A49" s="130" t="s">
        <v>7</v>
      </c>
      <c r="B49" s="131" t="s">
        <v>8</v>
      </c>
      <c r="C49" s="1683" t="s">
        <v>49</v>
      </c>
      <c r="D49" s="1684"/>
      <c r="E49" s="1684"/>
      <c r="F49" s="1684"/>
      <c r="G49" s="1684"/>
      <c r="H49" s="1684"/>
      <c r="I49" s="1684"/>
      <c r="J49" s="1684"/>
      <c r="K49" s="1684"/>
      <c r="L49" s="1684"/>
      <c r="M49" s="1684"/>
      <c r="N49" s="1684"/>
      <c r="O49" s="1684"/>
      <c r="P49" s="1684"/>
      <c r="Q49" s="1684"/>
      <c r="R49" s="1684"/>
      <c r="S49" s="1684"/>
      <c r="T49" s="1684"/>
      <c r="U49" s="1685"/>
    </row>
    <row r="50" spans="1:28" ht="15.75" customHeight="1" x14ac:dyDescent="0.2">
      <c r="A50" s="130" t="s">
        <v>7</v>
      </c>
      <c r="B50" s="131" t="s">
        <v>8</v>
      </c>
      <c r="C50" s="123" t="s">
        <v>7</v>
      </c>
      <c r="D50" s="1757" t="s">
        <v>44</v>
      </c>
      <c r="E50" s="518"/>
      <c r="F50" s="1157" t="s">
        <v>27</v>
      </c>
      <c r="G50" s="23" t="s">
        <v>10</v>
      </c>
      <c r="H50" s="519">
        <f>3917.6+89.9</f>
        <v>4007.5</v>
      </c>
      <c r="I50" s="931">
        <f>3917.6+89.9-80</f>
        <v>3927.5</v>
      </c>
      <c r="J50" s="932">
        <f>I50-H50</f>
        <v>-80</v>
      </c>
      <c r="K50" s="63">
        <v>3738.3</v>
      </c>
      <c r="L50" s="1299">
        <f>3738.3+75</f>
        <v>3813.3</v>
      </c>
      <c r="M50" s="1300">
        <f>L50-K50</f>
        <v>75</v>
      </c>
      <c r="N50" s="1088">
        <v>3774.5</v>
      </c>
      <c r="O50" s="1047">
        <v>3774.5</v>
      </c>
      <c r="P50" s="466"/>
      <c r="Q50" s="1058" t="s">
        <v>33</v>
      </c>
      <c r="R50" s="520">
        <v>1084</v>
      </c>
      <c r="S50" s="521">
        <v>1136</v>
      </c>
      <c r="T50" s="522">
        <v>1200</v>
      </c>
      <c r="U50" s="1790" t="s">
        <v>285</v>
      </c>
    </row>
    <row r="51" spans="1:28" ht="15.75" customHeight="1" x14ac:dyDescent="0.2">
      <c r="A51" s="8"/>
      <c r="B51" s="9"/>
      <c r="C51" s="2"/>
      <c r="D51" s="1758"/>
      <c r="E51" s="523"/>
      <c r="F51" s="423"/>
      <c r="G51" s="524" t="s">
        <v>21</v>
      </c>
      <c r="H51" s="525">
        <v>400.1</v>
      </c>
      <c r="I51" s="766">
        <v>400.1</v>
      </c>
      <c r="J51" s="758"/>
      <c r="K51" s="525">
        <v>410</v>
      </c>
      <c r="L51" s="766">
        <v>410</v>
      </c>
      <c r="M51" s="758"/>
      <c r="N51" s="1089">
        <v>410.8</v>
      </c>
      <c r="O51" s="766">
        <v>410.8</v>
      </c>
      <c r="P51" s="1043"/>
      <c r="Q51" s="1783" t="s">
        <v>204</v>
      </c>
      <c r="R51" s="526">
        <v>1360</v>
      </c>
      <c r="S51" s="527">
        <v>1467</v>
      </c>
      <c r="T51" s="528">
        <v>1480</v>
      </c>
      <c r="U51" s="1633"/>
    </row>
    <row r="52" spans="1:28" ht="15.75" customHeight="1" x14ac:dyDescent="0.2">
      <c r="A52" s="8"/>
      <c r="B52" s="9"/>
      <c r="C52" s="2"/>
      <c r="D52" s="1158"/>
      <c r="E52" s="523"/>
      <c r="F52" s="423"/>
      <c r="G52" s="877" t="s">
        <v>88</v>
      </c>
      <c r="H52" s="878"/>
      <c r="I52" s="879">
        <v>62.3</v>
      </c>
      <c r="J52" s="880">
        <f>I52-H52</f>
        <v>62.3</v>
      </c>
      <c r="K52" s="525"/>
      <c r="L52" s="766"/>
      <c r="M52" s="758"/>
      <c r="N52" s="525"/>
      <c r="O52" s="766"/>
      <c r="P52" s="1038"/>
      <c r="Q52" s="1784"/>
      <c r="R52" s="492"/>
      <c r="S52" s="493"/>
      <c r="T52" s="529"/>
      <c r="U52" s="1633"/>
    </row>
    <row r="53" spans="1:28" ht="18" customHeight="1" x14ac:dyDescent="0.2">
      <c r="A53" s="8"/>
      <c r="B53" s="9"/>
      <c r="C53" s="2"/>
      <c r="D53" s="1785" t="s">
        <v>91</v>
      </c>
      <c r="E53" s="396"/>
      <c r="F53" s="423"/>
      <c r="G53" s="31"/>
      <c r="H53" s="61"/>
      <c r="I53" s="746"/>
      <c r="J53" s="735"/>
      <c r="K53" s="61"/>
      <c r="L53" s="746"/>
      <c r="M53" s="735"/>
      <c r="N53" s="61"/>
      <c r="O53" s="746"/>
      <c r="P53" s="546"/>
      <c r="Q53" s="1787" t="s">
        <v>133</v>
      </c>
      <c r="R53" s="250">
        <v>12</v>
      </c>
      <c r="S53" s="530"/>
      <c r="T53" s="531"/>
      <c r="U53" s="1759"/>
      <c r="X53" s="20"/>
    </row>
    <row r="54" spans="1:28" ht="18" customHeight="1" x14ac:dyDescent="0.2">
      <c r="A54" s="8"/>
      <c r="B54" s="9"/>
      <c r="C54" s="2"/>
      <c r="D54" s="1785"/>
      <c r="E54" s="396"/>
      <c r="F54" s="423"/>
      <c r="G54" s="31"/>
      <c r="H54" s="61"/>
      <c r="I54" s="746"/>
      <c r="J54" s="735"/>
      <c r="K54" s="61"/>
      <c r="L54" s="746"/>
      <c r="M54" s="735"/>
      <c r="N54" s="61"/>
      <c r="O54" s="746"/>
      <c r="P54" s="546"/>
      <c r="Q54" s="1787"/>
      <c r="R54" s="532"/>
      <c r="S54" s="530"/>
      <c r="T54" s="531"/>
      <c r="U54" s="1632" t="s">
        <v>286</v>
      </c>
    </row>
    <row r="55" spans="1:28" ht="33" customHeight="1" x14ac:dyDescent="0.2">
      <c r="A55" s="8"/>
      <c r="B55" s="9"/>
      <c r="C55" s="2"/>
      <c r="D55" s="1785"/>
      <c r="E55" s="396"/>
      <c r="F55" s="423"/>
      <c r="G55" s="31"/>
      <c r="H55" s="61"/>
      <c r="I55" s="746"/>
      <c r="J55" s="735"/>
      <c r="K55" s="61"/>
      <c r="L55" s="746"/>
      <c r="M55" s="735"/>
      <c r="N55" s="61"/>
      <c r="O55" s="746"/>
      <c r="P55" s="546"/>
      <c r="Q55" s="1301" t="s">
        <v>287</v>
      </c>
      <c r="R55" s="1302"/>
      <c r="S55" s="1303">
        <v>1</v>
      </c>
      <c r="T55" s="253"/>
      <c r="U55" s="1633"/>
    </row>
    <row r="56" spans="1:28" ht="18" customHeight="1" x14ac:dyDescent="0.2">
      <c r="A56" s="984"/>
      <c r="B56" s="496"/>
      <c r="C56" s="497"/>
      <c r="D56" s="1786"/>
      <c r="E56" s="554"/>
      <c r="F56" s="555"/>
      <c r="G56" s="84"/>
      <c r="H56" s="952"/>
      <c r="I56" s="1232"/>
      <c r="J56" s="1233"/>
      <c r="K56" s="698"/>
      <c r="L56" s="794"/>
      <c r="M56" s="785"/>
      <c r="N56" s="698"/>
      <c r="O56" s="794"/>
      <c r="P56" s="1350"/>
      <c r="Q56" s="1788" t="s">
        <v>205</v>
      </c>
      <c r="R56" s="348">
        <v>9</v>
      </c>
      <c r="S56" s="599">
        <v>9</v>
      </c>
      <c r="T56" s="1351">
        <v>10</v>
      </c>
      <c r="U56" s="1633"/>
      <c r="X56" s="20"/>
    </row>
    <row r="57" spans="1:28" ht="18.75" customHeight="1" x14ac:dyDescent="0.2">
      <c r="A57" s="8"/>
      <c r="B57" s="9"/>
      <c r="C57" s="2"/>
      <c r="D57" s="1658" t="s">
        <v>90</v>
      </c>
      <c r="E57" s="396"/>
      <c r="F57" s="423"/>
      <c r="G57" s="424"/>
      <c r="H57" s="61"/>
      <c r="I57" s="746"/>
      <c r="J57" s="735"/>
      <c r="K57" s="210"/>
      <c r="L57" s="769"/>
      <c r="M57" s="542"/>
      <c r="N57" s="210"/>
      <c r="O57" s="769"/>
      <c r="P57" s="538"/>
      <c r="Q57" s="1789"/>
      <c r="R57" s="506"/>
      <c r="S57" s="488"/>
      <c r="T57" s="1159"/>
      <c r="U57" s="1633"/>
      <c r="V57" s="958"/>
      <c r="W57" s="958"/>
      <c r="X57" s="20"/>
      <c r="Z57" s="20"/>
    </row>
    <row r="58" spans="1:28" ht="18.75" customHeight="1" x14ac:dyDescent="0.2">
      <c r="A58" s="8"/>
      <c r="B58" s="9"/>
      <c r="C58" s="2"/>
      <c r="D58" s="1658"/>
      <c r="E58" s="396"/>
      <c r="F58" s="423"/>
      <c r="G58" s="424"/>
      <c r="H58" s="61"/>
      <c r="I58" s="746"/>
      <c r="J58" s="735"/>
      <c r="K58" s="210"/>
      <c r="L58" s="769"/>
      <c r="M58" s="542"/>
      <c r="N58" s="210"/>
      <c r="O58" s="769"/>
      <c r="P58" s="538"/>
      <c r="Q58" s="1059"/>
      <c r="R58" s="506"/>
      <c r="S58" s="488"/>
      <c r="T58" s="1159"/>
      <c r="U58" s="1633"/>
      <c r="V58" s="958"/>
      <c r="W58" s="958"/>
      <c r="X58" s="20"/>
      <c r="Z58" s="20"/>
      <c r="AB58" s="20"/>
    </row>
    <row r="59" spans="1:28" ht="18.75" customHeight="1" x14ac:dyDescent="0.2">
      <c r="A59" s="8"/>
      <c r="B59" s="9"/>
      <c r="C59" s="2"/>
      <c r="D59" s="1659"/>
      <c r="E59" s="396"/>
      <c r="F59" s="423"/>
      <c r="G59" s="540"/>
      <c r="H59" s="720"/>
      <c r="I59" s="767"/>
      <c r="J59" s="759"/>
      <c r="K59" s="210"/>
      <c r="L59" s="769"/>
      <c r="M59" s="542"/>
      <c r="N59" s="210"/>
      <c r="O59" s="769"/>
      <c r="P59" s="538"/>
      <c r="Q59" s="1297"/>
      <c r="R59" s="506"/>
      <c r="S59" s="488"/>
      <c r="T59" s="1296"/>
      <c r="U59" s="1633"/>
      <c r="V59" s="958"/>
      <c r="W59" s="958"/>
      <c r="X59" s="20"/>
      <c r="Z59" s="20"/>
    </row>
    <row r="60" spans="1:28" ht="27.75" customHeight="1" x14ac:dyDescent="0.2">
      <c r="A60" s="8"/>
      <c r="B60" s="9"/>
      <c r="C60" s="541"/>
      <c r="D60" s="1658" t="s">
        <v>28</v>
      </c>
      <c r="E60" s="396"/>
      <c r="F60" s="423"/>
      <c r="G60" s="31"/>
      <c r="H60" s="61"/>
      <c r="I60" s="746"/>
      <c r="J60" s="735"/>
      <c r="K60" s="210"/>
      <c r="L60" s="769"/>
      <c r="M60" s="542"/>
      <c r="N60" s="210"/>
      <c r="O60" s="769"/>
      <c r="P60" s="538"/>
      <c r="Q60" s="1805"/>
      <c r="R60" s="506"/>
      <c r="S60" s="1660"/>
      <c r="T60" s="550"/>
      <c r="U60" s="1633"/>
      <c r="V60" s="958"/>
    </row>
    <row r="61" spans="1:28" ht="15" customHeight="1" x14ac:dyDescent="0.2">
      <c r="A61" s="8"/>
      <c r="B61" s="9"/>
      <c r="C61" s="541"/>
      <c r="D61" s="1659"/>
      <c r="E61" s="396"/>
      <c r="F61" s="423"/>
      <c r="G61" s="31"/>
      <c r="H61" s="61"/>
      <c r="I61" s="746"/>
      <c r="J61" s="735"/>
      <c r="K61" s="544"/>
      <c r="L61" s="1048"/>
      <c r="M61" s="1044"/>
      <c r="N61" s="544"/>
      <c r="O61" s="1048"/>
      <c r="P61" s="1065"/>
      <c r="Q61" s="1806"/>
      <c r="R61" s="506"/>
      <c r="S61" s="1661"/>
      <c r="T61" s="550"/>
      <c r="U61" s="1633"/>
    </row>
    <row r="62" spans="1:28" ht="18.75" customHeight="1" x14ac:dyDescent="0.2">
      <c r="A62" s="132"/>
      <c r="B62" s="9"/>
      <c r="C62" s="135"/>
      <c r="D62" s="1662" t="s">
        <v>92</v>
      </c>
      <c r="E62" s="545"/>
      <c r="F62" s="423"/>
      <c r="G62" s="31"/>
      <c r="H62" s="61"/>
      <c r="I62" s="746"/>
      <c r="J62" s="735"/>
      <c r="K62" s="61"/>
      <c r="L62" s="746"/>
      <c r="M62" s="735"/>
      <c r="N62" s="61"/>
      <c r="O62" s="746"/>
      <c r="P62" s="546"/>
      <c r="Q62" s="1787" t="s">
        <v>102</v>
      </c>
      <c r="R62" s="532">
        <v>770</v>
      </c>
      <c r="S62" s="530">
        <v>805</v>
      </c>
      <c r="T62" s="531">
        <v>850</v>
      </c>
      <c r="U62" s="505"/>
    </row>
    <row r="63" spans="1:28" ht="17.25" customHeight="1" x14ac:dyDescent="0.2">
      <c r="A63" s="132"/>
      <c r="B63" s="9"/>
      <c r="C63" s="135"/>
      <c r="D63" s="1662"/>
      <c r="E63" s="545"/>
      <c r="F63" s="423"/>
      <c r="G63" s="31"/>
      <c r="H63" s="61"/>
      <c r="I63" s="746"/>
      <c r="J63" s="735"/>
      <c r="K63" s="61"/>
      <c r="L63" s="746"/>
      <c r="M63" s="735"/>
      <c r="N63" s="61"/>
      <c r="O63" s="746"/>
      <c r="P63" s="546"/>
      <c r="Q63" s="1787"/>
      <c r="R63" s="532"/>
      <c r="S63" s="530"/>
      <c r="T63" s="531"/>
      <c r="U63" s="505"/>
      <c r="AA63" s="20"/>
    </row>
    <row r="64" spans="1:28" ht="18.75" customHeight="1" x14ac:dyDescent="0.2">
      <c r="A64" s="124"/>
      <c r="B64" s="9"/>
      <c r="C64" s="135"/>
      <c r="D64" s="1662"/>
      <c r="E64" s="545"/>
      <c r="F64" s="423"/>
      <c r="G64" s="533"/>
      <c r="H64" s="720"/>
      <c r="I64" s="767"/>
      <c r="J64" s="759"/>
      <c r="K64" s="61"/>
      <c r="L64" s="746"/>
      <c r="M64" s="735"/>
      <c r="N64" s="61"/>
      <c r="O64" s="746"/>
      <c r="P64" s="546"/>
      <c r="Q64" s="1787"/>
      <c r="R64" s="532"/>
      <c r="S64" s="530"/>
      <c r="T64" s="531"/>
      <c r="U64" s="505"/>
      <c r="W64" s="958"/>
    </row>
    <row r="65" spans="1:27" ht="28.5" customHeight="1" x14ac:dyDescent="0.2">
      <c r="A65" s="8"/>
      <c r="B65" s="9"/>
      <c r="C65" s="135"/>
      <c r="D65" s="405" t="s">
        <v>109</v>
      </c>
      <c r="E65" s="545"/>
      <c r="F65" s="423"/>
      <c r="G65" s="31"/>
      <c r="H65" s="61"/>
      <c r="I65" s="746"/>
      <c r="J65" s="735"/>
      <c r="K65" s="210"/>
      <c r="L65" s="769"/>
      <c r="M65" s="542"/>
      <c r="N65" s="210"/>
      <c r="O65" s="769"/>
      <c r="P65" s="538"/>
      <c r="Q65" s="1060"/>
      <c r="R65" s="547"/>
      <c r="S65" s="488"/>
      <c r="T65" s="550"/>
      <c r="U65" s="505"/>
    </row>
    <row r="66" spans="1:27" ht="21" customHeight="1" x14ac:dyDescent="0.2">
      <c r="A66" s="124"/>
      <c r="B66" s="9"/>
      <c r="C66" s="2"/>
      <c r="D66" s="1623" t="s">
        <v>93</v>
      </c>
      <c r="E66" s="396"/>
      <c r="F66" s="423"/>
      <c r="G66" s="31"/>
      <c r="H66" s="61"/>
      <c r="I66" s="746"/>
      <c r="J66" s="735"/>
      <c r="K66" s="210"/>
      <c r="L66" s="769"/>
      <c r="M66" s="542"/>
      <c r="N66" s="210"/>
      <c r="O66" s="769"/>
      <c r="P66" s="538"/>
      <c r="Q66" s="1807"/>
      <c r="R66" s="506"/>
      <c r="S66" s="548"/>
      <c r="T66" s="970"/>
      <c r="U66" s="505"/>
      <c r="X66" s="20"/>
      <c r="Y66" s="20"/>
    </row>
    <row r="67" spans="1:27" ht="21" customHeight="1" x14ac:dyDescent="0.2">
      <c r="A67" s="124"/>
      <c r="B67" s="9"/>
      <c r="C67" s="2"/>
      <c r="D67" s="1659"/>
      <c r="E67" s="396"/>
      <c r="F67" s="423"/>
      <c r="G67" s="31"/>
      <c r="H67" s="61"/>
      <c r="I67" s="746"/>
      <c r="J67" s="735"/>
      <c r="K67" s="210"/>
      <c r="L67" s="769"/>
      <c r="M67" s="542"/>
      <c r="N67" s="210"/>
      <c r="O67" s="769"/>
      <c r="P67" s="538"/>
      <c r="Q67" s="1807"/>
      <c r="R67" s="506"/>
      <c r="S67" s="548"/>
      <c r="T67" s="1159"/>
      <c r="U67" s="505"/>
      <c r="X67" s="20"/>
    </row>
    <row r="68" spans="1:27" ht="43.5" customHeight="1" x14ac:dyDescent="0.2">
      <c r="A68" s="124"/>
      <c r="B68" s="9"/>
      <c r="C68" s="2"/>
      <c r="D68" s="402" t="s">
        <v>206</v>
      </c>
      <c r="E68" s="396"/>
      <c r="F68" s="423"/>
      <c r="G68" s="31"/>
      <c r="H68" s="61"/>
      <c r="I68" s="746"/>
      <c r="J68" s="735"/>
      <c r="K68" s="210"/>
      <c r="L68" s="769"/>
      <c r="M68" s="542"/>
      <c r="N68" s="210"/>
      <c r="O68" s="769"/>
      <c r="P68" s="538"/>
      <c r="Q68" s="1060"/>
      <c r="R68" s="506"/>
      <c r="S68" s="548"/>
      <c r="T68" s="550"/>
      <c r="U68" s="724"/>
      <c r="W68" s="958"/>
      <c r="X68" s="20"/>
    </row>
    <row r="69" spans="1:27" ht="28.5" customHeight="1" x14ac:dyDescent="0.2">
      <c r="A69" s="124"/>
      <c r="B69" s="9"/>
      <c r="C69" s="135"/>
      <c r="D69" s="1027" t="s">
        <v>265</v>
      </c>
      <c r="E69" s="228"/>
      <c r="F69" s="423"/>
      <c r="G69" s="31"/>
      <c r="H69" s="61"/>
      <c r="I69" s="746"/>
      <c r="J69" s="735"/>
      <c r="K69" s="210"/>
      <c r="L69" s="769"/>
      <c r="M69" s="542"/>
      <c r="N69" s="210"/>
      <c r="O69" s="769"/>
      <c r="P69" s="538"/>
      <c r="Q69" s="1060"/>
      <c r="R69" s="1026"/>
      <c r="S69" s="548"/>
      <c r="T69" s="976"/>
      <c r="U69" s="724"/>
      <c r="W69" s="958"/>
      <c r="X69" s="20"/>
    </row>
    <row r="70" spans="1:27" ht="20.25" customHeight="1" x14ac:dyDescent="0.2">
      <c r="A70" s="132"/>
      <c r="B70" s="9"/>
      <c r="C70" s="135"/>
      <c r="D70" s="1658" t="s">
        <v>101</v>
      </c>
      <c r="E70" s="1760" t="s">
        <v>100</v>
      </c>
      <c r="F70" s="423"/>
      <c r="G70" s="31"/>
      <c r="H70" s="61"/>
      <c r="I70" s="746"/>
      <c r="J70" s="735"/>
      <c r="K70" s="210"/>
      <c r="L70" s="769"/>
      <c r="M70" s="542"/>
      <c r="N70" s="210"/>
      <c r="O70" s="769"/>
      <c r="P70" s="538"/>
      <c r="Q70" s="1789" t="s">
        <v>134</v>
      </c>
      <c r="R70" s="549">
        <v>2</v>
      </c>
      <c r="S70" s="530">
        <v>1</v>
      </c>
      <c r="T70" s="1761"/>
      <c r="U70" s="531"/>
      <c r="X70" s="20"/>
      <c r="Y70" s="20"/>
      <c r="AA70" s="20"/>
    </row>
    <row r="71" spans="1:27" ht="20.25" customHeight="1" x14ac:dyDescent="0.2">
      <c r="A71" s="132"/>
      <c r="B71" s="9"/>
      <c r="C71" s="135"/>
      <c r="D71" s="1658"/>
      <c r="E71" s="1760"/>
      <c r="F71" s="423"/>
      <c r="G71" s="31"/>
      <c r="H71" s="61"/>
      <c r="I71" s="746"/>
      <c r="J71" s="735"/>
      <c r="K71" s="210"/>
      <c r="L71" s="769"/>
      <c r="M71" s="542"/>
      <c r="N71" s="210"/>
      <c r="O71" s="769"/>
      <c r="P71" s="538"/>
      <c r="Q71" s="1789"/>
      <c r="R71" s="549"/>
      <c r="S71" s="530"/>
      <c r="T71" s="1761"/>
      <c r="U71" s="531"/>
      <c r="Y71" s="20"/>
      <c r="AA71" s="20"/>
    </row>
    <row r="72" spans="1:27" ht="16.5" customHeight="1" x14ac:dyDescent="0.2">
      <c r="A72" s="132"/>
      <c r="B72" s="9"/>
      <c r="C72" s="135"/>
      <c r="D72" s="1658"/>
      <c r="E72" s="551"/>
      <c r="F72" s="423"/>
      <c r="G72" s="533"/>
      <c r="H72" s="720"/>
      <c r="I72" s="767"/>
      <c r="J72" s="759"/>
      <c r="K72" s="51"/>
      <c r="L72" s="756"/>
      <c r="M72" s="486"/>
      <c r="N72" s="51"/>
      <c r="O72" s="756"/>
      <c r="P72" s="1045"/>
      <c r="Q72" s="1789"/>
      <c r="R72" s="549"/>
      <c r="S72" s="530"/>
      <c r="T72" s="1761"/>
      <c r="U72" s="531"/>
      <c r="Y72" s="20"/>
      <c r="AA72" s="20"/>
    </row>
    <row r="73" spans="1:27" x14ac:dyDescent="0.2">
      <c r="A73" s="132"/>
      <c r="B73" s="9"/>
      <c r="C73" s="135"/>
      <c r="D73" s="1640" t="s">
        <v>207</v>
      </c>
      <c r="E73" s="551"/>
      <c r="F73" s="423"/>
      <c r="G73" s="31"/>
      <c r="H73" s="61"/>
      <c r="I73" s="746"/>
      <c r="J73" s="735"/>
      <c r="K73" s="51"/>
      <c r="L73" s="756"/>
      <c r="M73" s="486"/>
      <c r="N73" s="51"/>
      <c r="O73" s="756"/>
      <c r="P73" s="1045"/>
      <c r="Q73" s="1789"/>
      <c r="R73" s="506"/>
      <c r="S73" s="488"/>
      <c r="T73" s="550"/>
      <c r="U73" s="723"/>
      <c r="Y73" s="20"/>
      <c r="Z73" s="20"/>
    </row>
    <row r="74" spans="1:27" x14ac:dyDescent="0.2">
      <c r="A74" s="132"/>
      <c r="B74" s="9"/>
      <c r="C74" s="135"/>
      <c r="D74" s="1639"/>
      <c r="E74" s="551"/>
      <c r="F74" s="423"/>
      <c r="G74" s="533"/>
      <c r="H74" s="61"/>
      <c r="I74" s="746"/>
      <c r="J74" s="735"/>
      <c r="K74" s="51"/>
      <c r="L74" s="756"/>
      <c r="M74" s="486"/>
      <c r="N74" s="51"/>
      <c r="O74" s="756"/>
      <c r="P74" s="1045"/>
      <c r="Q74" s="1789"/>
      <c r="R74" s="506"/>
      <c r="S74" s="488"/>
      <c r="T74" s="550"/>
      <c r="U74" s="723"/>
    </row>
    <row r="75" spans="1:27" ht="31.5" customHeight="1" x14ac:dyDescent="0.2">
      <c r="A75" s="132"/>
      <c r="B75" s="9"/>
      <c r="C75" s="552"/>
      <c r="D75" s="176" t="s">
        <v>208</v>
      </c>
      <c r="E75" s="235"/>
      <c r="F75" s="553"/>
      <c r="G75" s="117"/>
      <c r="H75" s="61"/>
      <c r="I75" s="746"/>
      <c r="J75" s="735"/>
      <c r="K75" s="210"/>
      <c r="L75" s="769"/>
      <c r="M75" s="542"/>
      <c r="N75" s="210"/>
      <c r="O75" s="769"/>
      <c r="P75" s="538"/>
      <c r="Q75" s="936" t="s">
        <v>135</v>
      </c>
      <c r="R75" s="532">
        <v>1</v>
      </c>
      <c r="S75" s="530"/>
      <c r="T75" s="531"/>
      <c r="U75" s="531"/>
      <c r="W75" s="958"/>
      <c r="Y75" s="20"/>
      <c r="AA75" s="20"/>
    </row>
    <row r="76" spans="1:27" ht="25.5" customHeight="1" x14ac:dyDescent="0.2">
      <c r="A76" s="132"/>
      <c r="B76" s="9"/>
      <c r="C76" s="180"/>
      <c r="D76" s="1631" t="s">
        <v>209</v>
      </c>
      <c r="E76" s="155"/>
      <c r="F76" s="553"/>
      <c r="G76" s="117"/>
      <c r="H76" s="61"/>
      <c r="I76" s="746"/>
      <c r="J76" s="735"/>
      <c r="K76" s="210"/>
      <c r="L76" s="769"/>
      <c r="M76" s="542"/>
      <c r="N76" s="210"/>
      <c r="O76" s="769"/>
      <c r="P76" s="538"/>
      <c r="Q76" s="936" t="s">
        <v>135</v>
      </c>
      <c r="R76" s="532">
        <v>1</v>
      </c>
      <c r="S76" s="530"/>
      <c r="T76" s="531"/>
      <c r="U76" s="531"/>
      <c r="X76" s="20"/>
      <c r="Y76" s="20"/>
      <c r="AA76" s="20"/>
    </row>
    <row r="77" spans="1:27" ht="27" customHeight="1" x14ac:dyDescent="0.2">
      <c r="A77" s="132"/>
      <c r="B77" s="9"/>
      <c r="C77" s="552"/>
      <c r="D77" s="1639"/>
      <c r="E77" s="235"/>
      <c r="F77" s="553"/>
      <c r="G77" s="117"/>
      <c r="H77" s="61"/>
      <c r="I77" s="746"/>
      <c r="J77" s="735"/>
      <c r="K77" s="210"/>
      <c r="L77" s="769"/>
      <c r="M77" s="542"/>
      <c r="N77" s="210"/>
      <c r="O77" s="769"/>
      <c r="P77" s="538"/>
      <c r="Q77" s="936"/>
      <c r="R77" s="549"/>
      <c r="S77" s="530"/>
      <c r="T77" s="531"/>
      <c r="U77" s="531"/>
      <c r="X77" s="20"/>
      <c r="Y77" s="20"/>
      <c r="AA77" s="20"/>
    </row>
    <row r="78" spans="1:27" ht="21.75" customHeight="1" x14ac:dyDescent="0.2">
      <c r="A78" s="132"/>
      <c r="B78" s="9"/>
      <c r="C78" s="2"/>
      <c r="D78" s="1658" t="s">
        <v>29</v>
      </c>
      <c r="E78" s="396"/>
      <c r="F78" s="423"/>
      <c r="G78" s="31"/>
      <c r="H78" s="239"/>
      <c r="I78" s="768"/>
      <c r="J78" s="760"/>
      <c r="K78" s="210"/>
      <c r="L78" s="769"/>
      <c r="M78" s="542"/>
      <c r="N78" s="210"/>
      <c r="O78" s="769"/>
      <c r="P78" s="538"/>
      <c r="Q78" s="936"/>
      <c r="R78" s="532"/>
      <c r="S78" s="488"/>
      <c r="T78" s="550"/>
      <c r="U78" s="723"/>
      <c r="Z78" s="20"/>
    </row>
    <row r="79" spans="1:27" ht="21.75" customHeight="1" x14ac:dyDescent="0.2">
      <c r="A79" s="124"/>
      <c r="B79" s="9"/>
      <c r="C79" s="864"/>
      <c r="D79" s="1659"/>
      <c r="E79" s="396"/>
      <c r="F79" s="423"/>
      <c r="G79" s="31"/>
      <c r="H79" s="61"/>
      <c r="I79" s="746"/>
      <c r="J79" s="735"/>
      <c r="K79" s="210"/>
      <c r="L79" s="769"/>
      <c r="M79" s="542"/>
      <c r="N79" s="210"/>
      <c r="O79" s="769"/>
      <c r="P79" s="538"/>
      <c r="Q79" s="1061"/>
      <c r="R79" s="557"/>
      <c r="S79" s="493"/>
      <c r="T79" s="529"/>
      <c r="U79" s="722"/>
      <c r="X79" s="20"/>
      <c r="Y79" s="20"/>
    </row>
    <row r="80" spans="1:27" ht="14.25" customHeight="1" x14ac:dyDescent="0.2">
      <c r="A80" s="124"/>
      <c r="B80" s="9"/>
      <c r="C80" s="225"/>
      <c r="D80" s="1631" t="s">
        <v>138</v>
      </c>
      <c r="E80" s="558"/>
      <c r="F80" s="553"/>
      <c r="G80" s="110"/>
      <c r="H80" s="61"/>
      <c r="I80" s="746"/>
      <c r="J80" s="735"/>
      <c r="K80" s="51"/>
      <c r="L80" s="756"/>
      <c r="M80" s="486"/>
      <c r="N80" s="51"/>
      <c r="O80" s="756"/>
      <c r="P80" s="1045"/>
      <c r="Q80" s="936" t="s">
        <v>164</v>
      </c>
      <c r="R80" s="532">
        <v>7</v>
      </c>
      <c r="S80" s="530">
        <v>7</v>
      </c>
      <c r="T80" s="531">
        <v>7</v>
      </c>
      <c r="U80" s="531"/>
      <c r="X80" s="20"/>
      <c r="Z80" s="20"/>
      <c r="AA80" s="20"/>
    </row>
    <row r="81" spans="1:32" ht="14.25" customHeight="1" x14ac:dyDescent="0.2">
      <c r="A81" s="124"/>
      <c r="B81" s="9"/>
      <c r="C81" s="225"/>
      <c r="D81" s="1631"/>
      <c r="E81" s="558"/>
      <c r="F81" s="553"/>
      <c r="G81" s="117"/>
      <c r="H81" s="61"/>
      <c r="I81" s="746"/>
      <c r="J81" s="735"/>
      <c r="K81" s="51"/>
      <c r="L81" s="756"/>
      <c r="M81" s="486"/>
      <c r="N81" s="51"/>
      <c r="O81" s="756"/>
      <c r="P81" s="1045"/>
      <c r="Q81" s="936"/>
      <c r="R81" s="532"/>
      <c r="S81" s="530"/>
      <c r="T81" s="531"/>
      <c r="U81" s="531"/>
      <c r="V81" s="958"/>
    </row>
    <row r="82" spans="1:32" ht="13.5" thickBot="1" x14ac:dyDescent="0.25">
      <c r="A82" s="3"/>
      <c r="B82" s="1"/>
      <c r="C82" s="133"/>
      <c r="D82" s="1635"/>
      <c r="E82" s="559"/>
      <c r="F82" s="461"/>
      <c r="G82" s="12" t="s">
        <v>14</v>
      </c>
      <c r="H82" s="77">
        <f t="shared" ref="H82:O82" si="2">SUM(H50:H81)</f>
        <v>4407.6000000000004</v>
      </c>
      <c r="I82" s="749">
        <f t="shared" si="2"/>
        <v>4389.9000000000005</v>
      </c>
      <c r="J82" s="749">
        <f t="shared" si="2"/>
        <v>-17.700000000000003</v>
      </c>
      <c r="K82" s="77">
        <f t="shared" si="2"/>
        <v>4148.3</v>
      </c>
      <c r="L82" s="749">
        <f t="shared" si="2"/>
        <v>4223.3</v>
      </c>
      <c r="M82" s="749">
        <f t="shared" si="2"/>
        <v>75</v>
      </c>
      <c r="N82" s="85">
        <f t="shared" si="2"/>
        <v>4185.3</v>
      </c>
      <c r="O82" s="749">
        <f t="shared" si="2"/>
        <v>4185.3</v>
      </c>
      <c r="P82" s="1080"/>
      <c r="Q82" s="1062"/>
      <c r="R82" s="514"/>
      <c r="S82" s="560"/>
      <c r="T82" s="561"/>
      <c r="U82" s="725"/>
      <c r="X82" s="20"/>
    </row>
    <row r="83" spans="1:32" ht="17.25" customHeight="1" x14ac:dyDescent="0.2">
      <c r="A83" s="143" t="s">
        <v>7</v>
      </c>
      <c r="B83" s="144" t="s">
        <v>8</v>
      </c>
      <c r="C83" s="1346" t="s">
        <v>8</v>
      </c>
      <c r="D83" s="1234" t="s">
        <v>120</v>
      </c>
      <c r="E83" s="1347"/>
      <c r="F83" s="1235"/>
      <c r="G83" s="1236"/>
      <c r="H83" s="1237"/>
      <c r="I83" s="1238"/>
      <c r="J83" s="1239"/>
      <c r="K83" s="1237"/>
      <c r="L83" s="1238"/>
      <c r="M83" s="1240"/>
      <c r="N83" s="1237"/>
      <c r="O83" s="1238"/>
      <c r="P83" s="1241"/>
      <c r="Q83" s="1242"/>
      <c r="R83" s="1243"/>
      <c r="S83" s="521"/>
      <c r="T83" s="522"/>
      <c r="U83" s="522"/>
      <c r="X83" s="20"/>
      <c r="Y83" s="20"/>
    </row>
    <row r="84" spans="1:32" ht="40.5" customHeight="1" x14ac:dyDescent="0.2">
      <c r="A84" s="8"/>
      <c r="B84" s="9"/>
      <c r="C84" s="566"/>
      <c r="D84" s="1631" t="s">
        <v>168</v>
      </c>
      <c r="E84" s="96"/>
      <c r="F84" s="567">
        <v>2</v>
      </c>
      <c r="G84" s="973" t="s">
        <v>10</v>
      </c>
      <c r="H84" s="61">
        <v>242</v>
      </c>
      <c r="I84" s="746">
        <v>242</v>
      </c>
      <c r="J84" s="735"/>
      <c r="K84" s="210">
        <v>197.9</v>
      </c>
      <c r="L84" s="769">
        <v>197.9</v>
      </c>
      <c r="M84" s="542"/>
      <c r="N84" s="100">
        <v>10.6</v>
      </c>
      <c r="O84" s="769">
        <v>10.6</v>
      </c>
      <c r="P84" s="538"/>
      <c r="Q84" s="1061" t="s">
        <v>210</v>
      </c>
      <c r="R84" s="568">
        <v>100</v>
      </c>
      <c r="S84" s="569"/>
      <c r="T84" s="570"/>
      <c r="U84" s="570"/>
      <c r="X84" s="571"/>
    </row>
    <row r="85" spans="1:32" ht="40.5" customHeight="1" x14ac:dyDescent="0.2">
      <c r="A85" s="8"/>
      <c r="B85" s="9"/>
      <c r="C85" s="174"/>
      <c r="D85" s="1631"/>
      <c r="E85" s="96"/>
      <c r="F85" s="567"/>
      <c r="G85" s="1161"/>
      <c r="H85" s="61"/>
      <c r="I85" s="746"/>
      <c r="J85" s="735"/>
      <c r="K85" s="210"/>
      <c r="L85" s="769"/>
      <c r="M85" s="542"/>
      <c r="N85" s="100"/>
      <c r="O85" s="769"/>
      <c r="P85" s="538"/>
      <c r="Q85" s="1061" t="s">
        <v>174</v>
      </c>
      <c r="R85" s="568">
        <v>1070</v>
      </c>
      <c r="S85" s="569"/>
      <c r="T85" s="570"/>
      <c r="U85" s="570"/>
      <c r="X85" s="571"/>
      <c r="AF85" s="20"/>
    </row>
    <row r="86" spans="1:32" ht="30" customHeight="1" x14ac:dyDescent="0.2">
      <c r="A86" s="8"/>
      <c r="B86" s="9"/>
      <c r="C86" s="174"/>
      <c r="D86" s="572"/>
      <c r="E86" s="96"/>
      <c r="F86" s="567"/>
      <c r="G86" s="401"/>
      <c r="H86" s="210"/>
      <c r="I86" s="769"/>
      <c r="J86" s="542"/>
      <c r="K86" s="210"/>
      <c r="L86" s="769"/>
      <c r="M86" s="542"/>
      <c r="N86" s="100"/>
      <c r="O86" s="769"/>
      <c r="P86" s="538"/>
      <c r="Q86" s="1061" t="s">
        <v>175</v>
      </c>
      <c r="R86" s="568">
        <v>4</v>
      </c>
      <c r="S86" s="569">
        <v>2</v>
      </c>
      <c r="T86" s="570"/>
      <c r="U86" s="570"/>
      <c r="X86" s="571"/>
    </row>
    <row r="87" spans="1:32" ht="22.5" customHeight="1" x14ac:dyDescent="0.2">
      <c r="A87" s="8"/>
      <c r="B87" s="9"/>
      <c r="C87" s="174"/>
      <c r="D87" s="1640" t="s">
        <v>211</v>
      </c>
      <c r="E87" s="96"/>
      <c r="F87" s="567"/>
      <c r="G87" s="401"/>
      <c r="H87" s="210"/>
      <c r="I87" s="769"/>
      <c r="J87" s="542"/>
      <c r="K87" s="210"/>
      <c r="L87" s="769"/>
      <c r="M87" s="542"/>
      <c r="N87" s="1090"/>
      <c r="O87" s="775"/>
      <c r="P87" s="1036"/>
      <c r="Q87" s="1063" t="s">
        <v>176</v>
      </c>
      <c r="R87" s="234">
        <v>100</v>
      </c>
      <c r="S87" s="500"/>
      <c r="T87" s="501"/>
      <c r="U87" s="501"/>
      <c r="X87" s="571"/>
    </row>
    <row r="88" spans="1:32" ht="35.25" customHeight="1" x14ac:dyDescent="0.2">
      <c r="A88" s="8"/>
      <c r="B88" s="9"/>
      <c r="C88" s="174"/>
      <c r="D88" s="1639"/>
      <c r="E88" s="96"/>
      <c r="F88" s="567"/>
      <c r="G88" s="401"/>
      <c r="H88" s="210"/>
      <c r="I88" s="769"/>
      <c r="J88" s="542"/>
      <c r="K88" s="210"/>
      <c r="L88" s="769"/>
      <c r="M88" s="542"/>
      <c r="N88" s="1090"/>
      <c r="O88" s="775"/>
      <c r="P88" s="1036"/>
      <c r="Q88" s="935" t="s">
        <v>212</v>
      </c>
      <c r="R88" s="104"/>
      <c r="S88" s="569">
        <v>100</v>
      </c>
      <c r="T88" s="531"/>
      <c r="U88" s="531"/>
      <c r="X88" s="571"/>
      <c r="Z88" s="20"/>
    </row>
    <row r="89" spans="1:32" ht="30.75" customHeight="1" x14ac:dyDescent="0.2">
      <c r="A89" s="8"/>
      <c r="B89" s="9"/>
      <c r="C89" s="174"/>
      <c r="D89" s="1640" t="s">
        <v>121</v>
      </c>
      <c r="E89" s="574"/>
      <c r="F89" s="567"/>
      <c r="G89" s="401"/>
      <c r="H89" s="210"/>
      <c r="I89" s="769"/>
      <c r="J89" s="542"/>
      <c r="K89" s="210"/>
      <c r="L89" s="769"/>
      <c r="M89" s="542"/>
      <c r="N89" s="1090"/>
      <c r="O89" s="775"/>
      <c r="P89" s="1036"/>
      <c r="Q89" s="1063" t="s">
        <v>139</v>
      </c>
      <c r="R89" s="526">
        <v>100</v>
      </c>
      <c r="S89" s="500"/>
      <c r="T89" s="501"/>
      <c r="U89" s="501"/>
      <c r="X89" s="571"/>
    </row>
    <row r="90" spans="1:32" ht="30" customHeight="1" x14ac:dyDescent="0.2">
      <c r="A90" s="8"/>
      <c r="B90" s="9"/>
      <c r="C90" s="575"/>
      <c r="D90" s="1639"/>
      <c r="E90" s="96"/>
      <c r="F90" s="567"/>
      <c r="G90" s="401"/>
      <c r="H90" s="210"/>
      <c r="I90" s="769"/>
      <c r="J90" s="542"/>
      <c r="K90" s="210"/>
      <c r="L90" s="769"/>
      <c r="M90" s="542"/>
      <c r="N90" s="1090"/>
      <c r="O90" s="775"/>
      <c r="P90" s="1036"/>
      <c r="Q90" s="1064" t="s">
        <v>165</v>
      </c>
      <c r="R90" s="499">
        <v>1</v>
      </c>
      <c r="S90" s="569"/>
      <c r="T90" s="570"/>
      <c r="U90" s="570"/>
      <c r="X90" s="571"/>
      <c r="Y90" s="20"/>
    </row>
    <row r="91" spans="1:32" ht="30" customHeight="1" x14ac:dyDescent="0.2">
      <c r="A91" s="8"/>
      <c r="B91" s="9"/>
      <c r="C91" s="174"/>
      <c r="D91" s="408" t="s">
        <v>213</v>
      </c>
      <c r="E91" s="574"/>
      <c r="F91" s="567"/>
      <c r="G91" s="401"/>
      <c r="H91" s="210"/>
      <c r="I91" s="769"/>
      <c r="J91" s="542"/>
      <c r="K91" s="210"/>
      <c r="L91" s="769"/>
      <c r="M91" s="542"/>
      <c r="N91" s="100"/>
      <c r="O91" s="769"/>
      <c r="P91" s="538"/>
      <c r="Q91" s="1061" t="s">
        <v>214</v>
      </c>
      <c r="R91" s="576"/>
      <c r="S91" s="500">
        <v>100</v>
      </c>
      <c r="T91" s="501"/>
      <c r="U91" s="501"/>
      <c r="X91" s="571"/>
      <c r="Y91" s="20"/>
    </row>
    <row r="92" spans="1:32" ht="30" customHeight="1" x14ac:dyDescent="0.2">
      <c r="A92" s="8"/>
      <c r="B92" s="9"/>
      <c r="C92" s="174"/>
      <c r="D92" s="405"/>
      <c r="E92" s="574"/>
      <c r="F92" s="577"/>
      <c r="G92" s="401"/>
      <c r="H92" s="578"/>
      <c r="I92" s="770"/>
      <c r="J92" s="761"/>
      <c r="K92" s="578"/>
      <c r="L92" s="770"/>
      <c r="M92" s="761"/>
      <c r="N92" s="103"/>
      <c r="O92" s="770"/>
      <c r="P92" s="538"/>
      <c r="Q92" s="936" t="s">
        <v>215</v>
      </c>
      <c r="R92" s="579"/>
      <c r="S92" s="105"/>
      <c r="T92" s="528">
        <v>100</v>
      </c>
      <c r="U92" s="726"/>
      <c r="X92" s="571"/>
    </row>
    <row r="93" spans="1:32" ht="27.75" customHeight="1" x14ac:dyDescent="0.2">
      <c r="A93" s="8"/>
      <c r="B93" s="9"/>
      <c r="C93" s="174"/>
      <c r="D93" s="1640" t="s">
        <v>160</v>
      </c>
      <c r="E93" s="580"/>
      <c r="F93" s="581">
        <v>6</v>
      </c>
      <c r="G93" s="407" t="s">
        <v>10</v>
      </c>
      <c r="H93" s="238">
        <f>55.2+1.5</f>
        <v>56.7</v>
      </c>
      <c r="I93" s="771">
        <f>55.2+1.5</f>
        <v>56.7</v>
      </c>
      <c r="J93" s="762"/>
      <c r="K93" s="443"/>
      <c r="L93" s="750"/>
      <c r="M93" s="1057"/>
      <c r="N93" s="1091"/>
      <c r="O93" s="750"/>
      <c r="P93" s="445"/>
      <c r="Q93" s="935" t="s">
        <v>122</v>
      </c>
      <c r="R93" s="526">
        <v>100</v>
      </c>
      <c r="S93" s="527"/>
      <c r="T93" s="528"/>
      <c r="U93" s="528"/>
      <c r="V93" s="939">
        <f>I93+I96</f>
        <v>193.2</v>
      </c>
      <c r="X93" s="571"/>
    </row>
    <row r="94" spans="1:32" ht="15.75" customHeight="1" x14ac:dyDescent="0.2">
      <c r="A94" s="8"/>
      <c r="B94" s="9"/>
      <c r="C94" s="174"/>
      <c r="D94" s="1631"/>
      <c r="E94" s="574"/>
      <c r="F94" s="567"/>
      <c r="G94" s="401"/>
      <c r="H94" s="210"/>
      <c r="I94" s="769"/>
      <c r="J94" s="542"/>
      <c r="K94" s="627"/>
      <c r="L94" s="775"/>
      <c r="M94" s="738"/>
      <c r="N94" s="1090"/>
      <c r="O94" s="775"/>
      <c r="P94" s="1036"/>
      <c r="Q94" s="1783" t="s">
        <v>170</v>
      </c>
      <c r="R94" s="526">
        <v>1</v>
      </c>
      <c r="S94" s="527"/>
      <c r="T94" s="528"/>
      <c r="U94" s="528"/>
      <c r="X94" s="571"/>
    </row>
    <row r="95" spans="1:32" ht="17.25" customHeight="1" thickBot="1" x14ac:dyDescent="0.25">
      <c r="A95" s="8"/>
      <c r="B95" s="9"/>
      <c r="C95" s="582"/>
      <c r="D95" s="1635"/>
      <c r="E95" s="583"/>
      <c r="F95" s="461"/>
      <c r="G95" s="222" t="s">
        <v>14</v>
      </c>
      <c r="H95" s="584">
        <f>SUM(H83:H94)</f>
        <v>298.7</v>
      </c>
      <c r="I95" s="772">
        <f>SUM(I83:I94)</f>
        <v>298.7</v>
      </c>
      <c r="J95" s="763"/>
      <c r="K95" s="584">
        <f>SUM(K83:K94)</f>
        <v>197.9</v>
      </c>
      <c r="L95" s="772">
        <f>SUM(L83:L94)</f>
        <v>197.9</v>
      </c>
      <c r="M95" s="763"/>
      <c r="N95" s="1092">
        <f>SUM(N83:N94)</f>
        <v>10.6</v>
      </c>
      <c r="O95" s="772">
        <f>SUM(O83:O94)</f>
        <v>10.6</v>
      </c>
      <c r="P95" s="1094"/>
      <c r="Q95" s="1808"/>
      <c r="R95" s="514"/>
      <c r="S95" s="560"/>
      <c r="T95" s="561"/>
      <c r="U95" s="725"/>
      <c r="X95" s="571"/>
    </row>
    <row r="96" spans="1:32" ht="27" customHeight="1" x14ac:dyDescent="0.2">
      <c r="A96" s="122" t="s">
        <v>7</v>
      </c>
      <c r="B96" s="131" t="s">
        <v>8</v>
      </c>
      <c r="C96" s="123" t="s">
        <v>9</v>
      </c>
      <c r="D96" s="1665" t="s">
        <v>123</v>
      </c>
      <c r="E96" s="456"/>
      <c r="F96" s="457">
        <v>6</v>
      </c>
      <c r="G96" s="106" t="s">
        <v>10</v>
      </c>
      <c r="H96" s="242">
        <v>154.5</v>
      </c>
      <c r="I96" s="867">
        <f>154.5-18</f>
        <v>136.5</v>
      </c>
      <c r="J96" s="868">
        <f>I96-H96</f>
        <v>-18</v>
      </c>
      <c r="K96" s="458">
        <v>136.5</v>
      </c>
      <c r="L96" s="754">
        <v>136.5</v>
      </c>
      <c r="M96" s="742"/>
      <c r="N96" s="1093">
        <v>136.5</v>
      </c>
      <c r="O96" s="754">
        <f>+K96</f>
        <v>136.5</v>
      </c>
      <c r="P96" s="1039"/>
      <c r="Q96" s="1809" t="s">
        <v>124</v>
      </c>
      <c r="R96" s="460">
        <v>7</v>
      </c>
      <c r="S96" s="421">
        <v>7</v>
      </c>
      <c r="T96" s="468">
        <v>7</v>
      </c>
      <c r="U96" s="1666" t="s">
        <v>279</v>
      </c>
      <c r="V96" s="1124"/>
    </row>
    <row r="97" spans="1:27" ht="27" customHeight="1" x14ac:dyDescent="0.2">
      <c r="A97" s="124"/>
      <c r="B97" s="9"/>
      <c r="C97" s="224"/>
      <c r="D97" s="1658"/>
      <c r="E97" s="862"/>
      <c r="F97" s="423"/>
      <c r="G97" s="424" t="s">
        <v>243</v>
      </c>
      <c r="H97" s="429"/>
      <c r="I97" s="869">
        <v>18</v>
      </c>
      <c r="J97" s="870">
        <f>I97-H97</f>
        <v>18</v>
      </c>
      <c r="K97" s="429"/>
      <c r="L97" s="794"/>
      <c r="M97" s="512"/>
      <c r="N97" s="429"/>
      <c r="O97" s="747"/>
      <c r="P97" s="428"/>
      <c r="Q97" s="1789"/>
      <c r="R97" s="866"/>
      <c r="S97" s="651"/>
      <c r="T97" s="860"/>
      <c r="U97" s="1667"/>
      <c r="V97" s="1124"/>
    </row>
    <row r="98" spans="1:27" ht="13.5" customHeight="1" thickBot="1" x14ac:dyDescent="0.25">
      <c r="A98" s="3"/>
      <c r="B98" s="1"/>
      <c r="C98" s="133"/>
      <c r="D98" s="1624"/>
      <c r="E98" s="583"/>
      <c r="F98" s="461"/>
      <c r="G98" s="222" t="s">
        <v>14</v>
      </c>
      <c r="H98" s="77">
        <f t="shared" ref="H98:O98" si="3">SUM(H96)</f>
        <v>154.5</v>
      </c>
      <c r="I98" s="749">
        <f>SUM(I96:I97)</f>
        <v>154.5</v>
      </c>
      <c r="J98" s="737">
        <f>SUM(J96:J97)</f>
        <v>0</v>
      </c>
      <c r="K98" s="77">
        <f t="shared" si="3"/>
        <v>136.5</v>
      </c>
      <c r="L98" s="749">
        <f t="shared" si="3"/>
        <v>136.5</v>
      </c>
      <c r="M98" s="737"/>
      <c r="N98" s="77">
        <f>SUM(N96:N97)</f>
        <v>136.5</v>
      </c>
      <c r="O98" s="749">
        <f t="shared" si="3"/>
        <v>136.5</v>
      </c>
      <c r="P98" s="1080"/>
      <c r="Q98" s="1810"/>
      <c r="R98" s="585"/>
      <c r="S98" s="560"/>
      <c r="T98" s="586"/>
      <c r="U98" s="1668"/>
      <c r="V98" s="1125"/>
      <c r="X98" s="20"/>
    </row>
    <row r="99" spans="1:27" ht="15.75" customHeight="1" x14ac:dyDescent="0.2">
      <c r="A99" s="130" t="s">
        <v>7</v>
      </c>
      <c r="B99" s="131" t="s">
        <v>8</v>
      </c>
      <c r="C99" s="134" t="s">
        <v>11</v>
      </c>
      <c r="D99" s="1652" t="s">
        <v>45</v>
      </c>
      <c r="E99" s="587"/>
      <c r="F99" s="972"/>
      <c r="G99" s="972" t="s">
        <v>10</v>
      </c>
      <c r="H99" s="1003">
        <f>229.1</f>
        <v>229.1</v>
      </c>
      <c r="I99" s="1004">
        <f>234.1+5.5</f>
        <v>239.6</v>
      </c>
      <c r="J99" s="1005">
        <f>I99-H99</f>
        <v>10.5</v>
      </c>
      <c r="K99" s="1006">
        <v>1062.5</v>
      </c>
      <c r="L99" s="1201">
        <f>K99</f>
        <v>1062.5</v>
      </c>
      <c r="M99" s="1202"/>
      <c r="N99" s="1068">
        <v>401.8</v>
      </c>
      <c r="O99" s="1201">
        <f>401.8</f>
        <v>401.8</v>
      </c>
      <c r="P99" s="1202"/>
      <c r="Q99" s="91"/>
      <c r="R99" s="591"/>
      <c r="S99" s="592"/>
      <c r="T99" s="593"/>
      <c r="U99" s="1764" t="s">
        <v>278</v>
      </c>
      <c r="Y99" s="20"/>
      <c r="Z99" s="20"/>
    </row>
    <row r="100" spans="1:27" ht="15.75" customHeight="1" x14ac:dyDescent="0.2">
      <c r="A100" s="8"/>
      <c r="B100" s="9"/>
      <c r="C100" s="135"/>
      <c r="D100" s="1653"/>
      <c r="E100" s="228"/>
      <c r="F100" s="423"/>
      <c r="G100" s="594" t="s">
        <v>243</v>
      </c>
      <c r="H100" s="588"/>
      <c r="I100" s="889">
        <v>21.5</v>
      </c>
      <c r="J100" s="890">
        <f>I100-H100</f>
        <v>21.5</v>
      </c>
      <c r="K100" s="590"/>
      <c r="L100" s="1049"/>
      <c r="M100" s="1046"/>
      <c r="N100" s="1069"/>
      <c r="O100" s="1049"/>
      <c r="P100" s="1046"/>
      <c r="Q100" s="595"/>
      <c r="R100" s="492"/>
      <c r="S100" s="493"/>
      <c r="T100" s="529"/>
      <c r="U100" s="1697"/>
      <c r="Y100" s="20"/>
      <c r="Z100" s="20"/>
    </row>
    <row r="101" spans="1:27" ht="15.75" customHeight="1" x14ac:dyDescent="0.2">
      <c r="A101" s="8"/>
      <c r="B101" s="9"/>
      <c r="C101" s="135"/>
      <c r="D101" s="1653"/>
      <c r="E101" s="228"/>
      <c r="F101" s="423"/>
      <c r="G101" s="594" t="s">
        <v>22</v>
      </c>
      <c r="H101" s="588">
        <v>672.9</v>
      </c>
      <c r="I101" s="773">
        <v>672.9</v>
      </c>
      <c r="J101" s="764"/>
      <c r="K101" s="590">
        <v>1502</v>
      </c>
      <c r="L101" s="1066">
        <v>1502</v>
      </c>
      <c r="M101" s="1067"/>
      <c r="N101" s="1069">
        <v>545.70000000000005</v>
      </c>
      <c r="O101" s="1049">
        <v>545.70000000000005</v>
      </c>
      <c r="P101" s="1046"/>
      <c r="Q101" s="595"/>
      <c r="R101" s="492"/>
      <c r="S101" s="493"/>
      <c r="T101" s="529"/>
      <c r="U101" s="1697"/>
      <c r="Y101" s="20"/>
      <c r="Z101" s="20"/>
    </row>
    <row r="102" spans="1:27" ht="15.75" customHeight="1" x14ac:dyDescent="0.2">
      <c r="A102" s="8"/>
      <c r="B102" s="9"/>
      <c r="C102" s="2"/>
      <c r="D102" s="1654"/>
      <c r="E102" s="1008"/>
      <c r="F102" s="555"/>
      <c r="G102" s="555" t="s">
        <v>76</v>
      </c>
      <c r="H102" s="588">
        <v>64.7</v>
      </c>
      <c r="I102" s="773">
        <v>64.7</v>
      </c>
      <c r="J102" s="764"/>
      <c r="K102" s="590">
        <v>23.7</v>
      </c>
      <c r="L102" s="1049">
        <v>23.7</v>
      </c>
      <c r="M102" s="1040"/>
      <c r="N102" s="1069"/>
      <c r="O102" s="1049"/>
      <c r="P102" s="1046"/>
      <c r="Q102" s="595"/>
      <c r="R102" s="492"/>
      <c r="S102" s="493"/>
      <c r="T102" s="529"/>
      <c r="U102" s="1697"/>
      <c r="Y102" s="20"/>
      <c r="Z102" s="20"/>
    </row>
    <row r="103" spans="1:27" ht="15" customHeight="1" x14ac:dyDescent="0.2">
      <c r="A103" s="8"/>
      <c r="B103" s="9"/>
      <c r="C103" s="2"/>
      <c r="D103" s="1631" t="s">
        <v>182</v>
      </c>
      <c r="E103" s="396"/>
      <c r="F103" s="423">
        <v>4</v>
      </c>
      <c r="G103" s="1129" t="s">
        <v>217</v>
      </c>
      <c r="H103" s="1130">
        <v>20</v>
      </c>
      <c r="I103" s="1055">
        <v>20</v>
      </c>
      <c r="J103" s="1165"/>
      <c r="K103" s="1144"/>
      <c r="L103" s="1166"/>
      <c r="M103" s="1167"/>
      <c r="N103" s="1168"/>
      <c r="O103" s="1055"/>
      <c r="P103" s="1165"/>
      <c r="Q103" s="1656" t="s">
        <v>219</v>
      </c>
      <c r="R103" s="434">
        <v>1</v>
      </c>
      <c r="S103" s="530"/>
      <c r="T103" s="1296"/>
      <c r="U103" s="110"/>
      <c r="V103" s="1126"/>
      <c r="W103" s="958"/>
    </row>
    <row r="104" spans="1:27" ht="15" customHeight="1" x14ac:dyDescent="0.2">
      <c r="A104" s="8"/>
      <c r="B104" s="9"/>
      <c r="C104" s="2"/>
      <c r="D104" s="1631"/>
      <c r="E104" s="396"/>
      <c r="F104" s="423"/>
      <c r="G104" s="1129"/>
      <c r="H104" s="1130"/>
      <c r="I104" s="1055"/>
      <c r="J104" s="1165"/>
      <c r="K104" s="1144"/>
      <c r="L104" s="1166"/>
      <c r="M104" s="1167"/>
      <c r="N104" s="1168"/>
      <c r="O104" s="1055"/>
      <c r="P104" s="1165"/>
      <c r="Q104" s="1656"/>
      <c r="R104" s="434"/>
      <c r="S104" s="530"/>
      <c r="T104" s="1296"/>
      <c r="U104" s="531"/>
      <c r="V104" s="1126"/>
      <c r="W104" s="958"/>
      <c r="Z104" s="20"/>
    </row>
    <row r="105" spans="1:27" ht="15" customHeight="1" x14ac:dyDescent="0.2">
      <c r="A105" s="984"/>
      <c r="B105" s="496"/>
      <c r="C105" s="1009"/>
      <c r="D105" s="1639"/>
      <c r="E105" s="554"/>
      <c r="F105" s="555"/>
      <c r="G105" s="1132"/>
      <c r="H105" s="1133"/>
      <c r="I105" s="1169"/>
      <c r="J105" s="1170"/>
      <c r="K105" s="1133"/>
      <c r="L105" s="1169"/>
      <c r="M105" s="1171"/>
      <c r="N105" s="1172"/>
      <c r="O105" s="1169"/>
      <c r="P105" s="1170"/>
      <c r="Q105" s="1657"/>
      <c r="R105" s="606"/>
      <c r="S105" s="607"/>
      <c r="T105" s="529"/>
      <c r="U105" s="729"/>
      <c r="V105" s="1126"/>
      <c r="W105" s="958"/>
      <c r="Z105" s="20"/>
    </row>
    <row r="106" spans="1:27" ht="31.5" customHeight="1" x14ac:dyDescent="0.2">
      <c r="A106" s="8"/>
      <c r="B106" s="9"/>
      <c r="C106" s="2"/>
      <c r="D106" s="1631" t="s">
        <v>223</v>
      </c>
      <c r="E106" s="1637"/>
      <c r="F106" s="423">
        <v>4</v>
      </c>
      <c r="G106" s="1176" t="s">
        <v>217</v>
      </c>
      <c r="H106" s="1177"/>
      <c r="I106" s="1178">
        <v>17</v>
      </c>
      <c r="J106" s="1179">
        <f>I106-H106</f>
        <v>17</v>
      </c>
      <c r="K106" s="1130"/>
      <c r="L106" s="1055"/>
      <c r="M106" s="1244"/>
      <c r="N106" s="1168"/>
      <c r="O106" s="1055"/>
      <c r="P106" s="1165"/>
      <c r="Q106" s="1245" t="s">
        <v>260</v>
      </c>
      <c r="R106" s="1246">
        <v>1</v>
      </c>
      <c r="S106" s="435"/>
      <c r="T106" s="531"/>
      <c r="U106" s="1633" t="s">
        <v>278</v>
      </c>
      <c r="W106" s="958"/>
      <c r="X106" s="20"/>
    </row>
    <row r="107" spans="1:27" ht="31.5" customHeight="1" x14ac:dyDescent="0.2">
      <c r="A107" s="8"/>
      <c r="B107" s="9"/>
      <c r="C107" s="2"/>
      <c r="D107" s="1631"/>
      <c r="E107" s="1637"/>
      <c r="F107" s="423"/>
      <c r="G107" s="1176"/>
      <c r="H107" s="1177"/>
      <c r="I107" s="1178"/>
      <c r="J107" s="1179"/>
      <c r="K107" s="1130"/>
      <c r="L107" s="1180"/>
      <c r="M107" s="1181"/>
      <c r="N107" s="1168"/>
      <c r="O107" s="1055"/>
      <c r="P107" s="1165"/>
      <c r="Q107" s="1030" t="s">
        <v>224</v>
      </c>
      <c r="R107" s="603"/>
      <c r="S107" s="636">
        <v>1</v>
      </c>
      <c r="T107" s="528"/>
      <c r="U107" s="1633"/>
      <c r="W107" s="958"/>
      <c r="X107" s="20"/>
    </row>
    <row r="108" spans="1:27" ht="32.25" customHeight="1" x14ac:dyDescent="0.2">
      <c r="A108" s="8"/>
      <c r="B108" s="9"/>
      <c r="C108" s="2"/>
      <c r="D108" s="1639"/>
      <c r="E108" s="1641"/>
      <c r="F108" s="594">
        <v>5</v>
      </c>
      <c r="G108" s="1182" t="s">
        <v>217</v>
      </c>
      <c r="H108" s="1134"/>
      <c r="I108" s="1183"/>
      <c r="J108" s="1184"/>
      <c r="K108" s="1127">
        <v>90</v>
      </c>
      <c r="L108" s="1173">
        <v>90</v>
      </c>
      <c r="M108" s="1174"/>
      <c r="N108" s="1175">
        <v>200</v>
      </c>
      <c r="O108" s="1173">
        <v>200</v>
      </c>
      <c r="P108" s="1185"/>
      <c r="Q108" s="637" t="s">
        <v>74</v>
      </c>
      <c r="R108" s="638"/>
      <c r="S108" s="639"/>
      <c r="T108" s="640">
        <v>15</v>
      </c>
      <c r="U108" s="1759"/>
      <c r="W108" s="958"/>
    </row>
    <row r="109" spans="1:27" ht="26.25" customHeight="1" x14ac:dyDescent="0.2">
      <c r="A109" s="138"/>
      <c r="B109" s="9"/>
      <c r="C109" s="137"/>
      <c r="D109" s="1640" t="s">
        <v>106</v>
      </c>
      <c r="E109" s="608"/>
      <c r="F109" s="601" t="s">
        <v>65</v>
      </c>
      <c r="G109" s="1135"/>
      <c r="H109" s="1136"/>
      <c r="I109" s="1186"/>
      <c r="J109" s="1187"/>
      <c r="K109" s="1188"/>
      <c r="L109" s="1189"/>
      <c r="M109" s="1190"/>
      <c r="N109" s="1191"/>
      <c r="O109" s="1189"/>
      <c r="P109" s="1190"/>
      <c r="Q109" s="609" t="s">
        <v>66</v>
      </c>
      <c r="R109" s="610">
        <v>1</v>
      </c>
      <c r="S109" s="500"/>
      <c r="T109" s="501"/>
      <c r="U109" s="501"/>
      <c r="V109" s="1126"/>
      <c r="W109" s="1126"/>
      <c r="X109" s="605"/>
      <c r="AA109" s="20"/>
    </row>
    <row r="110" spans="1:27" ht="15.75" customHeight="1" x14ac:dyDescent="0.2">
      <c r="A110" s="138"/>
      <c r="B110" s="9"/>
      <c r="C110" s="137"/>
      <c r="D110" s="1631"/>
      <c r="E110" s="158"/>
      <c r="F110" s="423"/>
      <c r="G110" s="1137"/>
      <c r="H110" s="1138"/>
      <c r="I110" s="1192"/>
      <c r="J110" s="1193"/>
      <c r="K110" s="1130"/>
      <c r="L110" s="1055"/>
      <c r="M110" s="1165"/>
      <c r="N110" s="1168"/>
      <c r="O110" s="1055"/>
      <c r="P110" s="1165"/>
      <c r="Q110" s="161" t="s">
        <v>220</v>
      </c>
      <c r="R110" s="603"/>
      <c r="S110" s="527">
        <v>70</v>
      </c>
      <c r="T110" s="528">
        <v>100</v>
      </c>
      <c r="U110" s="528"/>
      <c r="V110" s="1126"/>
      <c r="W110" s="1126"/>
      <c r="X110" s="605"/>
    </row>
    <row r="111" spans="1:27" ht="15.75" customHeight="1" x14ac:dyDescent="0.2">
      <c r="A111" s="138"/>
      <c r="B111" s="9"/>
      <c r="C111" s="137"/>
      <c r="D111" s="1631"/>
      <c r="E111" s="158"/>
      <c r="F111" s="423"/>
      <c r="G111" s="1137"/>
      <c r="H111" s="1139"/>
      <c r="I111" s="1194"/>
      <c r="J111" s="1195"/>
      <c r="K111" s="1130"/>
      <c r="L111" s="1055"/>
      <c r="M111" s="1165"/>
      <c r="N111" s="1130"/>
      <c r="O111" s="1055"/>
      <c r="P111" s="1165"/>
      <c r="Q111" s="162"/>
      <c r="R111" s="434"/>
      <c r="S111" s="530"/>
      <c r="T111" s="531"/>
      <c r="U111" s="531"/>
      <c r="V111" s="1126"/>
      <c r="W111" s="958"/>
      <c r="AA111" s="20"/>
    </row>
    <row r="112" spans="1:27" ht="13.5" x14ac:dyDescent="0.2">
      <c r="A112" s="138"/>
      <c r="B112" s="9"/>
      <c r="C112" s="137"/>
      <c r="D112" s="1639"/>
      <c r="E112" s="264"/>
      <c r="F112" s="423"/>
      <c r="G112" s="1140"/>
      <c r="H112" s="1141"/>
      <c r="I112" s="1196"/>
      <c r="J112" s="1197"/>
      <c r="K112" s="1141"/>
      <c r="L112" s="1196"/>
      <c r="M112" s="1197"/>
      <c r="N112" s="1141"/>
      <c r="O112" s="1196"/>
      <c r="P112" s="1197"/>
      <c r="Q112" s="92" t="s">
        <v>114</v>
      </c>
      <c r="R112" s="499"/>
      <c r="S112" s="500"/>
      <c r="T112" s="501">
        <v>100</v>
      </c>
      <c r="U112" s="501"/>
      <c r="V112" s="1126"/>
      <c r="W112" s="958"/>
      <c r="Y112" s="20"/>
    </row>
    <row r="113" spans="1:30" ht="12.75" customHeight="1" x14ac:dyDescent="0.2">
      <c r="A113" s="8"/>
      <c r="B113" s="9"/>
      <c r="C113" s="2"/>
      <c r="D113" s="1631" t="s">
        <v>221</v>
      </c>
      <c r="E113" s="1637"/>
      <c r="F113" s="601">
        <v>5</v>
      </c>
      <c r="G113" s="1143"/>
      <c r="H113" s="1144"/>
      <c r="I113" s="1166"/>
      <c r="J113" s="1198"/>
      <c r="K113" s="1144"/>
      <c r="L113" s="1166"/>
      <c r="M113" s="1198"/>
      <c r="N113" s="1144"/>
      <c r="O113" s="1166"/>
      <c r="P113" s="1198"/>
      <c r="Q113" s="166" t="s">
        <v>74</v>
      </c>
      <c r="R113" s="614">
        <v>30</v>
      </c>
      <c r="S113" s="615">
        <v>100</v>
      </c>
      <c r="T113" s="1032"/>
      <c r="U113" s="691"/>
      <c r="V113" s="1126"/>
      <c r="W113" s="958"/>
      <c r="X113" s="20"/>
    </row>
    <row r="114" spans="1:30" ht="15" customHeight="1" x14ac:dyDescent="0.2">
      <c r="A114" s="8"/>
      <c r="B114" s="9"/>
      <c r="C114" s="2"/>
      <c r="D114" s="1631"/>
      <c r="E114" s="1637"/>
      <c r="F114" s="423"/>
      <c r="G114" s="1143"/>
      <c r="H114" s="1144"/>
      <c r="I114" s="1166"/>
      <c r="J114" s="1198"/>
      <c r="K114" s="1144"/>
      <c r="L114" s="1166"/>
      <c r="M114" s="1198"/>
      <c r="N114" s="1144"/>
      <c r="O114" s="1166"/>
      <c r="P114" s="1198"/>
      <c r="Q114" s="166"/>
      <c r="R114" s="434"/>
      <c r="S114" s="435"/>
      <c r="T114" s="1032"/>
      <c r="U114" s="436"/>
      <c r="V114" s="1126"/>
      <c r="W114" s="958"/>
      <c r="Y114" s="20"/>
    </row>
    <row r="115" spans="1:30" x14ac:dyDescent="0.2">
      <c r="A115" s="8"/>
      <c r="B115" s="9"/>
      <c r="C115" s="2"/>
      <c r="D115" s="1631"/>
      <c r="E115" s="1637"/>
      <c r="F115" s="423"/>
      <c r="G115" s="1145"/>
      <c r="H115" s="1130"/>
      <c r="I115" s="1055"/>
      <c r="J115" s="1165"/>
      <c r="K115" s="1130"/>
      <c r="L115" s="1055"/>
      <c r="M115" s="1165"/>
      <c r="N115" s="1130"/>
      <c r="O115" s="1055"/>
      <c r="P115" s="1165"/>
      <c r="Q115" s="166"/>
      <c r="R115" s="532"/>
      <c r="S115" s="530"/>
      <c r="T115" s="1032"/>
      <c r="U115" s="531"/>
      <c r="V115" s="1126"/>
      <c r="W115" s="958"/>
      <c r="Y115" s="20"/>
    </row>
    <row r="116" spans="1:30" ht="13.5" customHeight="1" x14ac:dyDescent="0.2">
      <c r="A116" s="8"/>
      <c r="B116" s="9"/>
      <c r="C116" s="2"/>
      <c r="D116" s="1631"/>
      <c r="E116" s="1637"/>
      <c r="F116" s="423"/>
      <c r="G116" s="1145"/>
      <c r="H116" s="1130"/>
      <c r="I116" s="1055"/>
      <c r="J116" s="1165"/>
      <c r="K116" s="1130"/>
      <c r="L116" s="1055"/>
      <c r="M116" s="1165"/>
      <c r="N116" s="1130"/>
      <c r="O116" s="1055"/>
      <c r="P116" s="1165"/>
      <c r="Q116" s="166"/>
      <c r="R116" s="532"/>
      <c r="S116" s="530"/>
      <c r="T116" s="1032"/>
      <c r="U116" s="531"/>
      <c r="V116" s="1126"/>
      <c r="W116" s="958"/>
      <c r="X116" s="20"/>
      <c r="Y116" s="20"/>
    </row>
    <row r="117" spans="1:30" ht="15.75" customHeight="1" x14ac:dyDescent="0.2">
      <c r="A117" s="8"/>
      <c r="B117" s="9"/>
      <c r="C117" s="137"/>
      <c r="D117" s="1639"/>
      <c r="E117" s="1637"/>
      <c r="F117" s="555"/>
      <c r="G117" s="1140"/>
      <c r="H117" s="1141"/>
      <c r="I117" s="1196"/>
      <c r="J117" s="1197"/>
      <c r="K117" s="1141"/>
      <c r="L117" s="1196"/>
      <c r="M117" s="1197"/>
      <c r="N117" s="1141"/>
      <c r="O117" s="1196"/>
      <c r="P117" s="1197"/>
      <c r="Q117" s="1031"/>
      <c r="R117" s="617"/>
      <c r="S117" s="618"/>
      <c r="T117" s="529"/>
      <c r="U117" s="697"/>
      <c r="V117" s="1126"/>
      <c r="W117" s="958"/>
      <c r="X117" s="20"/>
    </row>
    <row r="118" spans="1:30" ht="15.75" customHeight="1" x14ac:dyDescent="0.2">
      <c r="A118" s="8"/>
      <c r="B118" s="9"/>
      <c r="C118" s="2"/>
      <c r="D118" s="1631" t="s">
        <v>222</v>
      </c>
      <c r="E118" s="422"/>
      <c r="F118" s="423">
        <v>5</v>
      </c>
      <c r="G118" s="1129"/>
      <c r="H118" s="1144"/>
      <c r="I118" s="1166"/>
      <c r="J118" s="1198"/>
      <c r="K118" s="1144"/>
      <c r="L118" s="1166"/>
      <c r="M118" s="1198"/>
      <c r="N118" s="1144"/>
      <c r="O118" s="1166"/>
      <c r="P118" s="1198"/>
      <c r="Q118" s="619" t="s">
        <v>97</v>
      </c>
      <c r="R118" s="620">
        <v>1</v>
      </c>
      <c r="S118" s="621"/>
      <c r="T118" s="529"/>
      <c r="U118" s="730"/>
      <c r="V118" s="1126"/>
      <c r="W118" s="958"/>
      <c r="AD118" s="20"/>
    </row>
    <row r="119" spans="1:30" ht="16.5" customHeight="1" x14ac:dyDescent="0.2">
      <c r="A119" s="8"/>
      <c r="B119" s="9"/>
      <c r="C119" s="2"/>
      <c r="D119" s="1631"/>
      <c r="E119" s="422"/>
      <c r="F119" s="423"/>
      <c r="G119" s="1129"/>
      <c r="H119" s="1130"/>
      <c r="I119" s="1055"/>
      <c r="J119" s="1165"/>
      <c r="K119" s="1144"/>
      <c r="L119" s="1166"/>
      <c r="M119" s="1198"/>
      <c r="N119" s="1144"/>
      <c r="O119" s="1166"/>
      <c r="P119" s="1198"/>
      <c r="Q119" s="169" t="s">
        <v>73</v>
      </c>
      <c r="R119" s="622">
        <v>1</v>
      </c>
      <c r="S119" s="623"/>
      <c r="T119" s="600"/>
      <c r="U119" s="731"/>
      <c r="V119" s="1126"/>
      <c r="W119" s="1126"/>
      <c r="X119" s="605"/>
      <c r="Y119" s="20"/>
      <c r="Z119" s="20"/>
      <c r="AA119" s="20"/>
    </row>
    <row r="120" spans="1:30" ht="14.25" customHeight="1" x14ac:dyDescent="0.2">
      <c r="A120" s="8"/>
      <c r="B120" s="9"/>
      <c r="C120" s="2"/>
      <c r="D120" s="1631"/>
      <c r="E120" s="422"/>
      <c r="F120" s="423"/>
      <c r="G120" s="1129"/>
      <c r="H120" s="1130"/>
      <c r="I120" s="1055"/>
      <c r="J120" s="1165"/>
      <c r="K120" s="1144"/>
      <c r="L120" s="1166"/>
      <c r="M120" s="1198"/>
      <c r="N120" s="1144"/>
      <c r="O120" s="1166"/>
      <c r="P120" s="1198"/>
      <c r="Q120" s="1648" t="s">
        <v>98</v>
      </c>
      <c r="R120" s="624"/>
      <c r="S120" s="625">
        <v>100</v>
      </c>
      <c r="T120" s="604"/>
      <c r="U120" s="700"/>
      <c r="V120" s="1126"/>
      <c r="W120" s="958"/>
    </row>
    <row r="121" spans="1:30" ht="13.5" x14ac:dyDescent="0.2">
      <c r="A121" s="139"/>
      <c r="B121" s="136"/>
      <c r="C121" s="137"/>
      <c r="D121" s="1639"/>
      <c r="E121" s="422"/>
      <c r="F121" s="423"/>
      <c r="G121" s="1140"/>
      <c r="H121" s="1146"/>
      <c r="I121" s="1199"/>
      <c r="J121" s="1200"/>
      <c r="K121" s="1146"/>
      <c r="L121" s="1199"/>
      <c r="M121" s="1200"/>
      <c r="N121" s="1146"/>
      <c r="O121" s="1199"/>
      <c r="P121" s="1200"/>
      <c r="Q121" s="1649"/>
      <c r="R121" s="557"/>
      <c r="S121" s="569"/>
      <c r="T121" s="529"/>
      <c r="U121" s="570"/>
      <c r="V121" s="1126"/>
      <c r="W121" s="958"/>
      <c r="X121" s="20"/>
      <c r="AA121" s="20"/>
    </row>
    <row r="122" spans="1:30" ht="32.25" customHeight="1" x14ac:dyDescent="0.2">
      <c r="A122" s="8"/>
      <c r="B122" s="9"/>
      <c r="C122" s="2"/>
      <c r="D122" s="1631" t="s">
        <v>169</v>
      </c>
      <c r="E122" s="1637"/>
      <c r="F122" s="601">
        <v>5</v>
      </c>
      <c r="G122" s="1129"/>
      <c r="H122" s="1130"/>
      <c r="I122" s="1055"/>
      <c r="J122" s="1165"/>
      <c r="K122" s="1144"/>
      <c r="L122" s="1166"/>
      <c r="M122" s="1198"/>
      <c r="N122" s="1144"/>
      <c r="O122" s="1055"/>
      <c r="P122" s="1165"/>
      <c r="Q122" s="1650" t="s">
        <v>119</v>
      </c>
      <c r="R122" s="626">
        <v>70</v>
      </c>
      <c r="S122" s="530">
        <v>100</v>
      </c>
      <c r="T122" s="531"/>
      <c r="U122" s="531"/>
      <c r="V122" s="1126"/>
      <c r="W122" s="958"/>
      <c r="Y122" s="20"/>
      <c r="AA122" s="20"/>
    </row>
    <row r="123" spans="1:30" ht="32.25" customHeight="1" x14ac:dyDescent="0.2">
      <c r="A123" s="8"/>
      <c r="B123" s="9"/>
      <c r="C123" s="2"/>
      <c r="D123" s="1631"/>
      <c r="E123" s="1637"/>
      <c r="F123" s="423"/>
      <c r="G123" s="1129"/>
      <c r="H123" s="1130"/>
      <c r="I123" s="1055"/>
      <c r="J123" s="1165"/>
      <c r="K123" s="1144"/>
      <c r="L123" s="1166"/>
      <c r="M123" s="1198"/>
      <c r="N123" s="1144"/>
      <c r="O123" s="1055"/>
      <c r="P123" s="1165"/>
      <c r="Q123" s="1651"/>
      <c r="R123" s="434"/>
      <c r="S123" s="435"/>
      <c r="T123" s="531"/>
      <c r="U123" s="436"/>
      <c r="V123" s="1126"/>
      <c r="W123" s="1126"/>
      <c r="X123" s="605"/>
    </row>
    <row r="124" spans="1:30" ht="15.75" customHeight="1" x14ac:dyDescent="0.2">
      <c r="A124" s="139"/>
      <c r="B124" s="136"/>
      <c r="C124" s="137"/>
      <c r="D124" s="1639"/>
      <c r="E124" s="1637"/>
      <c r="F124" s="555"/>
      <c r="G124" s="1132"/>
      <c r="H124" s="1133"/>
      <c r="I124" s="1169"/>
      <c r="J124" s="1170"/>
      <c r="K124" s="1133"/>
      <c r="L124" s="1169"/>
      <c r="M124" s="1170"/>
      <c r="N124" s="1133"/>
      <c r="O124" s="1169"/>
      <c r="P124" s="1170"/>
      <c r="Q124" s="172" t="s">
        <v>115</v>
      </c>
      <c r="R124" s="628"/>
      <c r="S124" s="629"/>
      <c r="T124" s="630">
        <v>15</v>
      </c>
      <c r="U124" s="630"/>
      <c r="W124" s="958"/>
      <c r="X124" s="20"/>
      <c r="AA124" s="20"/>
    </row>
    <row r="125" spans="1:30" ht="46.5" customHeight="1" x14ac:dyDescent="0.2">
      <c r="A125" s="8"/>
      <c r="B125" s="9"/>
      <c r="C125" s="2"/>
      <c r="D125" s="1797" t="s">
        <v>266</v>
      </c>
      <c r="E125" s="1637"/>
      <c r="F125" s="423">
        <v>5</v>
      </c>
      <c r="G125" s="1129" t="s">
        <v>217</v>
      </c>
      <c r="H125" s="1130">
        <v>6.5</v>
      </c>
      <c r="I125" s="1055">
        <v>6.5</v>
      </c>
      <c r="J125" s="1165"/>
      <c r="K125" s="1130">
        <v>149.80000000000001</v>
      </c>
      <c r="L125" s="1055">
        <v>149.80000000000001</v>
      </c>
      <c r="M125" s="1165"/>
      <c r="N125" s="1130">
        <v>113.8</v>
      </c>
      <c r="O125" s="1055">
        <v>113.8</v>
      </c>
      <c r="P125" s="1165"/>
      <c r="Q125" s="1034" t="s">
        <v>117</v>
      </c>
      <c r="R125" s="1035" t="s">
        <v>31</v>
      </c>
      <c r="S125" s="631"/>
      <c r="T125" s="632"/>
      <c r="U125" s="1750" t="s">
        <v>273</v>
      </c>
      <c r="W125" s="958"/>
      <c r="X125" s="20"/>
    </row>
    <row r="126" spans="1:30" ht="46.5" customHeight="1" x14ac:dyDescent="0.2">
      <c r="A126" s="8"/>
      <c r="B126" s="9"/>
      <c r="C126" s="2"/>
      <c r="D126" s="1791"/>
      <c r="E126" s="1637"/>
      <c r="F126" s="423"/>
      <c r="G126" s="110"/>
      <c r="H126" s="61"/>
      <c r="I126" s="746"/>
      <c r="J126" s="735"/>
      <c r="K126" s="61"/>
      <c r="L126" s="1055"/>
      <c r="M126" s="735"/>
      <c r="N126" s="61"/>
      <c r="O126" s="746"/>
      <c r="P126" s="735"/>
      <c r="Q126" s="633" t="s">
        <v>274</v>
      </c>
      <c r="R126" s="1073">
        <v>1</v>
      </c>
      <c r="S126" s="1074">
        <v>1</v>
      </c>
      <c r="T126" s="635"/>
      <c r="U126" s="1667"/>
      <c r="W126" s="958"/>
    </row>
    <row r="127" spans="1:30" ht="46.5" customHeight="1" x14ac:dyDescent="0.2">
      <c r="A127" s="139"/>
      <c r="B127" s="136"/>
      <c r="C127" s="137"/>
      <c r="D127" s="1791"/>
      <c r="E127" s="1637"/>
      <c r="F127" s="423"/>
      <c r="G127" s="503"/>
      <c r="H127" s="611"/>
      <c r="I127" s="774"/>
      <c r="J127" s="765"/>
      <c r="K127" s="61"/>
      <c r="L127" s="1055"/>
      <c r="M127" s="735"/>
      <c r="N127" s="61"/>
      <c r="O127" s="746"/>
      <c r="P127" s="735"/>
      <c r="Q127" s="1097" t="s">
        <v>267</v>
      </c>
      <c r="R127" s="1070"/>
      <c r="S127" s="1071">
        <v>100</v>
      </c>
      <c r="T127" s="1072"/>
      <c r="U127" s="1667"/>
      <c r="W127" s="958"/>
      <c r="X127" s="20"/>
    </row>
    <row r="128" spans="1:30" ht="46.5" customHeight="1" x14ac:dyDescent="0.2">
      <c r="A128" s="984"/>
      <c r="B128" s="496"/>
      <c r="C128" s="1009"/>
      <c r="D128" s="1160"/>
      <c r="E128" s="1025"/>
      <c r="F128" s="555"/>
      <c r="G128" s="498"/>
      <c r="H128" s="1251"/>
      <c r="I128" s="1252"/>
      <c r="J128" s="1253"/>
      <c r="K128" s="1251"/>
      <c r="L128" s="1252"/>
      <c r="M128" s="1253"/>
      <c r="N128" s="1251"/>
      <c r="O128" s="1180"/>
      <c r="P128" s="736"/>
      <c r="Q128" s="1254" t="s">
        <v>268</v>
      </c>
      <c r="R128" s="1070"/>
      <c r="S128" s="1071"/>
      <c r="T128" s="1072">
        <v>100</v>
      </c>
      <c r="U128" s="1751"/>
      <c r="W128" s="958"/>
      <c r="X128" s="20"/>
    </row>
    <row r="129" spans="1:27" ht="42" customHeight="1" x14ac:dyDescent="0.2">
      <c r="A129" s="8"/>
      <c r="B129" s="9"/>
      <c r="C129" s="2"/>
      <c r="D129" s="1156" t="s">
        <v>216</v>
      </c>
      <c r="E129" s="237"/>
      <c r="F129" s="555">
        <v>2</v>
      </c>
      <c r="G129" s="1247" t="s">
        <v>217</v>
      </c>
      <c r="H129" s="1248"/>
      <c r="I129" s="1180"/>
      <c r="J129" s="1249"/>
      <c r="K129" s="1248">
        <v>10</v>
      </c>
      <c r="L129" s="1180">
        <v>10</v>
      </c>
      <c r="M129" s="1249"/>
      <c r="N129" s="86"/>
      <c r="O129" s="748"/>
      <c r="P129" s="736"/>
      <c r="Q129" s="1250" t="s">
        <v>218</v>
      </c>
      <c r="R129" s="492"/>
      <c r="S129" s="493">
        <v>1</v>
      </c>
      <c r="T129" s="529"/>
      <c r="U129" s="722"/>
      <c r="Y129" s="20"/>
      <c r="AA129" s="20"/>
    </row>
    <row r="130" spans="1:27" ht="13.5" customHeight="1" thickBot="1" x14ac:dyDescent="0.25">
      <c r="A130" s="140"/>
      <c r="B130" s="141"/>
      <c r="C130" s="142"/>
      <c r="D130" s="1642" t="s">
        <v>68</v>
      </c>
      <c r="E130" s="1643"/>
      <c r="F130" s="1643"/>
      <c r="G130" s="1644"/>
      <c r="H130" s="182">
        <f t="shared" ref="H130:P130" si="4">SUM(H99:H102)</f>
        <v>966.7</v>
      </c>
      <c r="I130" s="776">
        <f t="shared" si="4"/>
        <v>998.7</v>
      </c>
      <c r="J130" s="776">
        <f t="shared" si="4"/>
        <v>32</v>
      </c>
      <c r="K130" s="182">
        <f t="shared" si="4"/>
        <v>2588.1999999999998</v>
      </c>
      <c r="L130" s="776">
        <f t="shared" si="4"/>
        <v>2588.1999999999998</v>
      </c>
      <c r="M130" s="776">
        <f t="shared" si="4"/>
        <v>0</v>
      </c>
      <c r="N130" s="1096">
        <f t="shared" si="4"/>
        <v>947.5</v>
      </c>
      <c r="O130" s="776">
        <f t="shared" si="4"/>
        <v>947.5</v>
      </c>
      <c r="P130" s="1041">
        <f t="shared" si="4"/>
        <v>0</v>
      </c>
      <c r="Q130" s="1645"/>
      <c r="R130" s="1646"/>
      <c r="S130" s="1646"/>
      <c r="T130" s="1646"/>
      <c r="U130" s="1647"/>
      <c r="V130" s="939"/>
      <c r="W130" s="939"/>
      <c r="X130" s="58"/>
      <c r="AA130" s="20"/>
    </row>
    <row r="131" spans="1:27" ht="13.5" thickBot="1" x14ac:dyDescent="0.25">
      <c r="A131" s="145" t="s">
        <v>7</v>
      </c>
      <c r="B131" s="215" t="s">
        <v>8</v>
      </c>
      <c r="C131" s="1625" t="s">
        <v>13</v>
      </c>
      <c r="D131" s="1626"/>
      <c r="E131" s="1626"/>
      <c r="F131" s="1626"/>
      <c r="G131" s="1627"/>
      <c r="H131" s="52">
        <f t="shared" ref="H131:P131" si="5">H98+H95+H130+H82</f>
        <v>5827.5</v>
      </c>
      <c r="I131" s="757">
        <f t="shared" si="5"/>
        <v>5841.8000000000011</v>
      </c>
      <c r="J131" s="757">
        <f t="shared" si="5"/>
        <v>14.299999999999997</v>
      </c>
      <c r="K131" s="52">
        <f t="shared" si="5"/>
        <v>7070.9</v>
      </c>
      <c r="L131" s="757">
        <f t="shared" si="5"/>
        <v>7145.9</v>
      </c>
      <c r="M131" s="1095">
        <f t="shared" si="5"/>
        <v>75</v>
      </c>
      <c r="N131" s="517">
        <f t="shared" si="5"/>
        <v>5279.9</v>
      </c>
      <c r="O131" s="757">
        <f t="shared" si="5"/>
        <v>5279.9</v>
      </c>
      <c r="P131" s="1095">
        <f t="shared" si="5"/>
        <v>0</v>
      </c>
      <c r="Q131" s="1599"/>
      <c r="R131" s="1600"/>
      <c r="S131" s="1600"/>
      <c r="T131" s="1600"/>
      <c r="U131" s="1601"/>
    </row>
    <row r="132" spans="1:27" ht="13.5" thickBot="1" x14ac:dyDescent="0.25">
      <c r="A132" s="145" t="s">
        <v>7</v>
      </c>
      <c r="B132" s="146" t="s">
        <v>9</v>
      </c>
      <c r="C132" s="1628" t="s">
        <v>57</v>
      </c>
      <c r="D132" s="1629"/>
      <c r="E132" s="1629"/>
      <c r="F132" s="1629"/>
      <c r="G132" s="1629"/>
      <c r="H132" s="1629"/>
      <c r="I132" s="1629"/>
      <c r="J132" s="1629"/>
      <c r="K132" s="1629"/>
      <c r="L132" s="1629"/>
      <c r="M132" s="1629"/>
      <c r="N132" s="1629"/>
      <c r="O132" s="1629"/>
      <c r="P132" s="1629"/>
      <c r="Q132" s="1629"/>
      <c r="R132" s="1629"/>
      <c r="S132" s="1629"/>
      <c r="T132" s="1629"/>
      <c r="U132" s="1630"/>
      <c r="X132" s="20"/>
    </row>
    <row r="133" spans="1:27" ht="29.25" customHeight="1" x14ac:dyDescent="0.2">
      <c r="A133" s="130" t="s">
        <v>7</v>
      </c>
      <c r="B133" s="131" t="s">
        <v>9</v>
      </c>
      <c r="C133" s="123" t="s">
        <v>7</v>
      </c>
      <c r="D133" s="45" t="s">
        <v>166</v>
      </c>
      <c r="E133" s="641"/>
      <c r="F133" s="457"/>
      <c r="G133" s="18"/>
      <c r="H133" s="67"/>
      <c r="I133" s="745"/>
      <c r="J133" s="734"/>
      <c r="K133" s="197"/>
      <c r="L133" s="787"/>
      <c r="M133" s="474"/>
      <c r="N133" s="197"/>
      <c r="O133" s="787"/>
      <c r="P133" s="474"/>
      <c r="Q133" s="74"/>
      <c r="R133" s="642"/>
      <c r="S133" s="643"/>
      <c r="T133" s="644"/>
      <c r="U133" s="644"/>
      <c r="Z133" s="20"/>
    </row>
    <row r="134" spans="1:27" ht="31.5" customHeight="1" x14ac:dyDescent="0.2">
      <c r="A134" s="8"/>
      <c r="B134" s="9"/>
      <c r="C134" s="2"/>
      <c r="D134" s="1631" t="s">
        <v>82</v>
      </c>
      <c r="E134" s="612"/>
      <c r="F134" s="423">
        <v>2</v>
      </c>
      <c r="G134" s="110" t="s">
        <v>10</v>
      </c>
      <c r="H134" s="61">
        <v>3</v>
      </c>
      <c r="I134" s="746">
        <v>3</v>
      </c>
      <c r="J134" s="735"/>
      <c r="K134" s="61">
        <v>15</v>
      </c>
      <c r="L134" s="746">
        <v>15</v>
      </c>
      <c r="M134" s="546"/>
      <c r="N134" s="61">
        <v>79</v>
      </c>
      <c r="O134" s="746">
        <v>79</v>
      </c>
      <c r="P134" s="546"/>
      <c r="Q134" s="411" t="s">
        <v>110</v>
      </c>
      <c r="R134" s="532">
        <v>1</v>
      </c>
      <c r="S134" s="530">
        <v>5</v>
      </c>
      <c r="T134" s="66">
        <v>7</v>
      </c>
      <c r="U134" s="66"/>
      <c r="W134" s="958"/>
      <c r="Y134" s="20"/>
    </row>
    <row r="135" spans="1:27" ht="42" customHeight="1" x14ac:dyDescent="0.2">
      <c r="A135" s="8"/>
      <c r="B135" s="9"/>
      <c r="C135" s="2"/>
      <c r="D135" s="1631"/>
      <c r="E135" s="406"/>
      <c r="F135" s="423"/>
      <c r="G135" s="110"/>
      <c r="H135" s="61"/>
      <c r="I135" s="746"/>
      <c r="J135" s="735"/>
      <c r="K135" s="61"/>
      <c r="L135" s="746"/>
      <c r="M135" s="546"/>
      <c r="N135" s="61"/>
      <c r="O135" s="746"/>
      <c r="P135" s="546"/>
      <c r="Q135" s="1632" t="s">
        <v>225</v>
      </c>
      <c r="R135" s="645"/>
      <c r="S135" s="646">
        <v>1</v>
      </c>
      <c r="T135" s="647"/>
      <c r="U135" s="647"/>
      <c r="W135" s="958"/>
      <c r="AA135" s="20"/>
    </row>
    <row r="136" spans="1:27" ht="15.75" customHeight="1" thickBot="1" x14ac:dyDescent="0.25">
      <c r="A136" s="8"/>
      <c r="B136" s="9"/>
      <c r="C136" s="137"/>
      <c r="D136" s="193"/>
      <c r="E136" s="668"/>
      <c r="F136" s="649"/>
      <c r="G136" s="195" t="s">
        <v>14</v>
      </c>
      <c r="H136" s="196">
        <f>SUM(H133:H135)</f>
        <v>3</v>
      </c>
      <c r="I136" s="786">
        <f>SUM(I133:I135)</f>
        <v>3</v>
      </c>
      <c r="J136" s="777"/>
      <c r="K136" s="196">
        <f>SUM(K133:K135)</f>
        <v>15</v>
      </c>
      <c r="L136" s="786">
        <f>SUM(L133:L135)</f>
        <v>15</v>
      </c>
      <c r="M136" s="1098"/>
      <c r="N136" s="196">
        <f>SUM(N134:N135)</f>
        <v>79</v>
      </c>
      <c r="O136" s="786">
        <f>SUM(O134:O135)</f>
        <v>79</v>
      </c>
      <c r="P136" s="1115"/>
      <c r="Q136" s="1633"/>
      <c r="R136" s="651"/>
      <c r="S136" s="652"/>
      <c r="T136" s="653"/>
      <c r="U136" s="653"/>
      <c r="X136" s="20"/>
    </row>
    <row r="137" spans="1:27" ht="30.75" customHeight="1" x14ac:dyDescent="0.2">
      <c r="A137" s="130" t="s">
        <v>7</v>
      </c>
      <c r="B137" s="131" t="s">
        <v>9</v>
      </c>
      <c r="C137" s="134" t="s">
        <v>8</v>
      </c>
      <c r="D137" s="1634" t="s">
        <v>140</v>
      </c>
      <c r="E137" s="1636" t="s">
        <v>51</v>
      </c>
      <c r="F137" s="457" t="s">
        <v>27</v>
      </c>
      <c r="G137" s="18" t="s">
        <v>10</v>
      </c>
      <c r="H137" s="197">
        <v>10</v>
      </c>
      <c r="I137" s="787">
        <v>10</v>
      </c>
      <c r="J137" s="778"/>
      <c r="K137" s="197">
        <v>11</v>
      </c>
      <c r="L137" s="787">
        <v>11</v>
      </c>
      <c r="M137" s="778"/>
      <c r="N137" s="197">
        <v>11</v>
      </c>
      <c r="O137" s="787">
        <v>11</v>
      </c>
      <c r="P137" s="1081"/>
      <c r="Q137" s="198" t="s">
        <v>226</v>
      </c>
      <c r="R137" s="591">
        <v>1</v>
      </c>
      <c r="S137" s="592"/>
      <c r="T137" s="593"/>
      <c r="U137" s="727"/>
    </row>
    <row r="138" spans="1:27" ht="18" customHeight="1" x14ac:dyDescent="0.2">
      <c r="A138" s="8"/>
      <c r="B138" s="9"/>
      <c r="C138" s="135"/>
      <c r="D138" s="1631"/>
      <c r="E138" s="1637"/>
      <c r="F138" s="423"/>
      <c r="G138" s="31"/>
      <c r="H138" s="243"/>
      <c r="I138" s="788"/>
      <c r="J138" s="779"/>
      <c r="K138" s="243"/>
      <c r="L138" s="788"/>
      <c r="M138" s="426"/>
      <c r="N138" s="243"/>
      <c r="O138" s="788"/>
      <c r="P138" s="1079"/>
      <c r="Q138" s="92" t="s">
        <v>142</v>
      </c>
      <c r="R138" s="598">
        <v>100</v>
      </c>
      <c r="S138" s="599">
        <v>100</v>
      </c>
      <c r="T138" s="600">
        <v>100</v>
      </c>
      <c r="U138" s="728"/>
      <c r="AA138" s="20"/>
    </row>
    <row r="139" spans="1:27" ht="16.5" customHeight="1" thickBot="1" x14ac:dyDescent="0.25">
      <c r="A139" s="3"/>
      <c r="B139" s="1"/>
      <c r="C139" s="199"/>
      <c r="D139" s="1635"/>
      <c r="E139" s="1638"/>
      <c r="F139" s="461"/>
      <c r="G139" s="200"/>
      <c r="H139" s="201"/>
      <c r="I139" s="789"/>
      <c r="J139" s="780"/>
      <c r="K139" s="201"/>
      <c r="L139" s="789"/>
      <c r="M139" s="780"/>
      <c r="N139" s="201"/>
      <c r="O139" s="789"/>
      <c r="P139" s="1116"/>
      <c r="Q139" s="202" t="s">
        <v>159</v>
      </c>
      <c r="R139" s="657"/>
      <c r="S139" s="658">
        <v>10</v>
      </c>
      <c r="T139" s="659">
        <v>15</v>
      </c>
      <c r="U139" s="732"/>
      <c r="AA139" s="20"/>
    </row>
    <row r="140" spans="1:27" ht="54" customHeight="1" thickBot="1" x14ac:dyDescent="0.25">
      <c r="A140" s="145" t="s">
        <v>7</v>
      </c>
      <c r="B140" s="146" t="s">
        <v>9</v>
      </c>
      <c r="C140" s="185" t="s">
        <v>9</v>
      </c>
      <c r="D140" s="203" t="s">
        <v>227</v>
      </c>
      <c r="E140" s="660" t="s">
        <v>47</v>
      </c>
      <c r="F140" s="661">
        <v>2</v>
      </c>
      <c r="G140" s="205" t="s">
        <v>10</v>
      </c>
      <c r="H140" s="206">
        <v>12</v>
      </c>
      <c r="I140" s="790">
        <v>12</v>
      </c>
      <c r="J140" s="781"/>
      <c r="K140" s="1106">
        <v>60</v>
      </c>
      <c r="L140" s="1110">
        <v>60</v>
      </c>
      <c r="M140" s="1099"/>
      <c r="N140" s="1106">
        <v>80</v>
      </c>
      <c r="O140" s="1110">
        <v>80</v>
      </c>
      <c r="P140" s="1117"/>
      <c r="Q140" s="207" t="s">
        <v>178</v>
      </c>
      <c r="R140" s="663">
        <v>1</v>
      </c>
      <c r="S140" s="664">
        <v>5</v>
      </c>
      <c r="T140" s="665">
        <v>6</v>
      </c>
      <c r="U140" s="733"/>
      <c r="V140" s="958"/>
      <c r="Y140" s="20"/>
    </row>
    <row r="141" spans="1:27" ht="53.25" customHeight="1" x14ac:dyDescent="0.2">
      <c r="A141" s="130" t="s">
        <v>7</v>
      </c>
      <c r="B141" s="131" t="s">
        <v>9</v>
      </c>
      <c r="C141" s="123" t="s">
        <v>11</v>
      </c>
      <c r="D141" s="209" t="s">
        <v>167</v>
      </c>
      <c r="E141" s="666"/>
      <c r="F141" s="1615">
        <v>2</v>
      </c>
      <c r="G141" s="13"/>
      <c r="H141" s="69"/>
      <c r="I141" s="791"/>
      <c r="J141" s="782"/>
      <c r="K141" s="1107"/>
      <c r="L141" s="1111"/>
      <c r="M141" s="1100"/>
      <c r="N141" s="1107"/>
      <c r="O141" s="1111"/>
      <c r="P141" s="1120"/>
      <c r="Q141" s="223"/>
      <c r="R141" s="642"/>
      <c r="S141" s="643"/>
      <c r="T141" s="644"/>
      <c r="U141" s="644"/>
      <c r="X141" s="20"/>
      <c r="Z141" s="20"/>
    </row>
    <row r="142" spans="1:27" ht="43.5" customHeight="1" x14ac:dyDescent="0.2">
      <c r="A142" s="8"/>
      <c r="B142" s="9"/>
      <c r="C142" s="2"/>
      <c r="D142" s="208" t="s">
        <v>63</v>
      </c>
      <c r="E142" s="1618" t="s">
        <v>48</v>
      </c>
      <c r="F142" s="1616"/>
      <c r="G142" s="669" t="s">
        <v>10</v>
      </c>
      <c r="H142" s="61">
        <v>15</v>
      </c>
      <c r="I142" s="746">
        <v>15</v>
      </c>
      <c r="J142" s="735"/>
      <c r="K142" s="51">
        <v>0</v>
      </c>
      <c r="L142" s="756">
        <v>0</v>
      </c>
      <c r="M142" s="1045"/>
      <c r="N142" s="51">
        <v>30</v>
      </c>
      <c r="O142" s="756">
        <v>30</v>
      </c>
      <c r="P142" s="1121"/>
      <c r="Q142" s="1033" t="s">
        <v>83</v>
      </c>
      <c r="R142" s="670">
        <v>1</v>
      </c>
      <c r="S142" s="671"/>
      <c r="T142" s="672">
        <v>1</v>
      </c>
      <c r="U142" s="672"/>
      <c r="X142" s="20"/>
      <c r="Y142" s="20"/>
    </row>
    <row r="143" spans="1:27" ht="28.5" customHeight="1" thickBot="1" x14ac:dyDescent="0.25">
      <c r="A143" s="3"/>
      <c r="B143" s="1"/>
      <c r="C143" s="142"/>
      <c r="D143" s="160"/>
      <c r="E143" s="1619"/>
      <c r="F143" s="1617"/>
      <c r="G143" s="40" t="s">
        <v>14</v>
      </c>
      <c r="H143" s="78">
        <f>SUM(H141:H142)</f>
        <v>15</v>
      </c>
      <c r="I143" s="792">
        <f>SUM(I141:I142)</f>
        <v>15</v>
      </c>
      <c r="J143" s="783"/>
      <c r="K143" s="78">
        <f>SUM(K141:K142)</f>
        <v>0</v>
      </c>
      <c r="L143" s="792">
        <f>SUM(L141:L142)</f>
        <v>0</v>
      </c>
      <c r="M143" s="1101"/>
      <c r="N143" s="78">
        <f>SUM(N142:N142)</f>
        <v>30</v>
      </c>
      <c r="O143" s="792">
        <f>SUM(O142:O142)</f>
        <v>30</v>
      </c>
      <c r="P143" s="1053"/>
      <c r="Q143" s="344" t="s">
        <v>64</v>
      </c>
      <c r="R143" s="675">
        <v>2</v>
      </c>
      <c r="S143" s="676">
        <v>3</v>
      </c>
      <c r="T143" s="677">
        <v>4</v>
      </c>
      <c r="U143" s="677"/>
      <c r="Y143" s="20"/>
    </row>
    <row r="144" spans="1:27" ht="40.5" customHeight="1" x14ac:dyDescent="0.2">
      <c r="A144" s="130" t="s">
        <v>7</v>
      </c>
      <c r="B144" s="131" t="s">
        <v>9</v>
      </c>
      <c r="C144" s="123" t="s">
        <v>162</v>
      </c>
      <c r="D144" s="41" t="s">
        <v>95</v>
      </c>
      <c r="E144" s="678" t="s">
        <v>96</v>
      </c>
      <c r="F144" s="679" t="s">
        <v>27</v>
      </c>
      <c r="G144" s="13" t="s">
        <v>10</v>
      </c>
      <c r="H144" s="69">
        <v>709.3</v>
      </c>
      <c r="I144" s="1260">
        <f>709.3+7</f>
        <v>716.3</v>
      </c>
      <c r="J144" s="1261">
        <f>I144-H144</f>
        <v>7</v>
      </c>
      <c r="K144" s="69">
        <v>160</v>
      </c>
      <c r="L144" s="791">
        <v>160</v>
      </c>
      <c r="M144" s="1102"/>
      <c r="N144" s="69">
        <v>155</v>
      </c>
      <c r="O144" s="791">
        <v>155</v>
      </c>
      <c r="P144" s="782"/>
      <c r="Q144" s="32"/>
      <c r="R144" s="681"/>
      <c r="S144" s="682"/>
      <c r="T144" s="683"/>
      <c r="U144" s="1823" t="s">
        <v>281</v>
      </c>
      <c r="X144" s="20"/>
      <c r="Y144" s="20"/>
      <c r="Z144" s="20"/>
    </row>
    <row r="145" spans="1:32" ht="41.25" customHeight="1" x14ac:dyDescent="0.2">
      <c r="A145" s="8"/>
      <c r="B145" s="9"/>
      <c r="C145" s="2"/>
      <c r="D145" s="208" t="s">
        <v>87</v>
      </c>
      <c r="E145" s="158"/>
      <c r="F145" s="649"/>
      <c r="G145" s="304" t="s">
        <v>245</v>
      </c>
      <c r="H145" s="49"/>
      <c r="I145" s="1328">
        <v>58</v>
      </c>
      <c r="J145" s="1348">
        <f>I145-H145</f>
        <v>58</v>
      </c>
      <c r="K145" s="238"/>
      <c r="L145" s="771"/>
      <c r="M145" s="1349"/>
      <c r="N145" s="238"/>
      <c r="O145" s="771"/>
      <c r="P145" s="1349"/>
      <c r="Q145" s="1298" t="s">
        <v>228</v>
      </c>
      <c r="R145" s="576">
        <v>21</v>
      </c>
      <c r="S145" s="688"/>
      <c r="T145" s="689"/>
      <c r="U145" s="1762"/>
    </row>
    <row r="146" spans="1:32" ht="33" customHeight="1" x14ac:dyDescent="0.2">
      <c r="A146" s="984"/>
      <c r="B146" s="496"/>
      <c r="C146" s="497"/>
      <c r="D146" s="263"/>
      <c r="E146" s="214"/>
      <c r="F146" s="1256"/>
      <c r="G146" s="42"/>
      <c r="H146" s="1352"/>
      <c r="I146" s="1353"/>
      <c r="J146" s="1354"/>
      <c r="K146" s="1355"/>
      <c r="L146" s="1356"/>
      <c r="M146" s="1357"/>
      <c r="N146" s="1355"/>
      <c r="O146" s="1356"/>
      <c r="P146" s="1357"/>
      <c r="Q146" s="262" t="s">
        <v>108</v>
      </c>
      <c r="R146" s="1257">
        <v>1</v>
      </c>
      <c r="S146" s="618"/>
      <c r="T146" s="259"/>
      <c r="U146" s="1763" t="s">
        <v>280</v>
      </c>
      <c r="Z146" s="20"/>
    </row>
    <row r="147" spans="1:32" ht="36" customHeight="1" x14ac:dyDescent="0.2">
      <c r="A147" s="8"/>
      <c r="B147" s="9"/>
      <c r="C147" s="2"/>
      <c r="D147" s="263" t="s">
        <v>84</v>
      </c>
      <c r="E147" s="668"/>
      <c r="F147" s="649"/>
      <c r="G147" s="43"/>
      <c r="H147" s="1287"/>
      <c r="I147" s="1288"/>
      <c r="J147" s="1289"/>
      <c r="K147" s="1290"/>
      <c r="L147" s="1291"/>
      <c r="M147" s="1292"/>
      <c r="N147" s="1287"/>
      <c r="O147" s="1288"/>
      <c r="P147" s="1289"/>
      <c r="Q147" s="1021" t="s">
        <v>94</v>
      </c>
      <c r="R147" s="1255">
        <v>1</v>
      </c>
      <c r="S147" s="618"/>
      <c r="T147" s="259"/>
      <c r="U147" s="1762"/>
      <c r="X147" s="20"/>
    </row>
    <row r="148" spans="1:32" ht="39.75" customHeight="1" x14ac:dyDescent="0.2">
      <c r="A148" s="8"/>
      <c r="B148" s="9"/>
      <c r="C148" s="2"/>
      <c r="D148" s="1825" t="s">
        <v>149</v>
      </c>
      <c r="E148" s="668"/>
      <c r="F148" s="649"/>
      <c r="G148" s="43"/>
      <c r="H148" s="1287"/>
      <c r="I148" s="1288"/>
      <c r="J148" s="1289"/>
      <c r="K148" s="1290"/>
      <c r="L148" s="1291"/>
      <c r="M148" s="1292"/>
      <c r="N148" s="1287"/>
      <c r="O148" s="1288"/>
      <c r="P148" s="1293"/>
      <c r="Q148" s="409" t="s">
        <v>153</v>
      </c>
      <c r="R148" s="690"/>
      <c r="S148" s="615"/>
      <c r="T148" s="691"/>
      <c r="U148" s="1821" t="s">
        <v>282</v>
      </c>
    </row>
    <row r="149" spans="1:32" ht="47.25" customHeight="1" x14ac:dyDescent="0.2">
      <c r="A149" s="8"/>
      <c r="B149" s="9"/>
      <c r="C149" s="2"/>
      <c r="D149" s="1826"/>
      <c r="E149" s="668"/>
      <c r="F149" s="649"/>
      <c r="G149" s="43"/>
      <c r="H149" s="53"/>
      <c r="I149" s="793"/>
      <c r="J149" s="784"/>
      <c r="K149" s="1108"/>
      <c r="L149" s="1112"/>
      <c r="M149" s="1103"/>
      <c r="N149" s="53"/>
      <c r="O149" s="793"/>
      <c r="P149" s="1118"/>
      <c r="Q149" s="404" t="s">
        <v>229</v>
      </c>
      <c r="R149" s="568">
        <v>1</v>
      </c>
      <c r="S149" s="569"/>
      <c r="T149" s="570"/>
      <c r="U149" s="1821"/>
      <c r="X149" s="20"/>
      <c r="AA149" s="20"/>
      <c r="AF149" s="20"/>
    </row>
    <row r="150" spans="1:32" ht="50.25" customHeight="1" x14ac:dyDescent="0.2">
      <c r="A150" s="8"/>
      <c r="B150" s="9"/>
      <c r="C150" s="2"/>
      <c r="D150" s="263"/>
      <c r="E150" s="668"/>
      <c r="F150" s="649"/>
      <c r="G150" s="43"/>
      <c r="H150" s="53"/>
      <c r="I150" s="793"/>
      <c r="J150" s="784"/>
      <c r="K150" s="1108"/>
      <c r="L150" s="1112"/>
      <c r="M150" s="1103"/>
      <c r="N150" s="53"/>
      <c r="O150" s="793"/>
      <c r="P150" s="1118"/>
      <c r="Q150" s="262" t="s">
        <v>230</v>
      </c>
      <c r="R150" s="696">
        <v>20</v>
      </c>
      <c r="S150" s="618">
        <v>20</v>
      </c>
      <c r="T150" s="697">
        <v>5</v>
      </c>
      <c r="U150" s="1821"/>
      <c r="X150" s="20"/>
    </row>
    <row r="151" spans="1:32" ht="39" customHeight="1" x14ac:dyDescent="0.2">
      <c r="A151" s="8"/>
      <c r="B151" s="9"/>
      <c r="C151" s="2"/>
      <c r="D151" s="1623" t="s">
        <v>231</v>
      </c>
      <c r="E151" s="422"/>
      <c r="F151" s="423"/>
      <c r="G151" s="42"/>
      <c r="H151" s="1114"/>
      <c r="I151" s="1119"/>
      <c r="J151" s="1294"/>
      <c r="K151" s="1109"/>
      <c r="L151" s="1113"/>
      <c r="M151" s="1104"/>
      <c r="N151" s="1114"/>
      <c r="O151" s="1119"/>
      <c r="P151" s="1118"/>
      <c r="Q151" s="699" t="s">
        <v>232</v>
      </c>
      <c r="R151" s="579"/>
      <c r="S151" s="625">
        <v>1</v>
      </c>
      <c r="T151" s="700"/>
      <c r="U151" s="1821"/>
      <c r="X151" s="20"/>
      <c r="Y151" s="20"/>
    </row>
    <row r="152" spans="1:32" ht="18" customHeight="1" thickBot="1" x14ac:dyDescent="0.25">
      <c r="A152" s="3"/>
      <c r="B152" s="1"/>
      <c r="C152" s="7"/>
      <c r="D152" s="1624"/>
      <c r="E152" s="701"/>
      <c r="F152" s="461"/>
      <c r="G152" s="702" t="s">
        <v>14</v>
      </c>
      <c r="H152" s="703">
        <f>SUM(H144:H151)</f>
        <v>709.3</v>
      </c>
      <c r="I152" s="795">
        <f>SUM(I144:I151)</f>
        <v>774.3</v>
      </c>
      <c r="J152" s="795">
        <f>SUM(J144:J151)</f>
        <v>65</v>
      </c>
      <c r="K152" s="703">
        <f>SUM(K144:K151)</f>
        <v>160</v>
      </c>
      <c r="L152" s="795">
        <f>SUM(L144:L151)</f>
        <v>160</v>
      </c>
      <c r="M152" s="1105"/>
      <c r="N152" s="703">
        <f>SUM(N144:N151)</f>
        <v>155</v>
      </c>
      <c r="O152" s="795">
        <f>SUM(O144:O151)</f>
        <v>155</v>
      </c>
      <c r="P152" s="1082"/>
      <c r="Q152" s="705" t="s">
        <v>233</v>
      </c>
      <c r="R152" s="568">
        <v>1</v>
      </c>
      <c r="S152" s="618"/>
      <c r="T152" s="697">
        <v>1</v>
      </c>
      <c r="U152" s="1822"/>
      <c r="W152" s="958"/>
    </row>
    <row r="153" spans="1:32" ht="14.25" customHeight="1" thickBot="1" x14ac:dyDescent="0.25">
      <c r="A153" s="147" t="s">
        <v>7</v>
      </c>
      <c r="B153" s="141" t="s">
        <v>9</v>
      </c>
      <c r="C153" s="1625" t="s">
        <v>13</v>
      </c>
      <c r="D153" s="1626"/>
      <c r="E153" s="1626"/>
      <c r="F153" s="1626"/>
      <c r="G153" s="1627"/>
      <c r="H153" s="52">
        <f>H152+H143+H136+H140+H137</f>
        <v>749.3</v>
      </c>
      <c r="I153" s="757">
        <f>I152+I143+I136+I140+I137</f>
        <v>814.3</v>
      </c>
      <c r="J153" s="757">
        <f>J152+J143+J136+J140+J137</f>
        <v>65</v>
      </c>
      <c r="K153" s="52">
        <f>K152+K143+K136+K140+K137</f>
        <v>246</v>
      </c>
      <c r="L153" s="757">
        <f>L152+L143+L136+L140+L137</f>
        <v>246</v>
      </c>
      <c r="M153" s="744"/>
      <c r="N153" s="52">
        <f>N152+N143+N136+N140+N137</f>
        <v>355</v>
      </c>
      <c r="O153" s="757">
        <f>O152+O143+O136+O140+O137</f>
        <v>355</v>
      </c>
      <c r="P153" s="744"/>
      <c r="Q153" s="1599"/>
      <c r="R153" s="1600"/>
      <c r="S153" s="1600"/>
      <c r="T153" s="1600"/>
      <c r="U153" s="1601"/>
    </row>
    <row r="154" spans="1:32" ht="14.25" customHeight="1" thickBot="1" x14ac:dyDescent="0.25">
      <c r="A154" s="121" t="s">
        <v>7</v>
      </c>
      <c r="B154" s="1602" t="s">
        <v>15</v>
      </c>
      <c r="C154" s="1603"/>
      <c r="D154" s="1603"/>
      <c r="E154" s="1603"/>
      <c r="F154" s="1603"/>
      <c r="G154" s="1604"/>
      <c r="H154" s="54">
        <f t="shared" ref="H154:P154" si="6">H153+H131+H48</f>
        <v>7802.7000000000007</v>
      </c>
      <c r="I154" s="796">
        <f t="shared" si="6"/>
        <v>8629.3000000000011</v>
      </c>
      <c r="J154" s="796">
        <f t="shared" si="6"/>
        <v>826.59999999999991</v>
      </c>
      <c r="K154" s="54">
        <f t="shared" si="6"/>
        <v>9126.7999999999993</v>
      </c>
      <c r="L154" s="796">
        <f t="shared" si="6"/>
        <v>9340.4</v>
      </c>
      <c r="M154" s="796">
        <f t="shared" si="6"/>
        <v>213.6</v>
      </c>
      <c r="N154" s="54">
        <f t="shared" si="6"/>
        <v>7560.7999999999993</v>
      </c>
      <c r="O154" s="796">
        <f t="shared" si="6"/>
        <v>7699.4</v>
      </c>
      <c r="P154" s="796">
        <f t="shared" si="6"/>
        <v>138.6</v>
      </c>
      <c r="Q154" s="1605"/>
      <c r="R154" s="1606"/>
      <c r="S154" s="1606"/>
      <c r="T154" s="1606"/>
      <c r="U154" s="1607"/>
      <c r="AD154" s="20"/>
    </row>
    <row r="155" spans="1:32" ht="14.25" customHeight="1" thickBot="1" x14ac:dyDescent="0.25">
      <c r="A155" s="148" t="s">
        <v>12</v>
      </c>
      <c r="B155" s="1608" t="s">
        <v>50</v>
      </c>
      <c r="C155" s="1609"/>
      <c r="D155" s="1609"/>
      <c r="E155" s="1609"/>
      <c r="F155" s="1609"/>
      <c r="G155" s="1610"/>
      <c r="H155" s="55">
        <f t="shared" ref="H155:P155" si="7">H154</f>
        <v>7802.7000000000007</v>
      </c>
      <c r="I155" s="797">
        <f>I154</f>
        <v>8629.3000000000011</v>
      </c>
      <c r="J155" s="797">
        <f>J154</f>
        <v>826.59999999999991</v>
      </c>
      <c r="K155" s="55">
        <f t="shared" si="7"/>
        <v>9126.7999999999993</v>
      </c>
      <c r="L155" s="797">
        <f>L154</f>
        <v>9340.4</v>
      </c>
      <c r="M155" s="797">
        <f>M154</f>
        <v>213.6</v>
      </c>
      <c r="N155" s="55">
        <f>N154</f>
        <v>7560.7999999999993</v>
      </c>
      <c r="O155" s="797">
        <f t="shared" si="7"/>
        <v>7699.4</v>
      </c>
      <c r="P155" s="797">
        <f t="shared" si="7"/>
        <v>138.6</v>
      </c>
      <c r="Q155" s="1611"/>
      <c r="R155" s="1612"/>
      <c r="S155" s="1612"/>
      <c r="T155" s="1612"/>
      <c r="U155" s="1613"/>
    </row>
    <row r="156" spans="1:32" ht="19.5" customHeight="1" thickBot="1" x14ac:dyDescent="0.25">
      <c r="A156" s="1614" t="s">
        <v>17</v>
      </c>
      <c r="B156" s="1614"/>
      <c r="C156" s="1614"/>
      <c r="D156" s="1614"/>
      <c r="E156" s="1614"/>
      <c r="F156" s="1614"/>
      <c r="G156" s="1614"/>
      <c r="H156" s="1614"/>
      <c r="I156" s="1614"/>
      <c r="J156" s="1614"/>
      <c r="K156" s="1824"/>
      <c r="L156" s="1824"/>
      <c r="M156" s="1824"/>
      <c r="N156" s="1824"/>
      <c r="O156" s="1824"/>
      <c r="P156" s="1054"/>
      <c r="Q156" s="27"/>
      <c r="R156" s="75"/>
      <c r="S156" s="75"/>
      <c r="T156" s="75"/>
      <c r="U156" s="75"/>
    </row>
    <row r="157" spans="1:32" ht="66.75" customHeight="1" x14ac:dyDescent="0.2">
      <c r="A157" s="1596" t="s">
        <v>16</v>
      </c>
      <c r="B157" s="1597"/>
      <c r="C157" s="1597"/>
      <c r="D157" s="1597"/>
      <c r="E157" s="1597"/>
      <c r="F157" s="1597"/>
      <c r="G157" s="1598"/>
      <c r="H157" s="244" t="s">
        <v>112</v>
      </c>
      <c r="I157" s="801" t="s">
        <v>239</v>
      </c>
      <c r="J157" s="798" t="s">
        <v>240</v>
      </c>
      <c r="K157" s="1203" t="s">
        <v>234</v>
      </c>
      <c r="L157" s="801" t="s">
        <v>275</v>
      </c>
      <c r="M157" s="1208" t="s">
        <v>240</v>
      </c>
      <c r="N157" s="1203" t="s">
        <v>235</v>
      </c>
      <c r="O157" s="801" t="s">
        <v>276</v>
      </c>
      <c r="P157" s="1208" t="s">
        <v>240</v>
      </c>
      <c r="Q157" s="709"/>
      <c r="R157" s="1588"/>
      <c r="S157" s="1588"/>
      <c r="T157" s="1588"/>
      <c r="U157" s="1588"/>
    </row>
    <row r="158" spans="1:32" ht="16.5" customHeight="1" x14ac:dyDescent="0.2">
      <c r="A158" s="1593" t="s">
        <v>25</v>
      </c>
      <c r="B158" s="1594"/>
      <c r="C158" s="1594"/>
      <c r="D158" s="1594"/>
      <c r="E158" s="1594"/>
      <c r="F158" s="1594"/>
      <c r="G158" s="1595"/>
      <c r="H158" s="710">
        <f>SUM(H159:H162)</f>
        <v>7065.1</v>
      </c>
      <c r="I158" s="802">
        <f>SUM(I159:I163)</f>
        <v>7833.7000000000007</v>
      </c>
      <c r="J158" s="799">
        <f>SUM(J159:J163)</f>
        <v>768.60000000000014</v>
      </c>
      <c r="K158" s="1204">
        <f t="shared" ref="K158:P158" si="8">SUM(K159:K162)</f>
        <v>7601.0999999999995</v>
      </c>
      <c r="L158" s="1206">
        <f t="shared" si="8"/>
        <v>7814.6999999999989</v>
      </c>
      <c r="M158" s="1215">
        <f t="shared" si="8"/>
        <v>213.6</v>
      </c>
      <c r="N158" s="1204">
        <f t="shared" si="8"/>
        <v>7015.1</v>
      </c>
      <c r="O158" s="1206">
        <f t="shared" si="8"/>
        <v>7153.7000000000007</v>
      </c>
      <c r="P158" s="1209">
        <f t="shared" si="8"/>
        <v>138.6</v>
      </c>
      <c r="Q158" s="709"/>
      <c r="R158" s="1588"/>
      <c r="S158" s="1588"/>
      <c r="T158" s="1588"/>
      <c r="U158" s="1588"/>
    </row>
    <row r="159" spans="1:32" ht="13.5" customHeight="1" x14ac:dyDescent="0.2">
      <c r="A159" s="1582" t="s">
        <v>18</v>
      </c>
      <c r="B159" s="1583"/>
      <c r="C159" s="1583"/>
      <c r="D159" s="1583"/>
      <c r="E159" s="1583"/>
      <c r="F159" s="1583"/>
      <c r="G159" s="1584"/>
      <c r="H159" s="452">
        <f>SUMIF(G14:G151,"sb",H14:H151)</f>
        <v>6492.1</v>
      </c>
      <c r="I159" s="872">
        <f>SUMIF(G14:G151,"sb",I14:I151)</f>
        <v>7158.9000000000005</v>
      </c>
      <c r="J159" s="874">
        <f>I159-H159</f>
        <v>666.80000000000018</v>
      </c>
      <c r="K159" s="452">
        <f>SUMIF(G14:G152,"sb",K14:K152)</f>
        <v>7018.2</v>
      </c>
      <c r="L159" s="872">
        <f>SUMIF(G14:G152,"sb",L14:L152)</f>
        <v>7231.7999999999993</v>
      </c>
      <c r="M159" s="874">
        <f>SUMIF(G14:G152,"sb",M14:M152)</f>
        <v>213.6</v>
      </c>
      <c r="N159" s="452">
        <f>SUMIF(G14:G152,"sb",N14:N152)</f>
        <v>6431.4000000000005</v>
      </c>
      <c r="O159" s="872">
        <f>SUMIF(G14:G152,"sb",O14:O152)</f>
        <v>6570.0000000000009</v>
      </c>
      <c r="P159" s="1218">
        <f>SUMIF(G14:G152,"sb",P14:P152)</f>
        <v>138.6</v>
      </c>
      <c r="Q159" s="712"/>
      <c r="R159" s="1589"/>
      <c r="S159" s="1589"/>
      <c r="T159" s="1589"/>
      <c r="U159" s="1589"/>
    </row>
    <row r="160" spans="1:32" ht="13.5" customHeight="1" x14ac:dyDescent="0.2">
      <c r="A160" s="1582" t="s">
        <v>244</v>
      </c>
      <c r="B160" s="1583"/>
      <c r="C160" s="1583"/>
      <c r="D160" s="1583"/>
      <c r="E160" s="1583"/>
      <c r="F160" s="1583"/>
      <c r="G160" s="1584"/>
      <c r="H160" s="452"/>
      <c r="I160" s="872">
        <f>SUMIF(G15:G152,"sb(l)",I15:I152)</f>
        <v>39.5</v>
      </c>
      <c r="J160" s="874">
        <f>I160-H160</f>
        <v>39.5</v>
      </c>
      <c r="K160" s="452"/>
      <c r="L160" s="752"/>
      <c r="M160" s="740"/>
      <c r="N160" s="452"/>
      <c r="O160" s="752"/>
      <c r="P160" s="1210"/>
      <c r="Q160" s="861"/>
      <c r="R160" s="861"/>
      <c r="S160" s="861"/>
      <c r="T160" s="861"/>
      <c r="U160" s="861"/>
    </row>
    <row r="161" spans="1:26" ht="13.5" customHeight="1" x14ac:dyDescent="0.2">
      <c r="A161" s="1582" t="s">
        <v>53</v>
      </c>
      <c r="B161" s="1583"/>
      <c r="C161" s="1583"/>
      <c r="D161" s="1583"/>
      <c r="E161" s="1583"/>
      <c r="F161" s="1583"/>
      <c r="G161" s="1584"/>
      <c r="H161" s="452">
        <f>SUMIF(G15:G151,"sb(vr)",H15:H151)</f>
        <v>172.9</v>
      </c>
      <c r="I161" s="752">
        <f>SUMIF(G15:G151,"sb(vr)",I15:I151)</f>
        <v>172.9</v>
      </c>
      <c r="J161" s="874"/>
      <c r="K161" s="452">
        <f>SUMIF(G14:G152,"sb(vr)",K14:K152)</f>
        <v>172.9</v>
      </c>
      <c r="L161" s="752">
        <f>SUMIF(G14:G152,"sb(vr)",L14:L152)</f>
        <v>172.9</v>
      </c>
      <c r="M161" s="740">
        <f>SUMIF(G14:G152,"sb(vr)",M14:M152)</f>
        <v>0</v>
      </c>
      <c r="N161" s="452">
        <f>SUMIF(G14:G152,"sb(vr)",N14:N152)</f>
        <v>172.9</v>
      </c>
      <c r="O161" s="752">
        <f>SUMIF(G14:G152,"sb(vr)",O14:O152)</f>
        <v>172.9</v>
      </c>
      <c r="P161" s="1210">
        <f>SUMIF(L14:L152,"sb(vr)",P14:P152)</f>
        <v>0</v>
      </c>
      <c r="Q161" s="15"/>
      <c r="R161" s="712"/>
      <c r="S161" s="712"/>
      <c r="T161" s="712"/>
      <c r="U161" s="712"/>
    </row>
    <row r="162" spans="1:26" ht="30" customHeight="1" x14ac:dyDescent="0.2">
      <c r="A162" s="1590" t="s">
        <v>24</v>
      </c>
      <c r="B162" s="1591"/>
      <c r="C162" s="1591"/>
      <c r="D162" s="1591"/>
      <c r="E162" s="1591"/>
      <c r="F162" s="1591"/>
      <c r="G162" s="1592"/>
      <c r="H162" s="713">
        <f>SUMIF(G15:G151,"sb(sp)",H15:H151)</f>
        <v>400.1</v>
      </c>
      <c r="I162" s="803">
        <f>SUMIF(G15:G151,"sb(sp)",I15:I151)</f>
        <v>400.1</v>
      </c>
      <c r="J162" s="874"/>
      <c r="K162" s="1205">
        <f>SUMIF(G14:G152,"sb(sp)",K14:K152)</f>
        <v>410</v>
      </c>
      <c r="L162" s="1207">
        <f>SUMIF(G14:G152,"sb(sp)",L14:L152)</f>
        <v>410</v>
      </c>
      <c r="M162" s="1216">
        <f>SUMIF(I14:I152,"sb(sp)",M14:M152)</f>
        <v>0</v>
      </c>
      <c r="N162" s="1205">
        <f>SUMIF(G14:G152,"sb(sp)",N14:N152)</f>
        <v>410.8</v>
      </c>
      <c r="O162" s="1207">
        <f>SUMIF(G14:G152,"sb(sp)",O14:O152)</f>
        <v>410.8</v>
      </c>
      <c r="P162" s="1211">
        <f>SUMIF(L14:L152,"sb(sp)",P14:P152)</f>
        <v>0</v>
      </c>
      <c r="Q162" s="28"/>
      <c r="R162" s="1589"/>
      <c r="S162" s="1589"/>
      <c r="T162" s="1589"/>
      <c r="U162" s="1589"/>
    </row>
    <row r="163" spans="1:26" ht="17.25" customHeight="1" x14ac:dyDescent="0.2">
      <c r="A163" s="1590" t="s">
        <v>89</v>
      </c>
      <c r="B163" s="1591"/>
      <c r="C163" s="1591"/>
      <c r="D163" s="1591"/>
      <c r="E163" s="1591"/>
      <c r="F163" s="1591"/>
      <c r="G163" s="1592"/>
      <c r="H163" s="713">
        <f>SUMIF(G16:G152,"sb(spl)",H16:H152)</f>
        <v>0</v>
      </c>
      <c r="I163" s="881">
        <f>SUMIF(G16:G152,"sb(spl)",I16:I152)</f>
        <v>62.3</v>
      </c>
      <c r="J163" s="874">
        <f>I163-H163</f>
        <v>62.3</v>
      </c>
      <c r="K163" s="1205">
        <f>SUMIF(G15:G153,"sb(spl)",K15:K153)</f>
        <v>0</v>
      </c>
      <c r="L163" s="1207">
        <f>SUMIF(G15:G153,"sb(spl)",L15:L153)</f>
        <v>0</v>
      </c>
      <c r="M163" s="1216">
        <f>SUMIF(I15:I153,"sb(spl)",M15:M153)</f>
        <v>0</v>
      </c>
      <c r="N163" s="1205">
        <f>SUMIF(G15:G153,"sb(spl)",N15:N153)</f>
        <v>0</v>
      </c>
      <c r="O163" s="1207">
        <f>SUMIF(G15:G153,"sb(spl)",O15:O153)</f>
        <v>0</v>
      </c>
      <c r="P163" s="1211">
        <f>SUMIF(L15:L153,"sb(spl)",P15:P153)</f>
        <v>0</v>
      </c>
      <c r="Q163" s="28"/>
      <c r="R163" s="712"/>
      <c r="S163" s="712"/>
      <c r="T163" s="712"/>
      <c r="U163" s="712"/>
    </row>
    <row r="164" spans="1:26" x14ac:dyDescent="0.2">
      <c r="A164" s="1593" t="s">
        <v>26</v>
      </c>
      <c r="B164" s="1594"/>
      <c r="C164" s="1594"/>
      <c r="D164" s="1594"/>
      <c r="E164" s="1594"/>
      <c r="F164" s="1594"/>
      <c r="G164" s="1595"/>
      <c r="H164" s="710">
        <f t="shared" ref="H164:P164" si="9">SUM(H165:H167)</f>
        <v>737.6</v>
      </c>
      <c r="I164" s="802">
        <f t="shared" si="9"/>
        <v>795.6</v>
      </c>
      <c r="J164" s="802">
        <f t="shared" si="9"/>
        <v>58</v>
      </c>
      <c r="K164" s="710">
        <f t="shared" si="9"/>
        <v>1525.7</v>
      </c>
      <c r="L164" s="802">
        <f t="shared" si="9"/>
        <v>1525.7</v>
      </c>
      <c r="M164" s="799">
        <f t="shared" si="9"/>
        <v>0</v>
      </c>
      <c r="N164" s="710">
        <f t="shared" si="9"/>
        <v>545.70000000000005</v>
      </c>
      <c r="O164" s="802">
        <f t="shared" si="9"/>
        <v>545.70000000000005</v>
      </c>
      <c r="P164" s="1212">
        <f t="shared" si="9"/>
        <v>0</v>
      </c>
      <c r="Q164" s="709"/>
      <c r="R164" s="1588"/>
      <c r="S164" s="1588"/>
      <c r="T164" s="1588"/>
      <c r="U164" s="1588"/>
    </row>
    <row r="165" spans="1:26" x14ac:dyDescent="0.2">
      <c r="A165" s="1582" t="s">
        <v>19</v>
      </c>
      <c r="B165" s="1583"/>
      <c r="C165" s="1583"/>
      <c r="D165" s="1583"/>
      <c r="E165" s="1583"/>
      <c r="F165" s="1583"/>
      <c r="G165" s="1584"/>
      <c r="H165" s="452">
        <f>SUMIF(G15:G151,"es",H15:H151)</f>
        <v>672.9</v>
      </c>
      <c r="I165" s="752">
        <f>SUMIF(G15:G151,"es",I15:I151)</f>
        <v>672.9</v>
      </c>
      <c r="J165" s="740"/>
      <c r="K165" s="452">
        <f>SUMIF(G14:G152,"es",K14:K152)</f>
        <v>1502</v>
      </c>
      <c r="L165" s="752">
        <f>SUMIF(G14:G152,"es",L14:L152)</f>
        <v>1502</v>
      </c>
      <c r="M165" s="740">
        <f>SUMIF(I14:I152,"es",M14:M152)</f>
        <v>0</v>
      </c>
      <c r="N165" s="452">
        <f>SUMIF(G14:G152,"es",N14:N152)</f>
        <v>545.70000000000005</v>
      </c>
      <c r="O165" s="752">
        <f>SUMIF(G14:G152,"es",O14:O152)</f>
        <v>545.70000000000005</v>
      </c>
      <c r="P165" s="1210">
        <f>SUMIF(L14:L152,"es",P14:P152)</f>
        <v>0</v>
      </c>
      <c r="Q165" s="712"/>
      <c r="R165" s="1589"/>
      <c r="S165" s="1589"/>
      <c r="T165" s="1589"/>
      <c r="U165" s="1589"/>
    </row>
    <row r="166" spans="1:26" x14ac:dyDescent="0.2">
      <c r="A166" s="1582" t="s">
        <v>246</v>
      </c>
      <c r="B166" s="1583"/>
      <c r="C166" s="1583"/>
      <c r="D166" s="1583"/>
      <c r="E166" s="1583"/>
      <c r="F166" s="1583"/>
      <c r="G166" s="1584"/>
      <c r="H166" s="452"/>
      <c r="I166" s="872">
        <f>SUMIF(G16:G152,"lrvb",I16:I152)</f>
        <v>58</v>
      </c>
      <c r="J166" s="873">
        <f>I166-H166</f>
        <v>58</v>
      </c>
      <c r="K166" s="894"/>
      <c r="L166" s="1217"/>
      <c r="M166" s="800"/>
      <c r="N166" s="894"/>
      <c r="O166" s="1217"/>
      <c r="P166" s="1213"/>
      <c r="Q166" s="865"/>
      <c r="R166" s="865"/>
      <c r="S166" s="865"/>
      <c r="T166" s="865"/>
      <c r="U166" s="865"/>
    </row>
    <row r="167" spans="1:26" x14ac:dyDescent="0.2">
      <c r="A167" s="1582" t="s">
        <v>86</v>
      </c>
      <c r="B167" s="1583"/>
      <c r="C167" s="1583"/>
      <c r="D167" s="1583"/>
      <c r="E167" s="1583"/>
      <c r="F167" s="1583"/>
      <c r="G167" s="1584"/>
      <c r="H167" s="452">
        <f>SUMIF(G15:G151,"kt",H15:H151)</f>
        <v>64.7</v>
      </c>
      <c r="I167" s="752">
        <f>SUMIF(G15:G151,"kt",I15:I151)</f>
        <v>64.7</v>
      </c>
      <c r="J167" s="800"/>
      <c r="K167" s="894">
        <f>SUMIF(G16:G149,"kt",K16:K149)</f>
        <v>23.7</v>
      </c>
      <c r="L167" s="1217">
        <f>SUMIF(G16:G149,"kt",L16:L149)</f>
        <v>23.7</v>
      </c>
      <c r="M167" s="800">
        <f>SUMIF(I16:I149,"kt",M16:M149)</f>
        <v>0</v>
      </c>
      <c r="N167" s="894">
        <f>SUMIF(G16:G149,"kt",N16:N149)</f>
        <v>0</v>
      </c>
      <c r="O167" s="1217">
        <f>SUMIF(G16:G149,"kt",O16:O149)</f>
        <v>0</v>
      </c>
      <c r="P167" s="1213">
        <f>SUMIF(L16:L149,"kt",P16:P149)</f>
        <v>0</v>
      </c>
      <c r="Q167" s="712"/>
      <c r="R167" s="712"/>
      <c r="S167" s="712"/>
      <c r="T167" s="712"/>
      <c r="U167" s="712"/>
      <c r="Z167" s="20"/>
    </row>
    <row r="168" spans="1:26" ht="13.5" thickBot="1" x14ac:dyDescent="0.25">
      <c r="A168" s="1585" t="s">
        <v>14</v>
      </c>
      <c r="B168" s="1586"/>
      <c r="C168" s="1586"/>
      <c r="D168" s="1586"/>
      <c r="E168" s="1586"/>
      <c r="F168" s="1586"/>
      <c r="G168" s="1587"/>
      <c r="H168" s="455">
        <f t="shared" ref="H168:P168" si="10">H164+H158</f>
        <v>7802.7000000000007</v>
      </c>
      <c r="I168" s="753">
        <f t="shared" si="10"/>
        <v>8629.3000000000011</v>
      </c>
      <c r="J168" s="753">
        <f t="shared" si="10"/>
        <v>826.60000000000014</v>
      </c>
      <c r="K168" s="455">
        <f t="shared" si="10"/>
        <v>9126.7999999999993</v>
      </c>
      <c r="L168" s="753">
        <f t="shared" si="10"/>
        <v>9340.4</v>
      </c>
      <c r="M168" s="741">
        <f t="shared" si="10"/>
        <v>213.6</v>
      </c>
      <c r="N168" s="455">
        <f t="shared" si="10"/>
        <v>7560.8</v>
      </c>
      <c r="O168" s="753">
        <f t="shared" si="10"/>
        <v>7699.4000000000005</v>
      </c>
      <c r="P168" s="1214">
        <f t="shared" si="10"/>
        <v>138.6</v>
      </c>
      <c r="Q168" s="709"/>
      <c r="R168" s="1588"/>
      <c r="S168" s="1588"/>
      <c r="T168" s="1588"/>
      <c r="U168" s="1588"/>
    </row>
    <row r="169" spans="1:26" x14ac:dyDescent="0.2">
      <c r="A169" s="149"/>
      <c r="B169" s="187"/>
      <c r="C169" s="149"/>
      <c r="D169" s="26"/>
      <c r="Q169" s="29"/>
      <c r="R169" s="1589"/>
      <c r="S169" s="1589"/>
      <c r="T169" s="1589"/>
      <c r="U169" s="1589"/>
    </row>
    <row r="170" spans="1:26" x14ac:dyDescent="0.2">
      <c r="G170" s="15"/>
      <c r="K170" s="76"/>
      <c r="L170" s="76"/>
      <c r="M170" s="76"/>
      <c r="N170" s="76"/>
      <c r="O170" s="76"/>
      <c r="P170" s="76"/>
      <c r="Q170" s="27"/>
    </row>
    <row r="171" spans="1:26" x14ac:dyDescent="0.2">
      <c r="G171" s="15"/>
    </row>
    <row r="172" spans="1:26" x14ac:dyDescent="0.2">
      <c r="G172" s="15"/>
    </row>
    <row r="173" spans="1:26" x14ac:dyDescent="0.2">
      <c r="G173" s="15"/>
      <c r="H173" s="231"/>
      <c r="I173" s="231"/>
      <c r="J173" s="231"/>
    </row>
    <row r="174" spans="1:26" x14ac:dyDescent="0.2">
      <c r="H174" s="231"/>
      <c r="I174" s="231"/>
      <c r="J174" s="231"/>
    </row>
  </sheetData>
  <mergeCells count="155">
    <mergeCell ref="U25:U27"/>
    <mergeCell ref="U148:U152"/>
    <mergeCell ref="U144:U145"/>
    <mergeCell ref="Q33:Q34"/>
    <mergeCell ref="A160:G160"/>
    <mergeCell ref="Q153:U153"/>
    <mergeCell ref="B154:G154"/>
    <mergeCell ref="Q154:U154"/>
    <mergeCell ref="B155:G155"/>
    <mergeCell ref="Q155:U155"/>
    <mergeCell ref="A156:O156"/>
    <mergeCell ref="F141:F143"/>
    <mergeCell ref="E142:E143"/>
    <mergeCell ref="D148:D149"/>
    <mergeCell ref="D151:D152"/>
    <mergeCell ref="C153:G153"/>
    <mergeCell ref="D134:D135"/>
    <mergeCell ref="Q135:Q136"/>
    <mergeCell ref="D137:D139"/>
    <mergeCell ref="E137:E139"/>
    <mergeCell ref="D125:D127"/>
    <mergeCell ref="E125:E127"/>
    <mergeCell ref="D106:D108"/>
    <mergeCell ref="R159:U159"/>
    <mergeCell ref="A163:G163"/>
    <mergeCell ref="A167:G167"/>
    <mergeCell ref="A168:G168"/>
    <mergeCell ref="R168:U168"/>
    <mergeCell ref="R169:U169"/>
    <mergeCell ref="I6:I9"/>
    <mergeCell ref="J6:J9"/>
    <mergeCell ref="T8:T9"/>
    <mergeCell ref="T15:T16"/>
    <mergeCell ref="T70:T72"/>
    <mergeCell ref="Q6:T6"/>
    <mergeCell ref="A161:G161"/>
    <mergeCell ref="A162:G162"/>
    <mergeCell ref="R162:U162"/>
    <mergeCell ref="A164:G164"/>
    <mergeCell ref="R164:U164"/>
    <mergeCell ref="A165:G165"/>
    <mergeCell ref="R165:U165"/>
    <mergeCell ref="A157:G157"/>
    <mergeCell ref="R157:U157"/>
    <mergeCell ref="A158:G158"/>
    <mergeCell ref="R158:U158"/>
    <mergeCell ref="A159:G159"/>
    <mergeCell ref="U21:U23"/>
    <mergeCell ref="D130:G130"/>
    <mergeCell ref="Q130:U130"/>
    <mergeCell ref="C131:G131"/>
    <mergeCell ref="Q131:U131"/>
    <mergeCell ref="C132:U132"/>
    <mergeCell ref="U106:U108"/>
    <mergeCell ref="D109:D112"/>
    <mergeCell ref="D113:D117"/>
    <mergeCell ref="E113:E117"/>
    <mergeCell ref="D118:D121"/>
    <mergeCell ref="Q120:Q121"/>
    <mergeCell ref="D122:D124"/>
    <mergeCell ref="E122:E124"/>
    <mergeCell ref="Q122:Q123"/>
    <mergeCell ref="U125:U128"/>
    <mergeCell ref="E106:E108"/>
    <mergeCell ref="D93:D95"/>
    <mergeCell ref="Q94:Q95"/>
    <mergeCell ref="D96:D98"/>
    <mergeCell ref="Q96:Q98"/>
    <mergeCell ref="D99:D102"/>
    <mergeCell ref="D103:D105"/>
    <mergeCell ref="Q103:Q105"/>
    <mergeCell ref="D76:D77"/>
    <mergeCell ref="D78:D79"/>
    <mergeCell ref="D80:D82"/>
    <mergeCell ref="D84:D85"/>
    <mergeCell ref="D87:D88"/>
    <mergeCell ref="D89:D90"/>
    <mergeCell ref="D70:D72"/>
    <mergeCell ref="E70:E71"/>
    <mergeCell ref="Q70:Q74"/>
    <mergeCell ref="D73:D74"/>
    <mergeCell ref="D60:D61"/>
    <mergeCell ref="Q60:Q61"/>
    <mergeCell ref="S60:S61"/>
    <mergeCell ref="D62:D64"/>
    <mergeCell ref="Q62:Q64"/>
    <mergeCell ref="D66:D67"/>
    <mergeCell ref="Q66:Q67"/>
    <mergeCell ref="D25:D27"/>
    <mergeCell ref="E25:E27"/>
    <mergeCell ref="E28:E32"/>
    <mergeCell ref="R15:R16"/>
    <mergeCell ref="D28:D32"/>
    <mergeCell ref="Q30:Q32"/>
    <mergeCell ref="R30:R31"/>
    <mergeCell ref="S30:S31"/>
    <mergeCell ref="T30:T31"/>
    <mergeCell ref="D15:D16"/>
    <mergeCell ref="Q15:Q16"/>
    <mergeCell ref="S15:S16"/>
    <mergeCell ref="C49:U49"/>
    <mergeCell ref="D50:D51"/>
    <mergeCell ref="Q51:Q52"/>
    <mergeCell ref="D53:D56"/>
    <mergeCell ref="Q53:Q54"/>
    <mergeCell ref="Q56:Q57"/>
    <mergeCell ref="D57:D59"/>
    <mergeCell ref="Q35:Q36"/>
    <mergeCell ref="D37:D38"/>
    <mergeCell ref="D40:D41"/>
    <mergeCell ref="D46:D47"/>
    <mergeCell ref="C48:G48"/>
    <mergeCell ref="Q48:U48"/>
    <mergeCell ref="U40:U46"/>
    <mergeCell ref="U50:U53"/>
    <mergeCell ref="U54:U61"/>
    <mergeCell ref="Q1:U1"/>
    <mergeCell ref="A2:U2"/>
    <mergeCell ref="A3:U3"/>
    <mergeCell ref="A4:U4"/>
    <mergeCell ref="S5:U5"/>
    <mergeCell ref="A6:A9"/>
    <mergeCell ref="B6:B9"/>
    <mergeCell ref="C6:C9"/>
    <mergeCell ref="D6:D9"/>
    <mergeCell ref="E6:E9"/>
    <mergeCell ref="R7:T7"/>
    <mergeCell ref="U6:U9"/>
    <mergeCell ref="M6:M9"/>
    <mergeCell ref="N6:N9"/>
    <mergeCell ref="P6:P9"/>
    <mergeCell ref="U96:U98"/>
    <mergeCell ref="U146:U147"/>
    <mergeCell ref="U99:U102"/>
    <mergeCell ref="A166:G166"/>
    <mergeCell ref="F6:F9"/>
    <mergeCell ref="G6:G9"/>
    <mergeCell ref="H6:H9"/>
    <mergeCell ref="K6:K9"/>
    <mergeCell ref="O6:O9"/>
    <mergeCell ref="Q7:Q9"/>
    <mergeCell ref="R8:R9"/>
    <mergeCell ref="S8:S9"/>
    <mergeCell ref="D19:D20"/>
    <mergeCell ref="D33:D34"/>
    <mergeCell ref="E33:E34"/>
    <mergeCell ref="F33:F34"/>
    <mergeCell ref="D35:D36"/>
    <mergeCell ref="E35:E36"/>
    <mergeCell ref="F35:F36"/>
    <mergeCell ref="A10:U10"/>
    <mergeCell ref="A11:U11"/>
    <mergeCell ref="B12:U12"/>
    <mergeCell ref="C13:U13"/>
    <mergeCell ref="L6:L9"/>
  </mergeCells>
  <printOptions horizontalCentered="1"/>
  <pageMargins left="0" right="0" top="0.74803149606299213" bottom="0" header="0.31496062992125984" footer="0.31496062992125984"/>
  <pageSetup paperSize="9" scale="77" orientation="landscape" r:id="rId1"/>
  <rowBreaks count="5" manualBreakCount="5">
    <brk id="24" max="20" man="1"/>
    <brk id="39" max="20" man="1"/>
    <brk id="56" max="20" man="1"/>
    <brk id="105" max="20" man="1"/>
    <brk id="128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7"/>
  <sheetViews>
    <sheetView workbookViewId="0">
      <selection activeCell="G14" sqref="G14"/>
    </sheetView>
  </sheetViews>
  <sheetFormatPr defaultColWidth="9.140625" defaultRowHeight="12.75" x14ac:dyDescent="0.2"/>
  <cols>
    <col min="1" max="1" width="2.5703125" style="150" customWidth="1"/>
    <col min="2" max="2" width="3.140625" style="188" customWidth="1"/>
    <col min="3" max="3" width="2.5703125" style="150" customWidth="1"/>
    <col min="4" max="4" width="2.5703125" style="188" customWidth="1"/>
    <col min="5" max="5" width="26.42578125" style="15" customWidth="1"/>
    <col min="6" max="6" width="4" style="159" customWidth="1"/>
    <col min="7" max="7" width="4" style="305" customWidth="1"/>
    <col min="8" max="8" width="2.7109375" style="47" customWidth="1"/>
    <col min="9" max="9" width="12" style="153" customWidth="1"/>
    <col min="10" max="10" width="7.28515625" style="47" customWidth="1"/>
    <col min="11" max="11" width="9.85546875" style="76" customWidth="1"/>
    <col min="12" max="12" width="24.140625" style="30" customWidth="1"/>
    <col min="13" max="13" width="5.85546875" style="47" customWidth="1"/>
    <col min="14" max="16384" width="9.140625" style="15"/>
  </cols>
  <sheetData>
    <row r="1" spans="1:18" ht="54" customHeight="1" x14ac:dyDescent="0.2">
      <c r="K1" s="1874" t="s">
        <v>188</v>
      </c>
      <c r="L1" s="1874"/>
      <c r="M1" s="1874"/>
      <c r="N1" s="30"/>
      <c r="O1" s="30"/>
      <c r="P1" s="30"/>
    </row>
    <row r="2" spans="1:18" s="71" customFormat="1" ht="15.75" x14ac:dyDescent="0.2">
      <c r="A2" s="1722" t="s">
        <v>189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</row>
    <row r="3" spans="1:18" s="71" customFormat="1" ht="24" customHeight="1" x14ac:dyDescent="0.2">
      <c r="A3" s="1723" t="s">
        <v>144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</row>
    <row r="4" spans="1:18" s="71" customFormat="1" ht="15.75" x14ac:dyDescent="0.2">
      <c r="A4" s="1722" t="s">
        <v>59</v>
      </c>
      <c r="B4" s="1725"/>
      <c r="C4" s="1725"/>
      <c r="D4" s="1725"/>
      <c r="E4" s="1725"/>
      <c r="F4" s="1725"/>
      <c r="G4" s="1725"/>
      <c r="H4" s="1725"/>
      <c r="I4" s="1725"/>
      <c r="J4" s="1725"/>
      <c r="K4" s="1725"/>
      <c r="L4" s="1725"/>
      <c r="M4" s="1725"/>
    </row>
    <row r="5" spans="1:18" s="16" customFormat="1" ht="21.75" customHeight="1" thickBot="1" x14ac:dyDescent="0.25">
      <c r="A5" s="120"/>
      <c r="B5" s="186"/>
      <c r="C5" s="120"/>
      <c r="D5" s="188"/>
      <c r="E5" s="11"/>
      <c r="F5" s="157"/>
      <c r="G5" s="306"/>
      <c r="H5" s="70"/>
      <c r="I5" s="152"/>
      <c r="J5" s="47"/>
      <c r="K5" s="76"/>
      <c r="L5" s="1875" t="s">
        <v>99</v>
      </c>
      <c r="M5" s="1875"/>
    </row>
    <row r="6" spans="1:18" s="16" customFormat="1" ht="58.5" customHeight="1" x14ac:dyDescent="0.2">
      <c r="A6" s="1727" t="s">
        <v>0</v>
      </c>
      <c r="B6" s="1731" t="s">
        <v>1</v>
      </c>
      <c r="C6" s="1731" t="s">
        <v>2</v>
      </c>
      <c r="D6" s="1876" t="s">
        <v>190</v>
      </c>
      <c r="E6" s="1735" t="s">
        <v>20</v>
      </c>
      <c r="F6" s="1738" t="s">
        <v>3</v>
      </c>
      <c r="G6" s="1879" t="s">
        <v>191</v>
      </c>
      <c r="H6" s="1880" t="s">
        <v>4</v>
      </c>
      <c r="I6" s="1669" t="s">
        <v>113</v>
      </c>
      <c r="J6" s="1672" t="s">
        <v>5</v>
      </c>
      <c r="K6" s="244" t="s">
        <v>112</v>
      </c>
      <c r="L6" s="1678" t="s">
        <v>60</v>
      </c>
      <c r="M6" s="1680"/>
    </row>
    <row r="7" spans="1:18" s="16" customFormat="1" ht="21" customHeight="1" x14ac:dyDescent="0.2">
      <c r="A7" s="1728"/>
      <c r="B7" s="1732"/>
      <c r="C7" s="1732"/>
      <c r="D7" s="1877"/>
      <c r="E7" s="1736"/>
      <c r="F7" s="1739"/>
      <c r="G7" s="1833"/>
      <c r="H7" s="1881"/>
      <c r="I7" s="1670"/>
      <c r="J7" s="1673"/>
      <c r="K7" s="1883" t="s">
        <v>6</v>
      </c>
      <c r="L7" s="1681" t="s">
        <v>20</v>
      </c>
      <c r="M7" s="308" t="s">
        <v>69</v>
      </c>
    </row>
    <row r="8" spans="1:18" s="16" customFormat="1" ht="28.5" customHeight="1" x14ac:dyDescent="0.2">
      <c r="A8" s="1729"/>
      <c r="B8" s="1733"/>
      <c r="C8" s="1733"/>
      <c r="D8" s="1877"/>
      <c r="E8" s="1736"/>
      <c r="F8" s="1739"/>
      <c r="G8" s="1833"/>
      <c r="H8" s="1881"/>
      <c r="I8" s="1670"/>
      <c r="J8" s="1673"/>
      <c r="K8" s="1884"/>
      <c r="L8" s="1681"/>
      <c r="M8" s="1886" t="s">
        <v>61</v>
      </c>
    </row>
    <row r="9" spans="1:18" s="16" customFormat="1" ht="53.25" customHeight="1" thickBot="1" x14ac:dyDescent="0.25">
      <c r="A9" s="1730"/>
      <c r="B9" s="1734"/>
      <c r="C9" s="1734"/>
      <c r="D9" s="1878"/>
      <c r="E9" s="1737"/>
      <c r="F9" s="1740"/>
      <c r="G9" s="1849"/>
      <c r="H9" s="1882"/>
      <c r="I9" s="1671"/>
      <c r="J9" s="1674"/>
      <c r="K9" s="1885"/>
      <c r="L9" s="1682"/>
      <c r="M9" s="1887"/>
    </row>
    <row r="10" spans="1:18" ht="15" customHeight="1" x14ac:dyDescent="0.2">
      <c r="A10" s="1686" t="s">
        <v>23</v>
      </c>
      <c r="B10" s="1687"/>
      <c r="C10" s="1687"/>
      <c r="D10" s="1687"/>
      <c r="E10" s="1687"/>
      <c r="F10" s="1687"/>
      <c r="G10" s="1687"/>
      <c r="H10" s="1687"/>
      <c r="I10" s="1687"/>
      <c r="J10" s="1687"/>
      <c r="K10" s="1687"/>
      <c r="L10" s="1687"/>
      <c r="M10" s="1688"/>
    </row>
    <row r="11" spans="1:18" ht="13.5" thickBot="1" x14ac:dyDescent="0.25">
      <c r="A11" s="1689" t="s">
        <v>177</v>
      </c>
      <c r="B11" s="1690"/>
      <c r="C11" s="1690"/>
      <c r="D11" s="1690"/>
      <c r="E11" s="1690"/>
      <c r="F11" s="1690"/>
      <c r="G11" s="1690"/>
      <c r="H11" s="1690"/>
      <c r="I11" s="1690"/>
      <c r="J11" s="1690"/>
      <c r="K11" s="1690"/>
      <c r="L11" s="1690"/>
      <c r="M11" s="1691"/>
    </row>
    <row r="12" spans="1:18" ht="13.5" thickBot="1" x14ac:dyDescent="0.25">
      <c r="A12" s="121" t="s">
        <v>7</v>
      </c>
      <c r="B12" s="1692" t="s">
        <v>55</v>
      </c>
      <c r="C12" s="1692"/>
      <c r="D12" s="1692"/>
      <c r="E12" s="1692"/>
      <c r="F12" s="1692"/>
      <c r="G12" s="1692"/>
      <c r="H12" s="1692"/>
      <c r="I12" s="1692"/>
      <c r="J12" s="1692"/>
      <c r="K12" s="1692"/>
      <c r="L12" s="1692"/>
      <c r="M12" s="1693"/>
    </row>
    <row r="13" spans="1:18" ht="13.5" thickBot="1" x14ac:dyDescent="0.25">
      <c r="A13" s="121" t="s">
        <v>7</v>
      </c>
      <c r="B13" s="1" t="s">
        <v>7</v>
      </c>
      <c r="C13" s="1694" t="s">
        <v>30</v>
      </c>
      <c r="D13" s="1694"/>
      <c r="E13" s="1694"/>
      <c r="F13" s="1694"/>
      <c r="G13" s="1694"/>
      <c r="H13" s="1694"/>
      <c r="I13" s="1694"/>
      <c r="J13" s="1694"/>
      <c r="K13" s="1694"/>
      <c r="L13" s="1694"/>
      <c r="M13" s="1696"/>
    </row>
    <row r="14" spans="1:18" ht="27" customHeight="1" x14ac:dyDescent="0.2">
      <c r="A14" s="122" t="s">
        <v>7</v>
      </c>
      <c r="B14" s="131" t="s">
        <v>7</v>
      </c>
      <c r="C14" s="123" t="s">
        <v>7</v>
      </c>
      <c r="D14" s="367"/>
      <c r="E14" s="17" t="s">
        <v>32</v>
      </c>
      <c r="F14" s="823"/>
      <c r="G14" s="847"/>
      <c r="H14" s="834" t="s">
        <v>27</v>
      </c>
      <c r="I14" s="1857" t="s">
        <v>143</v>
      </c>
      <c r="J14" s="348"/>
      <c r="K14" s="88"/>
      <c r="L14" s="34"/>
      <c r="M14" s="272"/>
    </row>
    <row r="15" spans="1:18" ht="28.5" customHeight="1" x14ac:dyDescent="0.2">
      <c r="A15" s="124"/>
      <c r="B15" s="9"/>
      <c r="C15" s="2"/>
      <c r="D15" s="1828" t="s">
        <v>7</v>
      </c>
      <c r="E15" s="1658" t="s">
        <v>58</v>
      </c>
      <c r="F15" s="828"/>
      <c r="G15" s="1870">
        <v>802010601</v>
      </c>
      <c r="H15" s="279"/>
      <c r="I15" s="1854"/>
      <c r="J15" s="240" t="s">
        <v>10</v>
      </c>
      <c r="K15" s="849">
        <v>200</v>
      </c>
      <c r="L15" s="1697" t="s">
        <v>70</v>
      </c>
      <c r="M15" s="1872">
        <v>5</v>
      </c>
      <c r="R15" s="20"/>
    </row>
    <row r="16" spans="1:18" ht="32.25" customHeight="1" x14ac:dyDescent="0.2">
      <c r="A16" s="124"/>
      <c r="B16" s="9"/>
      <c r="C16" s="2"/>
      <c r="D16" s="1829"/>
      <c r="E16" s="1659"/>
      <c r="F16" s="828"/>
      <c r="G16" s="1871"/>
      <c r="H16" s="279"/>
      <c r="I16" s="822"/>
      <c r="J16" s="218"/>
      <c r="K16" s="850"/>
      <c r="L16" s="1820"/>
      <c r="M16" s="1873"/>
    </row>
    <row r="17" spans="1:19" ht="61.5" customHeight="1" x14ac:dyDescent="0.2">
      <c r="A17" s="124"/>
      <c r="B17" s="9"/>
      <c r="C17" s="2"/>
      <c r="D17" s="833" t="s">
        <v>8</v>
      </c>
      <c r="E17" s="36" t="s">
        <v>78</v>
      </c>
      <c r="F17" s="828"/>
      <c r="G17" s="298">
        <v>802010606</v>
      </c>
      <c r="H17" s="279"/>
      <c r="I17" s="822"/>
      <c r="J17" s="234" t="s">
        <v>10</v>
      </c>
      <c r="K17" s="851">
        <v>25</v>
      </c>
      <c r="L17" s="227" t="s">
        <v>70</v>
      </c>
      <c r="M17" s="89">
        <v>6</v>
      </c>
      <c r="O17" s="20"/>
    </row>
    <row r="18" spans="1:19" ht="63" customHeight="1" x14ac:dyDescent="0.2">
      <c r="A18" s="124"/>
      <c r="B18" s="9"/>
      <c r="C18" s="2"/>
      <c r="D18" s="374" t="s">
        <v>9</v>
      </c>
      <c r="E18" s="811" t="s">
        <v>67</v>
      </c>
      <c r="F18" s="828"/>
      <c r="G18" s="829">
        <v>802010604</v>
      </c>
      <c r="H18" s="279"/>
      <c r="I18" s="822"/>
      <c r="J18" s="250" t="s">
        <v>10</v>
      </c>
      <c r="K18" s="849">
        <v>160</v>
      </c>
      <c r="L18" s="227" t="s">
        <v>70</v>
      </c>
      <c r="M18" s="89">
        <v>40</v>
      </c>
      <c r="O18" s="20"/>
    </row>
    <row r="19" spans="1:19" ht="48" customHeight="1" x14ac:dyDescent="0.2">
      <c r="A19" s="124"/>
      <c r="B19" s="9"/>
      <c r="C19" s="2"/>
      <c r="D19" s="833" t="s">
        <v>11</v>
      </c>
      <c r="E19" s="1640" t="s">
        <v>80</v>
      </c>
      <c r="F19" s="828"/>
      <c r="G19" s="1850">
        <v>802010608</v>
      </c>
      <c r="H19" s="279"/>
      <c r="I19" s="822"/>
      <c r="J19" s="240" t="s">
        <v>10</v>
      </c>
      <c r="K19" s="851">
        <v>40</v>
      </c>
      <c r="L19" s="808" t="s">
        <v>70</v>
      </c>
      <c r="M19" s="843">
        <v>8</v>
      </c>
      <c r="O19" s="20"/>
      <c r="R19" s="20"/>
    </row>
    <row r="20" spans="1:19" ht="13.5" thickBot="1" x14ac:dyDescent="0.25">
      <c r="A20" s="124"/>
      <c r="B20" s="9"/>
      <c r="C20" s="2"/>
      <c r="D20" s="833"/>
      <c r="E20" s="1635"/>
      <c r="F20" s="293"/>
      <c r="G20" s="1843"/>
      <c r="H20" s="835"/>
      <c r="I20" s="836"/>
      <c r="J20" s="349" t="s">
        <v>14</v>
      </c>
      <c r="K20" s="87">
        <f>SUM(K14:K19)</f>
        <v>425</v>
      </c>
      <c r="L20" s="809"/>
      <c r="M20" s="309"/>
      <c r="O20" s="20"/>
    </row>
    <row r="21" spans="1:19" ht="45" customHeight="1" x14ac:dyDescent="0.2">
      <c r="A21" s="130" t="s">
        <v>7</v>
      </c>
      <c r="B21" s="131" t="s">
        <v>7</v>
      </c>
      <c r="C21" s="184" t="s">
        <v>8</v>
      </c>
      <c r="D21" s="366"/>
      <c r="E21" s="97" t="s">
        <v>161</v>
      </c>
      <c r="F21" s="235"/>
      <c r="G21" s="1841">
        <v>802010607</v>
      </c>
      <c r="H21" s="279">
        <v>2</v>
      </c>
      <c r="I21" s="822" t="s">
        <v>143</v>
      </c>
      <c r="J21" s="350"/>
      <c r="K21" s="102"/>
      <c r="L21" s="74"/>
      <c r="M21" s="65"/>
      <c r="O21" s="20"/>
    </row>
    <row r="22" spans="1:19" ht="29.25" customHeight="1" x14ac:dyDescent="0.2">
      <c r="A22" s="124"/>
      <c r="B22" s="9"/>
      <c r="C22" s="2"/>
      <c r="D22" s="374" t="s">
        <v>7</v>
      </c>
      <c r="E22" s="811" t="s">
        <v>128</v>
      </c>
      <c r="F22" s="828"/>
      <c r="G22" s="1842"/>
      <c r="H22" s="279"/>
      <c r="I22" s="822"/>
      <c r="J22" s="261" t="s">
        <v>10</v>
      </c>
      <c r="K22" s="111">
        <v>21</v>
      </c>
      <c r="L22" s="68" t="s">
        <v>70</v>
      </c>
      <c r="M22" s="310">
        <v>5</v>
      </c>
      <c r="O22" s="20"/>
      <c r="Q22" s="20"/>
      <c r="S22" s="20"/>
    </row>
    <row r="23" spans="1:19" ht="16.5" customHeight="1" x14ac:dyDescent="0.2">
      <c r="A23" s="124"/>
      <c r="B23" s="9"/>
      <c r="C23" s="2"/>
      <c r="D23" s="833" t="s">
        <v>8</v>
      </c>
      <c r="E23" s="811" t="s">
        <v>127</v>
      </c>
      <c r="F23" s="828"/>
      <c r="G23" s="1842"/>
      <c r="H23" s="279"/>
      <c r="I23" s="822"/>
      <c r="J23" s="348" t="s">
        <v>10</v>
      </c>
      <c r="K23" s="48">
        <v>24</v>
      </c>
      <c r="L23" s="35" t="s">
        <v>79</v>
      </c>
      <c r="M23" s="311">
        <v>1</v>
      </c>
      <c r="O23" s="20"/>
      <c r="P23" s="20"/>
    </row>
    <row r="24" spans="1:19" ht="16.5" customHeight="1" x14ac:dyDescent="0.2">
      <c r="A24" s="124"/>
      <c r="B24" s="9"/>
      <c r="C24" s="2"/>
      <c r="D24" s="833"/>
      <c r="E24" s="807"/>
      <c r="F24" s="828"/>
      <c r="G24" s="1842"/>
      <c r="H24" s="279"/>
      <c r="I24" s="822"/>
      <c r="J24" s="261" t="s">
        <v>52</v>
      </c>
      <c r="K24" s="114">
        <v>172.9</v>
      </c>
      <c r="L24" s="108"/>
      <c r="M24" s="183"/>
      <c r="O24" s="20"/>
      <c r="P24" s="20"/>
      <c r="Q24" s="20"/>
    </row>
    <row r="25" spans="1:19" ht="16.5" customHeight="1" thickBot="1" x14ac:dyDescent="0.25">
      <c r="A25" s="124"/>
      <c r="B25" s="9"/>
      <c r="C25" s="2"/>
      <c r="D25" s="833"/>
      <c r="E25" s="807"/>
      <c r="F25" s="828"/>
      <c r="G25" s="1843"/>
      <c r="H25" s="279"/>
      <c r="I25" s="822"/>
      <c r="J25" s="351" t="s">
        <v>14</v>
      </c>
      <c r="K25" s="50">
        <f>SUM(K22:K24)</f>
        <v>217.9</v>
      </c>
      <c r="L25" s="37"/>
      <c r="M25" s="183"/>
      <c r="O25" s="20"/>
      <c r="P25" s="20"/>
      <c r="Q25" s="20"/>
    </row>
    <row r="26" spans="1:19" ht="36.75" customHeight="1" x14ac:dyDescent="0.2">
      <c r="A26" s="122" t="s">
        <v>7</v>
      </c>
      <c r="B26" s="131" t="s">
        <v>7</v>
      </c>
      <c r="C26" s="123" t="s">
        <v>9</v>
      </c>
      <c r="D26" s="367"/>
      <c r="E26" s="1634" t="s">
        <v>46</v>
      </c>
      <c r="F26" s="1838"/>
      <c r="G26" s="1841">
        <v>8020104</v>
      </c>
      <c r="H26" s="1868" t="s">
        <v>27</v>
      </c>
      <c r="I26" s="1857" t="s">
        <v>143</v>
      </c>
      <c r="J26" s="352" t="s">
        <v>10</v>
      </c>
      <c r="K26" s="212">
        <v>190</v>
      </c>
      <c r="L26" s="814" t="s">
        <v>71</v>
      </c>
      <c r="M26" s="21">
        <v>4</v>
      </c>
    </row>
    <row r="27" spans="1:19" ht="13.5" thickBot="1" x14ac:dyDescent="0.25">
      <c r="A27" s="125"/>
      <c r="B27" s="1"/>
      <c r="C27" s="7"/>
      <c r="D27" s="841"/>
      <c r="E27" s="1635"/>
      <c r="F27" s="1840"/>
      <c r="G27" s="1843"/>
      <c r="H27" s="1869"/>
      <c r="I27" s="1858"/>
      <c r="J27" s="349" t="s">
        <v>14</v>
      </c>
      <c r="K27" s="87">
        <f>SUM(K26)</f>
        <v>190</v>
      </c>
      <c r="L27" s="37"/>
      <c r="M27" s="38"/>
      <c r="O27" s="20"/>
    </row>
    <row r="28" spans="1:19" ht="38.25" customHeight="1" x14ac:dyDescent="0.2">
      <c r="A28" s="122" t="s">
        <v>7</v>
      </c>
      <c r="B28" s="131" t="s">
        <v>7</v>
      </c>
      <c r="C28" s="123" t="s">
        <v>11</v>
      </c>
      <c r="D28" s="367"/>
      <c r="E28" s="1665" t="s">
        <v>85</v>
      </c>
      <c r="F28" s="1838"/>
      <c r="G28" s="1841">
        <v>8020105</v>
      </c>
      <c r="H28" s="1868" t="s">
        <v>27</v>
      </c>
      <c r="I28" s="1857" t="s">
        <v>143</v>
      </c>
      <c r="J28" s="352" t="s">
        <v>10</v>
      </c>
      <c r="K28" s="355">
        <v>75</v>
      </c>
      <c r="L28" s="1666" t="s">
        <v>81</v>
      </c>
      <c r="M28" s="18">
        <v>15</v>
      </c>
      <c r="O28" s="44"/>
      <c r="P28" s="10"/>
      <c r="Q28" s="10"/>
      <c r="R28" s="10"/>
    </row>
    <row r="29" spans="1:19" ht="14.25" customHeight="1" thickBot="1" x14ac:dyDescent="0.25">
      <c r="A29" s="125"/>
      <c r="B29" s="1"/>
      <c r="C29" s="7"/>
      <c r="D29" s="841"/>
      <c r="E29" s="1624"/>
      <c r="F29" s="1840"/>
      <c r="G29" s="1843"/>
      <c r="H29" s="1869"/>
      <c r="I29" s="1858"/>
      <c r="J29" s="349" t="s">
        <v>14</v>
      </c>
      <c r="K29" s="87">
        <f>SUM(K28:K28)</f>
        <v>75</v>
      </c>
      <c r="L29" s="1668"/>
      <c r="M29" s="312"/>
      <c r="O29" s="44"/>
      <c r="P29" s="10"/>
      <c r="Q29" s="10"/>
      <c r="R29" s="10"/>
    </row>
    <row r="30" spans="1:19" ht="46.5" customHeight="1" x14ac:dyDescent="0.2">
      <c r="A30" s="122" t="s">
        <v>7</v>
      </c>
      <c r="B30" s="131" t="s">
        <v>7</v>
      </c>
      <c r="C30" s="123" t="s">
        <v>162</v>
      </c>
      <c r="D30" s="367"/>
      <c r="E30" s="1665" t="s">
        <v>77</v>
      </c>
      <c r="F30" s="823"/>
      <c r="G30" s="1841">
        <v>802010602</v>
      </c>
      <c r="H30" s="834">
        <v>2</v>
      </c>
      <c r="I30" s="821" t="s">
        <v>143</v>
      </c>
      <c r="J30" s="353" t="s">
        <v>10</v>
      </c>
      <c r="K30" s="260">
        <v>18</v>
      </c>
      <c r="L30" s="74" t="s">
        <v>126</v>
      </c>
      <c r="M30" s="62">
        <v>3</v>
      </c>
      <c r="O30" s="20"/>
      <c r="R30" s="20"/>
    </row>
    <row r="31" spans="1:19" s="190" customFormat="1" ht="16.5" customHeight="1" thickBot="1" x14ac:dyDescent="0.25">
      <c r="A31" s="125"/>
      <c r="B31" s="1"/>
      <c r="C31" s="7"/>
      <c r="D31" s="841"/>
      <c r="E31" s="1624"/>
      <c r="F31" s="278"/>
      <c r="G31" s="1843"/>
      <c r="H31" s="835"/>
      <c r="I31" s="154"/>
      <c r="J31" s="354" t="s">
        <v>14</v>
      </c>
      <c r="K31" s="50">
        <f>K30</f>
        <v>18</v>
      </c>
      <c r="L31" s="213"/>
      <c r="M31" s="313"/>
      <c r="O31" s="191"/>
      <c r="R31" s="191"/>
    </row>
    <row r="32" spans="1:19" ht="29.25" customHeight="1" x14ac:dyDescent="0.2">
      <c r="A32" s="126" t="s">
        <v>7</v>
      </c>
      <c r="B32" s="131" t="s">
        <v>7</v>
      </c>
      <c r="C32" s="123" t="s">
        <v>163</v>
      </c>
      <c r="D32" s="367"/>
      <c r="E32" s="17" t="s">
        <v>54</v>
      </c>
      <c r="F32" s="823"/>
      <c r="G32" s="847"/>
      <c r="H32" s="294" t="s">
        <v>27</v>
      </c>
      <c r="I32" s="1866" t="s">
        <v>143</v>
      </c>
      <c r="J32" s="64"/>
      <c r="K32" s="257"/>
      <c r="L32" s="223"/>
      <c r="M32" s="62"/>
    </row>
    <row r="33" spans="1:22" ht="28.5" customHeight="1" x14ac:dyDescent="0.2">
      <c r="A33" s="124"/>
      <c r="B33" s="9"/>
      <c r="C33" s="2"/>
      <c r="D33" s="833" t="s">
        <v>7</v>
      </c>
      <c r="E33" s="1658" t="s">
        <v>62</v>
      </c>
      <c r="F33" s="828"/>
      <c r="G33" s="1842">
        <v>8040101</v>
      </c>
      <c r="H33" s="295"/>
      <c r="I33" s="1867"/>
      <c r="J33" s="247" t="s">
        <v>10</v>
      </c>
      <c r="K33" s="852">
        <v>40</v>
      </c>
      <c r="L33" s="831" t="s">
        <v>56</v>
      </c>
      <c r="M33" s="59" t="s">
        <v>34</v>
      </c>
      <c r="P33" s="20"/>
    </row>
    <row r="34" spans="1:22" ht="32.25" customHeight="1" x14ac:dyDescent="0.2">
      <c r="A34" s="124"/>
      <c r="B34" s="9"/>
      <c r="C34" s="2"/>
      <c r="D34" s="833"/>
      <c r="E34" s="1658"/>
      <c r="F34" s="828"/>
      <c r="G34" s="1842"/>
      <c r="H34" s="295"/>
      <c r="I34" s="838"/>
      <c r="J34" s="248"/>
      <c r="K34" s="853"/>
      <c r="L34" s="831" t="s">
        <v>72</v>
      </c>
      <c r="M34" s="59">
        <v>7</v>
      </c>
    </row>
    <row r="35" spans="1:22" ht="28.5" customHeight="1" x14ac:dyDescent="0.2">
      <c r="A35" s="124"/>
      <c r="B35" s="9"/>
      <c r="C35" s="2"/>
      <c r="D35" s="833"/>
      <c r="E35" s="22"/>
      <c r="F35" s="828"/>
      <c r="G35" s="1851"/>
      <c r="H35" s="295"/>
      <c r="I35" s="838"/>
      <c r="J35" s="249"/>
      <c r="K35" s="854"/>
      <c r="L35" s="35" t="s">
        <v>105</v>
      </c>
      <c r="M35" s="19">
        <v>10</v>
      </c>
    </row>
    <row r="36" spans="1:22" ht="93" customHeight="1" x14ac:dyDescent="0.2">
      <c r="A36" s="124"/>
      <c r="B36" s="9"/>
      <c r="C36" s="2"/>
      <c r="D36" s="374" t="s">
        <v>8</v>
      </c>
      <c r="E36" s="36" t="s">
        <v>129</v>
      </c>
      <c r="F36" s="235"/>
      <c r="G36" s="298">
        <v>8020102</v>
      </c>
      <c r="H36" s="296"/>
      <c r="I36" s="245"/>
      <c r="J36" s="218" t="s">
        <v>10</v>
      </c>
      <c r="K36" s="850">
        <v>50</v>
      </c>
      <c r="L36" s="808" t="s">
        <v>158</v>
      </c>
      <c r="M36" s="118">
        <v>2</v>
      </c>
      <c r="Q36" s="20"/>
      <c r="R36" s="20"/>
    </row>
    <row r="37" spans="1:22" ht="41.25" customHeight="1" x14ac:dyDescent="0.2">
      <c r="A37" s="124"/>
      <c r="B37" s="9"/>
      <c r="C37" s="2"/>
      <c r="D37" s="833" t="s">
        <v>9</v>
      </c>
      <c r="E37" s="36" t="s">
        <v>130</v>
      </c>
      <c r="F37" s="235"/>
      <c r="G37" s="1850">
        <v>802010201</v>
      </c>
      <c r="H37" s="296"/>
      <c r="I37" s="245"/>
      <c r="J37" s="250" t="s">
        <v>10</v>
      </c>
      <c r="K37" s="855">
        <v>200</v>
      </c>
      <c r="L37" s="1632" t="s">
        <v>131</v>
      </c>
      <c r="M37" s="314">
        <v>10</v>
      </c>
      <c r="P37" s="20"/>
      <c r="Q37" s="20"/>
      <c r="R37" s="20"/>
    </row>
    <row r="38" spans="1:22" ht="41.25" customHeight="1" x14ac:dyDescent="0.2">
      <c r="A38" s="124"/>
      <c r="B38" s="9"/>
      <c r="C38" s="2"/>
      <c r="D38" s="833"/>
      <c r="E38" s="255"/>
      <c r="F38" s="235"/>
      <c r="G38" s="1851"/>
      <c r="H38" s="296"/>
      <c r="I38" s="245"/>
      <c r="J38" s="234" t="s">
        <v>52</v>
      </c>
      <c r="K38" s="851"/>
      <c r="L38" s="1633"/>
      <c r="M38" s="315"/>
      <c r="P38" s="20"/>
      <c r="Q38" s="20"/>
      <c r="R38" s="20"/>
    </row>
    <row r="39" spans="1:22" ht="55.5" customHeight="1" x14ac:dyDescent="0.2">
      <c r="A39" s="124"/>
      <c r="B39" s="9"/>
      <c r="C39" s="2"/>
      <c r="D39" s="374" t="s">
        <v>11</v>
      </c>
      <c r="E39" s="36" t="s">
        <v>183</v>
      </c>
      <c r="F39" s="235"/>
      <c r="G39" s="829">
        <v>8020108</v>
      </c>
      <c r="H39" s="296"/>
      <c r="I39" s="245"/>
      <c r="J39" s="240" t="s">
        <v>10</v>
      </c>
      <c r="K39" s="855">
        <v>5</v>
      </c>
      <c r="L39" s="211" t="s">
        <v>185</v>
      </c>
      <c r="M39" s="316">
        <v>1</v>
      </c>
      <c r="P39" s="20"/>
      <c r="Q39" s="20"/>
      <c r="R39" s="20"/>
    </row>
    <row r="40" spans="1:22" ht="36.75" customHeight="1" x14ac:dyDescent="0.2">
      <c r="A40" s="124"/>
      <c r="B40" s="9"/>
      <c r="C40" s="2"/>
      <c r="D40" s="833" t="s">
        <v>162</v>
      </c>
      <c r="E40" s="1640" t="s">
        <v>184</v>
      </c>
      <c r="F40" s="235"/>
      <c r="G40" s="1850">
        <v>8020109</v>
      </c>
      <c r="H40" s="296"/>
      <c r="I40" s="245"/>
      <c r="J40" s="240" t="s">
        <v>10</v>
      </c>
      <c r="K40" s="855">
        <v>5</v>
      </c>
      <c r="L40" s="211" t="s">
        <v>187</v>
      </c>
      <c r="M40" s="151">
        <v>40</v>
      </c>
      <c r="P40" s="20"/>
      <c r="Q40" s="20"/>
      <c r="R40" s="20"/>
    </row>
    <row r="41" spans="1:22" ht="16.5" customHeight="1" thickBot="1" x14ac:dyDescent="0.25">
      <c r="A41" s="127"/>
      <c r="B41" s="1"/>
      <c r="C41" s="128"/>
      <c r="D41" s="841"/>
      <c r="E41" s="1635"/>
      <c r="F41" s="824"/>
      <c r="G41" s="1843"/>
      <c r="H41" s="297"/>
      <c r="I41" s="246"/>
      <c r="J41" s="251" t="s">
        <v>14</v>
      </c>
      <c r="K41" s="87">
        <f>SUM(K33:K40)</f>
        <v>300</v>
      </c>
      <c r="L41" s="256" t="s">
        <v>186</v>
      </c>
      <c r="M41" s="317">
        <v>100</v>
      </c>
      <c r="O41" s="20"/>
    </row>
    <row r="42" spans="1:22" ht="13.5" thickBot="1" x14ac:dyDescent="0.25">
      <c r="A42" s="3" t="s">
        <v>7</v>
      </c>
      <c r="B42" s="129" t="s">
        <v>7</v>
      </c>
      <c r="C42" s="1755" t="s">
        <v>13</v>
      </c>
      <c r="D42" s="1756"/>
      <c r="E42" s="1756"/>
      <c r="F42" s="1756"/>
      <c r="G42" s="1756"/>
      <c r="H42" s="1626"/>
      <c r="I42" s="1626"/>
      <c r="J42" s="1626"/>
      <c r="K42" s="241">
        <f>K41+K29+K27+K20+K25+K31</f>
        <v>1225.9000000000001</v>
      </c>
      <c r="L42" s="1599"/>
      <c r="M42" s="1601"/>
      <c r="S42" s="20"/>
    </row>
    <row r="43" spans="1:22" ht="13.5" thickBot="1" x14ac:dyDescent="0.25">
      <c r="A43" s="130" t="s">
        <v>7</v>
      </c>
      <c r="B43" s="131" t="s">
        <v>8</v>
      </c>
      <c r="C43" s="1683" t="s">
        <v>49</v>
      </c>
      <c r="D43" s="1684"/>
      <c r="E43" s="1684"/>
      <c r="F43" s="1684"/>
      <c r="G43" s="1684"/>
      <c r="H43" s="1684"/>
      <c r="I43" s="1684"/>
      <c r="J43" s="1684"/>
      <c r="K43" s="1684"/>
      <c r="L43" s="1684"/>
      <c r="M43" s="1685"/>
    </row>
    <row r="44" spans="1:22" ht="15.75" customHeight="1" x14ac:dyDescent="0.2">
      <c r="A44" s="130" t="s">
        <v>7</v>
      </c>
      <c r="B44" s="131" t="s">
        <v>8</v>
      </c>
      <c r="C44" s="134" t="s">
        <v>7</v>
      </c>
      <c r="D44" s="367"/>
      <c r="E44" s="1757" t="s">
        <v>44</v>
      </c>
      <c r="F44" s="289"/>
      <c r="G44" s="847"/>
      <c r="H44" s="834" t="s">
        <v>27</v>
      </c>
      <c r="I44" s="1857" t="s">
        <v>143</v>
      </c>
      <c r="J44" s="23"/>
      <c r="K44" s="63"/>
      <c r="L44" s="175" t="s">
        <v>33</v>
      </c>
      <c r="M44" s="318">
        <v>1084</v>
      </c>
      <c r="R44" s="20"/>
    </row>
    <row r="45" spans="1:22" ht="15.75" customHeight="1" x14ac:dyDescent="0.2">
      <c r="A45" s="8"/>
      <c r="B45" s="9"/>
      <c r="C45" s="135"/>
      <c r="D45" s="833"/>
      <c r="E45" s="1758"/>
      <c r="F45" s="290"/>
      <c r="G45" s="829"/>
      <c r="H45" s="279"/>
      <c r="I45" s="1854"/>
      <c r="J45" s="112"/>
      <c r="K45" s="51"/>
      <c r="L45" s="1632" t="s">
        <v>132</v>
      </c>
      <c r="M45" s="118">
        <v>1360</v>
      </c>
    </row>
    <row r="46" spans="1:22" ht="15.75" customHeight="1" x14ac:dyDescent="0.2">
      <c r="A46" s="8"/>
      <c r="B46" s="9"/>
      <c r="C46" s="135"/>
      <c r="D46" s="833"/>
      <c r="E46" s="818"/>
      <c r="F46" s="290"/>
      <c r="G46" s="829"/>
      <c r="H46" s="279"/>
      <c r="I46" s="822"/>
      <c r="J46" s="112"/>
      <c r="K46" s="51"/>
      <c r="L46" s="1759"/>
      <c r="M46" s="59"/>
    </row>
    <row r="47" spans="1:22" ht="32.25" customHeight="1" x14ac:dyDescent="0.2">
      <c r="A47" s="8"/>
      <c r="B47" s="9"/>
      <c r="C47" s="135"/>
      <c r="D47" s="833"/>
      <c r="E47" s="818"/>
      <c r="F47" s="290"/>
      <c r="G47" s="829"/>
      <c r="H47" s="279"/>
      <c r="I47" s="822"/>
      <c r="J47" s="220"/>
      <c r="K47" s="79"/>
      <c r="L47" s="846" t="s">
        <v>133</v>
      </c>
      <c r="M47" s="59">
        <v>12</v>
      </c>
    </row>
    <row r="48" spans="1:22" ht="32.25" customHeight="1" x14ac:dyDescent="0.2">
      <c r="A48" s="8"/>
      <c r="B48" s="9"/>
      <c r="C48" s="135"/>
      <c r="D48" s="833"/>
      <c r="E48" s="219"/>
      <c r="F48" s="290"/>
      <c r="G48" s="829"/>
      <c r="H48" s="279"/>
      <c r="I48" s="822"/>
      <c r="J48" s="220" t="s">
        <v>179</v>
      </c>
      <c r="K48" s="79"/>
      <c r="L48" s="846" t="s">
        <v>103</v>
      </c>
      <c r="M48" s="59">
        <v>9</v>
      </c>
      <c r="V48" s="20"/>
    </row>
    <row r="49" spans="1:19" ht="18" customHeight="1" x14ac:dyDescent="0.2">
      <c r="A49" s="8"/>
      <c r="B49" s="9"/>
      <c r="C49" s="135"/>
      <c r="D49" s="1828" t="s">
        <v>7</v>
      </c>
      <c r="E49" s="1658" t="s">
        <v>91</v>
      </c>
      <c r="F49" s="291"/>
      <c r="G49" s="1850">
        <v>8020201</v>
      </c>
      <c r="H49" s="279"/>
      <c r="I49" s="822"/>
      <c r="J49" s="217" t="s">
        <v>10</v>
      </c>
      <c r="K49" s="86">
        <v>544.70000000000005</v>
      </c>
      <c r="L49" s="808"/>
      <c r="M49" s="118"/>
      <c r="O49" s="58"/>
      <c r="P49" s="58"/>
      <c r="Q49" s="58"/>
      <c r="R49" s="58"/>
    </row>
    <row r="50" spans="1:19" ht="18" customHeight="1" x14ac:dyDescent="0.2">
      <c r="A50" s="8"/>
      <c r="B50" s="9"/>
      <c r="C50" s="135"/>
      <c r="D50" s="1830"/>
      <c r="E50" s="1658"/>
      <c r="F50" s="291"/>
      <c r="G50" s="1842"/>
      <c r="H50" s="279"/>
      <c r="I50" s="822"/>
      <c r="J50" s="14" t="s">
        <v>21</v>
      </c>
      <c r="K50" s="49">
        <v>102.2</v>
      </c>
      <c r="L50" s="1633"/>
      <c r="M50" s="110"/>
      <c r="O50" s="58"/>
      <c r="R50" s="20"/>
    </row>
    <row r="51" spans="1:19" ht="18" customHeight="1" x14ac:dyDescent="0.2">
      <c r="A51" s="8"/>
      <c r="B51" s="9"/>
      <c r="C51" s="135"/>
      <c r="D51" s="1829"/>
      <c r="E51" s="1659"/>
      <c r="F51" s="291"/>
      <c r="G51" s="1851"/>
      <c r="H51" s="279"/>
      <c r="I51" s="822"/>
      <c r="J51" s="82" t="s">
        <v>88</v>
      </c>
      <c r="K51" s="266"/>
      <c r="L51" s="1759"/>
      <c r="M51" s="59"/>
      <c r="P51" s="20"/>
    </row>
    <row r="52" spans="1:19" ht="18.75" customHeight="1" x14ac:dyDescent="0.2">
      <c r="A52" s="8"/>
      <c r="B52" s="9"/>
      <c r="C52" s="135"/>
      <c r="D52" s="833" t="s">
        <v>8</v>
      </c>
      <c r="E52" s="1623" t="s">
        <v>90</v>
      </c>
      <c r="F52" s="291"/>
      <c r="G52" s="1850">
        <v>8020301</v>
      </c>
      <c r="H52" s="279"/>
      <c r="I52" s="822"/>
      <c r="J52" s="19" t="s">
        <v>10</v>
      </c>
      <c r="K52" s="49">
        <v>1167.5</v>
      </c>
      <c r="L52" s="1865"/>
      <c r="M52" s="314"/>
      <c r="N52" s="20"/>
      <c r="O52" s="265"/>
      <c r="P52" s="265"/>
      <c r="R52" s="20"/>
    </row>
    <row r="53" spans="1:19" ht="18.75" customHeight="1" x14ac:dyDescent="0.2">
      <c r="A53" s="8"/>
      <c r="B53" s="9"/>
      <c r="C53" s="135"/>
      <c r="D53" s="833"/>
      <c r="E53" s="1658"/>
      <c r="F53" s="291"/>
      <c r="G53" s="1842"/>
      <c r="H53" s="279"/>
      <c r="I53" s="822"/>
      <c r="J53" s="24" t="s">
        <v>21</v>
      </c>
      <c r="K53" s="49">
        <v>250.9</v>
      </c>
      <c r="L53" s="1763"/>
      <c r="M53" s="315"/>
      <c r="N53" s="20"/>
      <c r="O53" s="20"/>
      <c r="P53" s="20"/>
      <c r="R53" s="20"/>
    </row>
    <row r="54" spans="1:19" ht="18.75" customHeight="1" x14ac:dyDescent="0.2">
      <c r="A54" s="8"/>
      <c r="B54" s="9"/>
      <c r="C54" s="135"/>
      <c r="D54" s="833"/>
      <c r="E54" s="1658"/>
      <c r="F54" s="291"/>
      <c r="G54" s="1842"/>
      <c r="H54" s="279"/>
      <c r="I54" s="822"/>
      <c r="J54" s="216" t="s">
        <v>88</v>
      </c>
      <c r="K54" s="267"/>
      <c r="L54" s="817"/>
      <c r="M54" s="315"/>
      <c r="N54" s="20"/>
      <c r="O54" s="20"/>
      <c r="P54" s="20"/>
      <c r="R54" s="20"/>
    </row>
    <row r="55" spans="1:19" ht="36" customHeight="1" x14ac:dyDescent="0.2">
      <c r="A55" s="8"/>
      <c r="B55" s="9"/>
      <c r="C55" s="299"/>
      <c r="D55" s="1828" t="s">
        <v>9</v>
      </c>
      <c r="E55" s="1623" t="s">
        <v>28</v>
      </c>
      <c r="F55" s="291"/>
      <c r="G55" s="1850">
        <v>8020401</v>
      </c>
      <c r="H55" s="279"/>
      <c r="I55" s="822"/>
      <c r="J55" s="25" t="s">
        <v>10</v>
      </c>
      <c r="K55" s="49">
        <v>74.8</v>
      </c>
      <c r="L55" s="1865"/>
      <c r="M55" s="314"/>
      <c r="N55" s="20"/>
    </row>
    <row r="56" spans="1:19" ht="12" customHeight="1" x14ac:dyDescent="0.2">
      <c r="A56" s="8"/>
      <c r="B56" s="9"/>
      <c r="C56" s="299"/>
      <c r="D56" s="1829"/>
      <c r="E56" s="1659"/>
      <c r="F56" s="291"/>
      <c r="G56" s="1851"/>
      <c r="H56" s="279"/>
      <c r="I56" s="822"/>
      <c r="J56" s="217"/>
      <c r="K56" s="86"/>
      <c r="L56" s="1865"/>
      <c r="M56" s="319"/>
    </row>
    <row r="57" spans="1:19" ht="18.75" customHeight="1" x14ac:dyDescent="0.2">
      <c r="A57" s="132"/>
      <c r="B57" s="9"/>
      <c r="C57" s="135"/>
      <c r="D57" s="833" t="s">
        <v>11</v>
      </c>
      <c r="E57" s="1662" t="s">
        <v>92</v>
      </c>
      <c r="F57" s="228"/>
      <c r="G57" s="1850">
        <v>8030201</v>
      </c>
      <c r="H57" s="279"/>
      <c r="I57" s="822"/>
      <c r="J57" s="217" t="s">
        <v>10</v>
      </c>
      <c r="K57" s="61">
        <v>826.8</v>
      </c>
      <c r="L57" s="1633" t="s">
        <v>102</v>
      </c>
      <c r="M57" s="110">
        <v>770</v>
      </c>
    </row>
    <row r="58" spans="1:19" ht="17.25" customHeight="1" x14ac:dyDescent="0.2">
      <c r="A58" s="132"/>
      <c r="B58" s="9"/>
      <c r="C58" s="135"/>
      <c r="D58" s="833"/>
      <c r="E58" s="1662"/>
      <c r="F58" s="228"/>
      <c r="G58" s="1842"/>
      <c r="H58" s="279"/>
      <c r="I58" s="822"/>
      <c r="J58" s="14" t="s">
        <v>21</v>
      </c>
      <c r="K58" s="49">
        <v>11</v>
      </c>
      <c r="L58" s="1633"/>
      <c r="M58" s="110"/>
      <c r="S58" s="20"/>
    </row>
    <row r="59" spans="1:19" ht="18.75" customHeight="1" x14ac:dyDescent="0.2">
      <c r="A59" s="124"/>
      <c r="B59" s="9"/>
      <c r="C59" s="135"/>
      <c r="D59" s="833"/>
      <c r="E59" s="1662"/>
      <c r="F59" s="228"/>
      <c r="G59" s="1842"/>
      <c r="H59" s="279"/>
      <c r="I59" s="822"/>
      <c r="J59" s="81" t="s">
        <v>88</v>
      </c>
      <c r="K59" s="266"/>
      <c r="L59" s="1633"/>
      <c r="M59" s="110"/>
      <c r="O59" s="20"/>
    </row>
    <row r="60" spans="1:19" ht="28.5" customHeight="1" thickBot="1" x14ac:dyDescent="0.25">
      <c r="A60" s="8"/>
      <c r="B60" s="9"/>
      <c r="C60" s="135"/>
      <c r="D60" s="833"/>
      <c r="E60" s="810" t="s">
        <v>109</v>
      </c>
      <c r="F60" s="228"/>
      <c r="G60" s="1842"/>
      <c r="H60" s="279"/>
      <c r="I60" s="822"/>
      <c r="J60" s="179" t="s">
        <v>10</v>
      </c>
      <c r="K60" s="232">
        <v>4</v>
      </c>
      <c r="L60" s="181"/>
      <c r="M60" s="320"/>
    </row>
    <row r="61" spans="1:19" ht="17.25" customHeight="1" x14ac:dyDescent="0.2">
      <c r="A61" s="124"/>
      <c r="B61" s="9"/>
      <c r="C61" s="135"/>
      <c r="D61" s="1828" t="s">
        <v>162</v>
      </c>
      <c r="E61" s="1658" t="s">
        <v>93</v>
      </c>
      <c r="F61" s="291"/>
      <c r="G61" s="1850">
        <v>8030301</v>
      </c>
      <c r="H61" s="279"/>
      <c r="I61" s="822"/>
      <c r="J61" s="177" t="s">
        <v>10</v>
      </c>
      <c r="K61" s="178">
        <v>327.2</v>
      </c>
      <c r="L61" s="1823"/>
      <c r="M61" s="321"/>
      <c r="P61" s="20"/>
      <c r="Q61" s="20"/>
    </row>
    <row r="62" spans="1:19" ht="17.25" customHeight="1" x14ac:dyDescent="0.2">
      <c r="A62" s="124"/>
      <c r="B62" s="9"/>
      <c r="C62" s="135"/>
      <c r="D62" s="1830"/>
      <c r="E62" s="1658"/>
      <c r="F62" s="291"/>
      <c r="G62" s="1842"/>
      <c r="H62" s="279"/>
      <c r="I62" s="822"/>
      <c r="J62" s="31" t="s">
        <v>21</v>
      </c>
      <c r="K62" s="49">
        <v>6.6</v>
      </c>
      <c r="L62" s="1663"/>
      <c r="M62" s="315"/>
      <c r="P62" s="20"/>
    </row>
    <row r="63" spans="1:19" ht="17.25" customHeight="1" x14ac:dyDescent="0.2">
      <c r="A63" s="124"/>
      <c r="B63" s="9"/>
      <c r="C63" s="2"/>
      <c r="D63" s="1830"/>
      <c r="E63" s="1659"/>
      <c r="F63" s="291"/>
      <c r="G63" s="1851"/>
      <c r="H63" s="397"/>
      <c r="I63" s="822"/>
      <c r="J63" s="82" t="s">
        <v>88</v>
      </c>
      <c r="K63" s="266"/>
      <c r="L63" s="816"/>
      <c r="M63" s="319"/>
      <c r="P63" s="20"/>
    </row>
    <row r="64" spans="1:19" ht="33.75" customHeight="1" x14ac:dyDescent="0.2">
      <c r="A64" s="124"/>
      <c r="B64" s="9"/>
      <c r="C64" s="135"/>
      <c r="D64" s="1830"/>
      <c r="E64" s="1631" t="s">
        <v>172</v>
      </c>
      <c r="F64" s="396"/>
      <c r="G64" s="1842">
        <v>8030305</v>
      </c>
      <c r="H64" s="279"/>
      <c r="I64" s="822"/>
      <c r="J64" s="31" t="s">
        <v>10</v>
      </c>
      <c r="K64" s="61">
        <v>12</v>
      </c>
      <c r="L64" s="817" t="s">
        <v>171</v>
      </c>
      <c r="M64" s="322">
        <v>50</v>
      </c>
      <c r="N64" s="229"/>
      <c r="O64" s="230"/>
      <c r="P64" s="20"/>
    </row>
    <row r="65" spans="1:22" ht="19.5" customHeight="1" thickBot="1" x14ac:dyDescent="0.25">
      <c r="A65" s="124"/>
      <c r="B65" s="9"/>
      <c r="C65" s="135"/>
      <c r="D65" s="1829"/>
      <c r="E65" s="1635"/>
      <c r="F65" s="228"/>
      <c r="G65" s="1851"/>
      <c r="H65" s="279"/>
      <c r="I65" s="822"/>
      <c r="J65" s="179" t="s">
        <v>10</v>
      </c>
      <c r="K65" s="232">
        <v>68</v>
      </c>
      <c r="L65" s="181"/>
      <c r="M65" s="323"/>
      <c r="N65" s="229"/>
      <c r="O65" s="230"/>
      <c r="P65" s="20"/>
      <c r="V65" s="20"/>
    </row>
    <row r="66" spans="1:22" ht="20.25" customHeight="1" x14ac:dyDescent="0.2">
      <c r="A66" s="132"/>
      <c r="B66" s="9"/>
      <c r="C66" s="135"/>
      <c r="D66" s="833" t="s">
        <v>163</v>
      </c>
      <c r="E66" s="1665" t="s">
        <v>101</v>
      </c>
      <c r="F66" s="1839" t="s">
        <v>100</v>
      </c>
      <c r="G66" s="1842">
        <v>8040201</v>
      </c>
      <c r="H66" s="279"/>
      <c r="I66" s="822"/>
      <c r="J66" s="177" t="s">
        <v>10</v>
      </c>
      <c r="K66" s="49">
        <v>440.1</v>
      </c>
      <c r="L66" s="1666" t="s">
        <v>134</v>
      </c>
      <c r="M66" s="324">
        <v>2</v>
      </c>
      <c r="Q66" s="20"/>
      <c r="R66" s="20"/>
      <c r="S66" s="20"/>
    </row>
    <row r="67" spans="1:22" ht="20.25" customHeight="1" x14ac:dyDescent="0.2">
      <c r="A67" s="132"/>
      <c r="B67" s="9"/>
      <c r="C67" s="135"/>
      <c r="D67" s="833"/>
      <c r="E67" s="1658"/>
      <c r="F67" s="1839"/>
      <c r="G67" s="1842"/>
      <c r="H67" s="279"/>
      <c r="I67" s="822"/>
      <c r="J67" s="25" t="s">
        <v>21</v>
      </c>
      <c r="K67" s="49">
        <v>21.9</v>
      </c>
      <c r="L67" s="1667"/>
      <c r="M67" s="66"/>
      <c r="Q67" s="20"/>
      <c r="S67" s="20"/>
    </row>
    <row r="68" spans="1:22" ht="24" customHeight="1" x14ac:dyDescent="0.2">
      <c r="A68" s="132"/>
      <c r="B68" s="9"/>
      <c r="C68" s="135"/>
      <c r="D68" s="833"/>
      <c r="E68" s="1658"/>
      <c r="F68" s="1839"/>
      <c r="G68" s="1842"/>
      <c r="H68" s="279"/>
      <c r="I68" s="822"/>
      <c r="J68" s="82" t="s">
        <v>88</v>
      </c>
      <c r="K68" s="266"/>
      <c r="L68" s="1751"/>
      <c r="M68" s="325"/>
      <c r="Q68" s="20"/>
      <c r="S68" s="20"/>
    </row>
    <row r="69" spans="1:22" ht="26.25" customHeight="1" x14ac:dyDescent="0.2">
      <c r="A69" s="132"/>
      <c r="B69" s="9"/>
      <c r="C69" s="135"/>
      <c r="D69" s="833"/>
      <c r="E69" s="1640" t="s">
        <v>136</v>
      </c>
      <c r="F69" s="237"/>
      <c r="G69" s="1850">
        <v>8040202</v>
      </c>
      <c r="H69" s="279"/>
      <c r="I69" s="822"/>
      <c r="J69" s="25" t="s">
        <v>10</v>
      </c>
      <c r="K69" s="49"/>
      <c r="L69" s="1864"/>
      <c r="M69" s="314"/>
      <c r="Q69" s="20"/>
    </row>
    <row r="70" spans="1:22" ht="24" customHeight="1" x14ac:dyDescent="0.2">
      <c r="A70" s="132"/>
      <c r="B70" s="9"/>
      <c r="C70" s="135"/>
      <c r="D70" s="833"/>
      <c r="E70" s="1639"/>
      <c r="F70" s="237"/>
      <c r="G70" s="1851"/>
      <c r="H70" s="279"/>
      <c r="I70" s="822"/>
      <c r="J70" s="84"/>
      <c r="K70" s="86"/>
      <c r="L70" s="1864"/>
      <c r="M70" s="319"/>
    </row>
    <row r="71" spans="1:22" ht="50.25" customHeight="1" x14ac:dyDescent="0.2">
      <c r="A71" s="132"/>
      <c r="B71" s="9"/>
      <c r="C71" s="180"/>
      <c r="D71" s="832"/>
      <c r="E71" s="176" t="s">
        <v>137</v>
      </c>
      <c r="F71" s="829"/>
      <c r="G71" s="830">
        <v>8040203</v>
      </c>
      <c r="H71" s="356"/>
      <c r="I71" s="844"/>
      <c r="J71" s="116" t="s">
        <v>10</v>
      </c>
      <c r="K71" s="80">
        <v>178.8</v>
      </c>
      <c r="L71" s="827" t="s">
        <v>135</v>
      </c>
      <c r="M71" s="151">
        <v>1</v>
      </c>
      <c r="O71" s="20"/>
      <c r="Q71" s="20"/>
      <c r="S71" s="20"/>
    </row>
    <row r="72" spans="1:22" ht="25.5" customHeight="1" x14ac:dyDescent="0.2">
      <c r="A72" s="132"/>
      <c r="B72" s="9"/>
      <c r="C72" s="180"/>
      <c r="D72" s="832"/>
      <c r="E72" s="1631" t="s">
        <v>157</v>
      </c>
      <c r="F72" s="155"/>
      <c r="G72" s="1850">
        <v>8040204</v>
      </c>
      <c r="H72" s="284"/>
      <c r="I72" s="844"/>
      <c r="J72" s="117" t="s">
        <v>10</v>
      </c>
      <c r="K72" s="61">
        <v>42.4</v>
      </c>
      <c r="L72" s="809" t="s">
        <v>135</v>
      </c>
      <c r="M72" s="110">
        <v>1</v>
      </c>
      <c r="P72" s="20"/>
      <c r="Q72" s="20"/>
      <c r="S72" s="20"/>
    </row>
    <row r="73" spans="1:22" ht="25.5" customHeight="1" x14ac:dyDescent="0.2">
      <c r="A73" s="132"/>
      <c r="B73" s="9"/>
      <c r="C73" s="180"/>
      <c r="D73" s="832"/>
      <c r="E73" s="1639"/>
      <c r="F73" s="235"/>
      <c r="G73" s="1851"/>
      <c r="H73" s="284"/>
      <c r="I73" s="844"/>
      <c r="J73" s="221"/>
      <c r="K73" s="86"/>
      <c r="L73" s="819"/>
      <c r="M73" s="325"/>
      <c r="P73" s="20"/>
      <c r="Q73" s="20"/>
      <c r="S73" s="20"/>
    </row>
    <row r="74" spans="1:22" ht="16.5" customHeight="1" x14ac:dyDescent="0.2">
      <c r="A74" s="132"/>
      <c r="B74" s="9"/>
      <c r="C74" s="135"/>
      <c r="D74" s="1828" t="s">
        <v>193</v>
      </c>
      <c r="E74" s="1658" t="s">
        <v>29</v>
      </c>
      <c r="F74" s="291"/>
      <c r="G74" s="1850">
        <v>8040301</v>
      </c>
      <c r="H74" s="279"/>
      <c r="I74" s="822"/>
      <c r="J74" s="217" t="s">
        <v>10</v>
      </c>
      <c r="K74" s="239">
        <v>318.39999999999998</v>
      </c>
      <c r="L74" s="809"/>
      <c r="M74" s="110"/>
    </row>
    <row r="75" spans="1:22" ht="16.5" customHeight="1" x14ac:dyDescent="0.2">
      <c r="A75" s="124"/>
      <c r="B75" s="9"/>
      <c r="C75" s="224"/>
      <c r="D75" s="1830"/>
      <c r="E75" s="1658"/>
      <c r="F75" s="291"/>
      <c r="G75" s="1842"/>
      <c r="H75" s="279"/>
      <c r="I75" s="822"/>
      <c r="J75" s="25" t="s">
        <v>21</v>
      </c>
      <c r="K75" s="49">
        <v>7.5</v>
      </c>
      <c r="L75" s="809"/>
      <c r="M75" s="110"/>
      <c r="P75" s="20"/>
    </row>
    <row r="76" spans="1:22" ht="16.5" customHeight="1" x14ac:dyDescent="0.2">
      <c r="A76" s="124"/>
      <c r="B76" s="9"/>
      <c r="C76" s="224"/>
      <c r="D76" s="1829"/>
      <c r="E76" s="1658"/>
      <c r="F76" s="291"/>
      <c r="G76" s="1851"/>
      <c r="H76" s="279"/>
      <c r="I76" s="822"/>
      <c r="J76" s="81" t="s">
        <v>88</v>
      </c>
      <c r="K76" s="268"/>
      <c r="L76" s="809"/>
      <c r="M76" s="110"/>
      <c r="O76" s="20"/>
    </row>
    <row r="77" spans="1:22" ht="14.25" customHeight="1" x14ac:dyDescent="0.2">
      <c r="A77" s="124"/>
      <c r="B77" s="9"/>
      <c r="C77" s="225"/>
      <c r="D77" s="832" t="s">
        <v>12</v>
      </c>
      <c r="E77" s="1623" t="s">
        <v>138</v>
      </c>
      <c r="F77" s="252"/>
      <c r="G77" s="1850">
        <v>80602</v>
      </c>
      <c r="H77" s="284"/>
      <c r="I77" s="844"/>
      <c r="J77" s="118" t="s">
        <v>10</v>
      </c>
      <c r="K77" s="49">
        <v>2.8</v>
      </c>
      <c r="L77" s="808" t="s">
        <v>164</v>
      </c>
      <c r="M77" s="118">
        <v>7</v>
      </c>
      <c r="P77" s="20"/>
    </row>
    <row r="78" spans="1:22" ht="14.25" customHeight="1" x14ac:dyDescent="0.2">
      <c r="A78" s="124"/>
      <c r="B78" s="9"/>
      <c r="C78" s="225"/>
      <c r="D78" s="832"/>
      <c r="E78" s="1658"/>
      <c r="F78" s="252"/>
      <c r="G78" s="1842"/>
      <c r="H78" s="284"/>
      <c r="I78" s="844"/>
      <c r="J78" s="117"/>
      <c r="K78" s="61"/>
      <c r="L78" s="809"/>
      <c r="M78" s="110"/>
      <c r="N78" s="20"/>
    </row>
    <row r="79" spans="1:22" ht="13.5" thickBot="1" x14ac:dyDescent="0.25">
      <c r="A79" s="3"/>
      <c r="B79" s="1"/>
      <c r="C79" s="133"/>
      <c r="D79" s="841"/>
      <c r="E79" s="1624"/>
      <c r="F79" s="292"/>
      <c r="G79" s="1843"/>
      <c r="H79" s="835"/>
      <c r="I79" s="836"/>
      <c r="J79" s="12" t="s">
        <v>14</v>
      </c>
      <c r="K79" s="77">
        <f>SUM(K47:K78)</f>
        <v>4407.6000000000004</v>
      </c>
      <c r="L79" s="813"/>
      <c r="M79" s="317"/>
      <c r="O79" s="265"/>
    </row>
    <row r="80" spans="1:22" ht="17.25" customHeight="1" x14ac:dyDescent="0.2">
      <c r="A80" s="143" t="s">
        <v>7</v>
      </c>
      <c r="B80" s="144" t="s">
        <v>8</v>
      </c>
      <c r="C80" s="119" t="s">
        <v>8</v>
      </c>
      <c r="D80" s="368"/>
      <c r="E80" s="97" t="s">
        <v>120</v>
      </c>
      <c r="F80" s="95"/>
      <c r="G80" s="847"/>
      <c r="H80" s="285"/>
      <c r="I80" s="98"/>
      <c r="J80" s="98"/>
      <c r="K80" s="99"/>
      <c r="L80" s="233"/>
      <c r="M80" s="326"/>
      <c r="P80" s="20"/>
      <c r="Q80" s="20"/>
    </row>
    <row r="81" spans="1:19" ht="40.5" customHeight="1" x14ac:dyDescent="0.2">
      <c r="A81" s="8"/>
      <c r="B81" s="9"/>
      <c r="C81" s="300"/>
      <c r="D81" s="1859" t="s">
        <v>7</v>
      </c>
      <c r="E81" s="1631" t="s">
        <v>168</v>
      </c>
      <c r="F81" s="96"/>
      <c r="G81" s="1842">
        <v>801010604</v>
      </c>
      <c r="H81" s="286">
        <v>2</v>
      </c>
      <c r="I81" s="1856" t="s">
        <v>143</v>
      </c>
      <c r="J81" s="844" t="s">
        <v>10</v>
      </c>
      <c r="K81" s="60">
        <v>230</v>
      </c>
      <c r="L81" s="819" t="s">
        <v>173</v>
      </c>
      <c r="M81" s="325">
        <v>100</v>
      </c>
      <c r="P81" s="20"/>
    </row>
    <row r="82" spans="1:19" ht="40.5" customHeight="1" x14ac:dyDescent="0.2">
      <c r="A82" s="8"/>
      <c r="B82" s="9"/>
      <c r="C82" s="174"/>
      <c r="D82" s="1863"/>
      <c r="E82" s="1631"/>
      <c r="F82" s="96"/>
      <c r="G82" s="1842"/>
      <c r="H82" s="286"/>
      <c r="I82" s="1856"/>
      <c r="J82" s="844"/>
      <c r="K82" s="60"/>
      <c r="L82" s="819" t="s">
        <v>174</v>
      </c>
      <c r="M82" s="325">
        <v>1070</v>
      </c>
      <c r="P82" s="20"/>
    </row>
    <row r="83" spans="1:19" ht="30" customHeight="1" x14ac:dyDescent="0.2">
      <c r="A83" s="8"/>
      <c r="B83" s="9"/>
      <c r="C83" s="174"/>
      <c r="D83" s="1860"/>
      <c r="E83" s="1639"/>
      <c r="F83" s="96"/>
      <c r="G83" s="1851"/>
      <c r="H83" s="286"/>
      <c r="I83" s="1862"/>
      <c r="J83" s="844"/>
      <c r="K83" s="100"/>
      <c r="L83" s="819" t="s">
        <v>175</v>
      </c>
      <c r="M83" s="325">
        <v>4</v>
      </c>
      <c r="P83" s="20"/>
    </row>
    <row r="84" spans="1:19" ht="31.5" customHeight="1" x14ac:dyDescent="0.2">
      <c r="A84" s="8"/>
      <c r="B84" s="9"/>
      <c r="C84" s="174"/>
      <c r="D84" s="832" t="s">
        <v>8</v>
      </c>
      <c r="E84" s="1640" t="s">
        <v>160</v>
      </c>
      <c r="F84" s="252"/>
      <c r="G84" s="1850">
        <v>801010605</v>
      </c>
      <c r="H84" s="287">
        <v>6</v>
      </c>
      <c r="I84" s="1861" t="s">
        <v>148</v>
      </c>
      <c r="J84" s="843" t="s">
        <v>10</v>
      </c>
      <c r="K84" s="101">
        <v>56.7</v>
      </c>
      <c r="L84" s="808" t="s">
        <v>122</v>
      </c>
      <c r="M84" s="118">
        <v>100</v>
      </c>
      <c r="P84" s="20"/>
    </row>
    <row r="85" spans="1:19" ht="28.5" customHeight="1" x14ac:dyDescent="0.2">
      <c r="A85" s="8"/>
      <c r="B85" s="9"/>
      <c r="C85" s="174"/>
      <c r="D85" s="832"/>
      <c r="E85" s="1631"/>
      <c r="F85" s="252"/>
      <c r="G85" s="1851"/>
      <c r="H85" s="286"/>
      <c r="I85" s="1856"/>
      <c r="J85" s="844"/>
      <c r="K85" s="100"/>
      <c r="L85" s="827" t="s">
        <v>170</v>
      </c>
      <c r="M85" s="151">
        <v>1</v>
      </c>
      <c r="P85" s="20"/>
      <c r="S85" s="20"/>
    </row>
    <row r="86" spans="1:19" ht="22.5" customHeight="1" x14ac:dyDescent="0.2">
      <c r="A86" s="8"/>
      <c r="B86" s="9"/>
      <c r="C86" s="174"/>
      <c r="D86" s="1859" t="s">
        <v>9</v>
      </c>
      <c r="E86" s="1640" t="s">
        <v>125</v>
      </c>
      <c r="F86" s="252"/>
      <c r="G86" s="1842">
        <v>801010606</v>
      </c>
      <c r="H86" s="287">
        <v>2</v>
      </c>
      <c r="I86" s="1861" t="s">
        <v>143</v>
      </c>
      <c r="J86" s="843" t="s">
        <v>10</v>
      </c>
      <c r="K86" s="101">
        <v>2</v>
      </c>
      <c r="L86" s="192" t="s">
        <v>176</v>
      </c>
      <c r="M86" s="151">
        <v>100</v>
      </c>
      <c r="P86" s="20"/>
    </row>
    <row r="87" spans="1:19" ht="42" customHeight="1" x14ac:dyDescent="0.2">
      <c r="A87" s="8"/>
      <c r="B87" s="9"/>
      <c r="C87" s="174"/>
      <c r="D87" s="1860"/>
      <c r="E87" s="1639"/>
      <c r="F87" s="252"/>
      <c r="G87" s="1842"/>
      <c r="H87" s="286"/>
      <c r="I87" s="1862"/>
      <c r="J87" s="844"/>
      <c r="K87" s="100"/>
      <c r="L87" s="808" t="s">
        <v>154</v>
      </c>
      <c r="M87" s="66"/>
      <c r="P87" s="20"/>
      <c r="R87" s="20"/>
    </row>
    <row r="88" spans="1:19" ht="30.75" customHeight="1" x14ac:dyDescent="0.2">
      <c r="A88" s="8"/>
      <c r="B88" s="9"/>
      <c r="C88" s="174"/>
      <c r="D88" s="832" t="s">
        <v>11</v>
      </c>
      <c r="E88" s="1640" t="s">
        <v>121</v>
      </c>
      <c r="F88" s="252"/>
      <c r="G88" s="1850">
        <v>801010607</v>
      </c>
      <c r="H88" s="287">
        <v>2</v>
      </c>
      <c r="I88" s="843" t="s">
        <v>143</v>
      </c>
      <c r="J88" s="843" t="s">
        <v>10</v>
      </c>
      <c r="K88" s="101">
        <v>10</v>
      </c>
      <c r="L88" s="192" t="s">
        <v>139</v>
      </c>
      <c r="M88" s="118">
        <v>100</v>
      </c>
      <c r="P88" s="20"/>
    </row>
    <row r="89" spans="1:19" ht="17.25" customHeight="1" x14ac:dyDescent="0.2">
      <c r="A89" s="8"/>
      <c r="B89" s="9"/>
      <c r="C89" s="174"/>
      <c r="D89" s="832"/>
      <c r="E89" s="1631"/>
      <c r="F89" s="96"/>
      <c r="G89" s="1842"/>
      <c r="H89" s="347"/>
      <c r="I89" s="844"/>
      <c r="J89" s="845"/>
      <c r="K89" s="103"/>
      <c r="L89" s="1632" t="s">
        <v>165</v>
      </c>
      <c r="M89" s="118">
        <v>1</v>
      </c>
      <c r="P89" s="20"/>
      <c r="Q89" s="20"/>
    </row>
    <row r="90" spans="1:19" ht="16.5" customHeight="1" thickBot="1" x14ac:dyDescent="0.25">
      <c r="A90" s="3"/>
      <c r="B90" s="1"/>
      <c r="C90" s="133"/>
      <c r="D90" s="841"/>
      <c r="E90" s="810"/>
      <c r="F90" s="292"/>
      <c r="G90" s="1843"/>
      <c r="H90" s="835"/>
      <c r="I90" s="254"/>
      <c r="J90" s="222" t="s">
        <v>14</v>
      </c>
      <c r="K90" s="85">
        <f>SUM(K80:K89)</f>
        <v>298.7</v>
      </c>
      <c r="L90" s="1664"/>
      <c r="M90" s="317"/>
      <c r="P90" s="20"/>
    </row>
    <row r="91" spans="1:19" ht="41.25" customHeight="1" x14ac:dyDescent="0.2">
      <c r="A91" s="122" t="s">
        <v>7</v>
      </c>
      <c r="B91" s="131" t="s">
        <v>8</v>
      </c>
      <c r="C91" s="134" t="s">
        <v>9</v>
      </c>
      <c r="D91" s="367"/>
      <c r="E91" s="1665" t="s">
        <v>123</v>
      </c>
      <c r="F91" s="823"/>
      <c r="G91" s="847">
        <v>80601</v>
      </c>
      <c r="H91" s="834">
        <v>6</v>
      </c>
      <c r="I91" s="1857" t="s">
        <v>148</v>
      </c>
      <c r="J91" s="106" t="s">
        <v>10</v>
      </c>
      <c r="K91" s="90">
        <v>154.5</v>
      </c>
      <c r="L91" s="1666" t="s">
        <v>124</v>
      </c>
      <c r="M91" s="21">
        <v>7</v>
      </c>
      <c r="N91" s="104"/>
    </row>
    <row r="92" spans="1:19" ht="13.5" customHeight="1" thickBot="1" x14ac:dyDescent="0.25">
      <c r="A92" s="3"/>
      <c r="B92" s="1"/>
      <c r="C92" s="133"/>
      <c r="D92" s="841"/>
      <c r="E92" s="1624"/>
      <c r="F92" s="292"/>
      <c r="G92" s="839"/>
      <c r="H92" s="835"/>
      <c r="I92" s="1858"/>
      <c r="J92" s="222" t="s">
        <v>14</v>
      </c>
      <c r="K92" s="85">
        <f>SUM(K91)</f>
        <v>154.5</v>
      </c>
      <c r="L92" s="1668"/>
      <c r="M92" s="327"/>
      <c r="N92" s="107"/>
      <c r="P92" s="20"/>
    </row>
    <row r="93" spans="1:19" ht="41.25" customHeight="1" x14ac:dyDescent="0.2">
      <c r="A93" s="358" t="s">
        <v>7</v>
      </c>
      <c r="B93" s="359" t="s">
        <v>8</v>
      </c>
      <c r="C93" s="360" t="s">
        <v>11</v>
      </c>
      <c r="D93" s="369"/>
      <c r="E93" s="361" t="s">
        <v>45</v>
      </c>
      <c r="F93" s="362"/>
      <c r="G93" s="363"/>
      <c r="H93" s="364"/>
      <c r="I93" s="365"/>
      <c r="J93" s="177"/>
      <c r="K93" s="242"/>
      <c r="L93" s="91"/>
      <c r="M93" s="106"/>
      <c r="Q93" s="20"/>
      <c r="R93" s="20"/>
    </row>
    <row r="94" spans="1:19" ht="26.25" customHeight="1" x14ac:dyDescent="0.2">
      <c r="A94" s="138"/>
      <c r="B94" s="9"/>
      <c r="C94" s="301"/>
      <c r="D94" s="1828" t="s">
        <v>7</v>
      </c>
      <c r="E94" s="1631" t="s">
        <v>106</v>
      </c>
      <c r="F94" s="264"/>
      <c r="G94" s="1842">
        <v>8010109</v>
      </c>
      <c r="H94" s="279" t="s">
        <v>65</v>
      </c>
      <c r="I94" s="822" t="s">
        <v>147</v>
      </c>
      <c r="J94" s="217" t="s">
        <v>10</v>
      </c>
      <c r="K94" s="79">
        <v>22</v>
      </c>
      <c r="L94" s="357" t="s">
        <v>66</v>
      </c>
      <c r="M94" s="845">
        <v>1</v>
      </c>
      <c r="O94" s="20"/>
      <c r="S94" s="20"/>
    </row>
    <row r="95" spans="1:19" ht="15.75" customHeight="1" x14ac:dyDescent="0.2">
      <c r="A95" s="138"/>
      <c r="B95" s="9"/>
      <c r="C95" s="301"/>
      <c r="D95" s="1830"/>
      <c r="E95" s="1631"/>
      <c r="F95" s="158"/>
      <c r="G95" s="1842"/>
      <c r="H95" s="279"/>
      <c r="I95" s="822"/>
      <c r="J95" s="89" t="s">
        <v>22</v>
      </c>
      <c r="K95" s="115"/>
      <c r="L95" s="161" t="s">
        <v>104</v>
      </c>
      <c r="M95" s="843"/>
      <c r="O95" s="20"/>
    </row>
    <row r="96" spans="1:19" ht="15.75" customHeight="1" x14ac:dyDescent="0.2">
      <c r="A96" s="138"/>
      <c r="B96" s="9"/>
      <c r="C96" s="301"/>
      <c r="D96" s="1830"/>
      <c r="E96" s="1631"/>
      <c r="F96" s="158"/>
      <c r="G96" s="1842"/>
      <c r="H96" s="279"/>
      <c r="I96" s="822"/>
      <c r="J96" s="820"/>
      <c r="K96" s="51"/>
      <c r="L96" s="162"/>
      <c r="M96" s="844"/>
      <c r="O96" s="20"/>
    </row>
    <row r="97" spans="1:18" x14ac:dyDescent="0.2">
      <c r="A97" s="138"/>
      <c r="B97" s="9"/>
      <c r="C97" s="301"/>
      <c r="D97" s="1829"/>
      <c r="E97" s="1639"/>
      <c r="F97" s="214"/>
      <c r="G97" s="1851"/>
      <c r="H97" s="283"/>
      <c r="I97" s="109"/>
      <c r="J97" s="171" t="s">
        <v>14</v>
      </c>
      <c r="K97" s="164">
        <f>SUM(K94:K96)</f>
        <v>22</v>
      </c>
      <c r="L97" s="92" t="s">
        <v>114</v>
      </c>
      <c r="M97" s="151"/>
      <c r="O97" s="20"/>
      <c r="Q97" s="20"/>
    </row>
    <row r="98" spans="1:18" ht="41.25" customHeight="1" x14ac:dyDescent="0.2">
      <c r="A98" s="8"/>
      <c r="B98" s="9"/>
      <c r="C98" s="135"/>
      <c r="D98" s="833" t="s">
        <v>8</v>
      </c>
      <c r="E98" s="1631" t="s">
        <v>107</v>
      </c>
      <c r="F98" s="1839"/>
      <c r="G98" s="1850">
        <v>8010110</v>
      </c>
      <c r="H98" s="279">
        <v>5</v>
      </c>
      <c r="I98" s="822" t="s">
        <v>147</v>
      </c>
      <c r="J98" s="165" t="s">
        <v>10</v>
      </c>
      <c r="K98" s="210">
        <v>161.9</v>
      </c>
      <c r="L98" s="166" t="s">
        <v>74</v>
      </c>
      <c r="M98" s="328">
        <v>30</v>
      </c>
      <c r="O98" s="20"/>
      <c r="P98" s="20"/>
    </row>
    <row r="99" spans="1:18" ht="15.75" customHeight="1" x14ac:dyDescent="0.2">
      <c r="A99" s="8"/>
      <c r="B99" s="9"/>
      <c r="C99" s="135"/>
      <c r="D99" s="833"/>
      <c r="E99" s="1631"/>
      <c r="F99" s="1839"/>
      <c r="G99" s="1842"/>
      <c r="H99" s="279"/>
      <c r="I99" s="822"/>
      <c r="J99" s="167" t="s">
        <v>22</v>
      </c>
      <c r="K99" s="49">
        <v>306.60000000000002</v>
      </c>
      <c r="L99" s="166"/>
      <c r="M99" s="110"/>
      <c r="O99" s="20"/>
      <c r="Q99" s="20"/>
    </row>
    <row r="100" spans="1:18" ht="15.75" customHeight="1" x14ac:dyDescent="0.2">
      <c r="A100" s="8"/>
      <c r="B100" s="9"/>
      <c r="C100" s="301"/>
      <c r="D100" s="833"/>
      <c r="E100" s="1639"/>
      <c r="F100" s="1839"/>
      <c r="G100" s="1851"/>
      <c r="H100" s="283"/>
      <c r="I100" s="822"/>
      <c r="J100" s="163" t="s">
        <v>14</v>
      </c>
      <c r="K100" s="164">
        <f>SUM(K98:K99)</f>
        <v>468.5</v>
      </c>
      <c r="L100" s="812"/>
      <c r="M100" s="329"/>
      <c r="O100" s="20"/>
      <c r="P100" s="20"/>
    </row>
    <row r="101" spans="1:18" ht="15.75" customHeight="1" x14ac:dyDescent="0.2">
      <c r="A101" s="8"/>
      <c r="B101" s="9"/>
      <c r="C101" s="135"/>
      <c r="D101" s="1828" t="s">
        <v>9</v>
      </c>
      <c r="E101" s="1640" t="s">
        <v>75</v>
      </c>
      <c r="F101" s="828"/>
      <c r="G101" s="1850">
        <v>8010111</v>
      </c>
      <c r="H101" s="279">
        <v>5</v>
      </c>
      <c r="I101" s="1853" t="s">
        <v>147</v>
      </c>
      <c r="J101" s="25" t="s">
        <v>10</v>
      </c>
      <c r="K101" s="238">
        <v>18.7</v>
      </c>
      <c r="L101" s="168" t="s">
        <v>97</v>
      </c>
      <c r="M101" s="330">
        <v>1</v>
      </c>
      <c r="N101" s="46"/>
      <c r="O101" s="20"/>
    </row>
    <row r="102" spans="1:18" ht="15.75" x14ac:dyDescent="0.2">
      <c r="A102" s="8"/>
      <c r="B102" s="9"/>
      <c r="C102" s="135"/>
      <c r="D102" s="1830"/>
      <c r="E102" s="1631"/>
      <c r="F102" s="828"/>
      <c r="G102" s="1842"/>
      <c r="H102" s="279"/>
      <c r="I102" s="1854"/>
      <c r="J102" s="25" t="s">
        <v>156</v>
      </c>
      <c r="K102" s="49"/>
      <c r="L102" s="169" t="s">
        <v>73</v>
      </c>
      <c r="M102" s="331">
        <v>1</v>
      </c>
      <c r="N102" s="46"/>
      <c r="O102" s="20"/>
      <c r="P102" s="20"/>
      <c r="Q102" s="20"/>
      <c r="R102" s="20"/>
    </row>
    <row r="103" spans="1:18" ht="14.25" customHeight="1" x14ac:dyDescent="0.2">
      <c r="A103" s="8"/>
      <c r="B103" s="9"/>
      <c r="C103" s="135"/>
      <c r="D103" s="1830"/>
      <c r="E103" s="1631"/>
      <c r="F103" s="828"/>
      <c r="G103" s="1842"/>
      <c r="H103" s="279"/>
      <c r="I103" s="822"/>
      <c r="J103" s="31"/>
      <c r="K103" s="61"/>
      <c r="L103" s="1648" t="s">
        <v>98</v>
      </c>
      <c r="M103" s="332"/>
      <c r="N103" s="46"/>
      <c r="O103" s="20"/>
    </row>
    <row r="104" spans="1:18" x14ac:dyDescent="0.2">
      <c r="A104" s="139"/>
      <c r="B104" s="136"/>
      <c r="C104" s="301"/>
      <c r="D104" s="1829"/>
      <c r="E104" s="1639"/>
      <c r="F104" s="828"/>
      <c r="G104" s="1842"/>
      <c r="H104" s="279"/>
      <c r="I104" s="109"/>
      <c r="J104" s="163" t="s">
        <v>14</v>
      </c>
      <c r="K104" s="170">
        <f>SUM(K101:K103)</f>
        <v>18.7</v>
      </c>
      <c r="L104" s="1649"/>
      <c r="M104" s="258"/>
      <c r="O104" s="20"/>
      <c r="P104" s="20"/>
    </row>
    <row r="105" spans="1:18" ht="17.25" customHeight="1" x14ac:dyDescent="0.2">
      <c r="A105" s="8"/>
      <c r="B105" s="9"/>
      <c r="C105" s="135"/>
      <c r="D105" s="833" t="s">
        <v>11</v>
      </c>
      <c r="E105" s="1640" t="s">
        <v>182</v>
      </c>
      <c r="F105" s="1855"/>
      <c r="G105" s="1850">
        <v>8010118</v>
      </c>
      <c r="H105" s="288">
        <v>4</v>
      </c>
      <c r="I105" s="1856" t="s">
        <v>181</v>
      </c>
      <c r="J105" s="14" t="s">
        <v>10</v>
      </c>
      <c r="K105" s="80">
        <v>20</v>
      </c>
      <c r="L105" s="1655" t="s">
        <v>180</v>
      </c>
      <c r="M105" s="843">
        <v>1</v>
      </c>
      <c r="O105" s="20"/>
    </row>
    <row r="106" spans="1:18" ht="17.25" customHeight="1" x14ac:dyDescent="0.2">
      <c r="A106" s="8"/>
      <c r="B106" s="9"/>
      <c r="C106" s="135"/>
      <c r="D106" s="833"/>
      <c r="E106" s="1631"/>
      <c r="F106" s="1855"/>
      <c r="G106" s="1842"/>
      <c r="H106" s="279"/>
      <c r="I106" s="1856"/>
      <c r="J106" s="25" t="s">
        <v>76</v>
      </c>
      <c r="K106" s="49"/>
      <c r="L106" s="1656"/>
      <c r="M106" s="844"/>
      <c r="O106" s="20"/>
      <c r="R106" s="20"/>
    </row>
    <row r="107" spans="1:18" ht="15" customHeight="1" x14ac:dyDescent="0.2">
      <c r="A107" s="8"/>
      <c r="B107" s="9"/>
      <c r="C107" s="301"/>
      <c r="D107" s="833"/>
      <c r="E107" s="1639"/>
      <c r="F107" s="1855"/>
      <c r="G107" s="1851"/>
      <c r="H107" s="283"/>
      <c r="I107" s="822"/>
      <c r="J107" s="171" t="s">
        <v>14</v>
      </c>
      <c r="K107" s="170">
        <f>SUM(K105:K106)</f>
        <v>20</v>
      </c>
      <c r="L107" s="1657"/>
      <c r="M107" s="845"/>
      <c r="O107" s="20"/>
      <c r="R107" s="20"/>
    </row>
    <row r="108" spans="1:18" ht="32.25" customHeight="1" x14ac:dyDescent="0.2">
      <c r="A108" s="8"/>
      <c r="B108" s="9"/>
      <c r="C108" s="135"/>
      <c r="D108" s="1828" t="s">
        <v>162</v>
      </c>
      <c r="E108" s="1631" t="s">
        <v>169</v>
      </c>
      <c r="F108" s="1839"/>
      <c r="G108" s="1850">
        <v>8010120</v>
      </c>
      <c r="H108" s="279">
        <v>5</v>
      </c>
      <c r="I108" s="848" t="s">
        <v>147</v>
      </c>
      <c r="J108" s="31" t="s">
        <v>22</v>
      </c>
      <c r="K108" s="345">
        <v>366.3</v>
      </c>
      <c r="L108" s="1852" t="s">
        <v>119</v>
      </c>
      <c r="M108" s="333">
        <v>70</v>
      </c>
      <c r="O108" s="20"/>
    </row>
    <row r="109" spans="1:18" ht="32.25" customHeight="1" x14ac:dyDescent="0.2">
      <c r="A109" s="8"/>
      <c r="B109" s="9"/>
      <c r="C109" s="135"/>
      <c r="D109" s="1830"/>
      <c r="E109" s="1631"/>
      <c r="F109" s="1839"/>
      <c r="G109" s="1842"/>
      <c r="H109" s="279"/>
      <c r="I109" s="822"/>
      <c r="J109" s="14" t="s">
        <v>76</v>
      </c>
      <c r="K109" s="346">
        <v>64.7</v>
      </c>
      <c r="L109" s="1651"/>
      <c r="M109" s="844"/>
      <c r="O109" s="20"/>
    </row>
    <row r="110" spans="1:18" ht="15.75" customHeight="1" x14ac:dyDescent="0.2">
      <c r="A110" s="139"/>
      <c r="B110" s="136"/>
      <c r="C110" s="301"/>
      <c r="D110" s="1829"/>
      <c r="E110" s="1639"/>
      <c r="F110" s="1839"/>
      <c r="G110" s="1851"/>
      <c r="H110" s="283"/>
      <c r="I110" s="109"/>
      <c r="J110" s="171" t="s">
        <v>14</v>
      </c>
      <c r="K110" s="170">
        <f>SUM(K108:K109)</f>
        <v>431</v>
      </c>
      <c r="L110" s="172" t="s">
        <v>115</v>
      </c>
      <c r="M110" s="334"/>
      <c r="O110" s="20"/>
      <c r="P110" s="20"/>
    </row>
    <row r="111" spans="1:18" ht="27.75" customHeight="1" x14ac:dyDescent="0.2">
      <c r="A111" s="8"/>
      <c r="B111" s="9"/>
      <c r="C111" s="135"/>
      <c r="D111" s="833" t="s">
        <v>163</v>
      </c>
      <c r="E111" s="1631" t="s">
        <v>118</v>
      </c>
      <c r="F111" s="1839"/>
      <c r="G111" s="1850">
        <v>8010121</v>
      </c>
      <c r="H111" s="279">
        <v>5</v>
      </c>
      <c r="I111" s="822" t="s">
        <v>147</v>
      </c>
      <c r="J111" s="31" t="s">
        <v>10</v>
      </c>
      <c r="K111" s="86">
        <v>6.5</v>
      </c>
      <c r="L111" s="236" t="s">
        <v>117</v>
      </c>
      <c r="M111" s="335" t="s">
        <v>31</v>
      </c>
      <c r="O111" s="20"/>
    </row>
    <row r="112" spans="1:18" ht="16.5" customHeight="1" x14ac:dyDescent="0.2">
      <c r="A112" s="139"/>
      <c r="B112" s="136"/>
      <c r="C112" s="301"/>
      <c r="D112" s="833"/>
      <c r="E112" s="1631"/>
      <c r="F112" s="1839"/>
      <c r="G112" s="1851"/>
      <c r="H112" s="279"/>
      <c r="I112" s="822"/>
      <c r="J112" s="163" t="s">
        <v>14</v>
      </c>
      <c r="K112" s="164">
        <f>SUM(K111:K111)</f>
        <v>6.5</v>
      </c>
      <c r="L112" s="173" t="s">
        <v>116</v>
      </c>
      <c r="M112" s="336"/>
      <c r="N112" s="11"/>
      <c r="O112" s="20"/>
      <c r="P112" s="20"/>
    </row>
    <row r="113" spans="1:19" ht="13.5" customHeight="1" thickBot="1" x14ac:dyDescent="0.25">
      <c r="A113" s="140"/>
      <c r="B113" s="141"/>
      <c r="C113" s="273"/>
      <c r="D113" s="841"/>
      <c r="E113" s="1642" t="s">
        <v>68</v>
      </c>
      <c r="F113" s="1643"/>
      <c r="G113" s="1643"/>
      <c r="H113" s="1643"/>
      <c r="I113" s="1643"/>
      <c r="J113" s="1644"/>
      <c r="K113" s="182">
        <f>K112+K110+K107+K104+K100+K97</f>
        <v>966.7</v>
      </c>
      <c r="L113" s="1645"/>
      <c r="M113" s="1647"/>
      <c r="S113" s="20"/>
    </row>
    <row r="114" spans="1:19" ht="13.5" thickBot="1" x14ac:dyDescent="0.25">
      <c r="A114" s="145" t="s">
        <v>7</v>
      </c>
      <c r="B114" s="215" t="s">
        <v>8</v>
      </c>
      <c r="C114" s="1625" t="s">
        <v>13</v>
      </c>
      <c r="D114" s="1626"/>
      <c r="E114" s="1626"/>
      <c r="F114" s="1626"/>
      <c r="G114" s="1626"/>
      <c r="H114" s="1626"/>
      <c r="I114" s="1626"/>
      <c r="J114" s="1627"/>
      <c r="K114" s="52">
        <f>K92+K90+K113+K79</f>
        <v>5827.5</v>
      </c>
      <c r="L114" s="1599"/>
      <c r="M114" s="1601"/>
      <c r="N114" s="105"/>
    </row>
    <row r="115" spans="1:19" ht="13.5" thickBot="1" x14ac:dyDescent="0.25">
      <c r="A115" s="145" t="s">
        <v>7</v>
      </c>
      <c r="B115" s="146" t="s">
        <v>9</v>
      </c>
      <c r="C115" s="1628" t="s">
        <v>57</v>
      </c>
      <c r="D115" s="1629"/>
      <c r="E115" s="1629"/>
      <c r="F115" s="1629"/>
      <c r="G115" s="1629"/>
      <c r="H115" s="1629"/>
      <c r="I115" s="1629"/>
      <c r="J115" s="1629"/>
      <c r="K115" s="1629"/>
      <c r="L115" s="1629"/>
      <c r="M115" s="1630"/>
      <c r="P115" s="20"/>
    </row>
    <row r="116" spans="1:19" ht="29.25" customHeight="1" x14ac:dyDescent="0.2">
      <c r="A116" s="130" t="s">
        <v>7</v>
      </c>
      <c r="B116" s="131" t="s">
        <v>9</v>
      </c>
      <c r="C116" s="123" t="s">
        <v>7</v>
      </c>
      <c r="D116" s="367"/>
      <c r="E116" s="45" t="s">
        <v>166</v>
      </c>
      <c r="F116" s="274"/>
      <c r="G116" s="847"/>
      <c r="H116" s="834"/>
      <c r="I116" s="837"/>
      <c r="J116" s="18"/>
      <c r="K116" s="67"/>
      <c r="L116" s="74"/>
      <c r="M116" s="337"/>
      <c r="R116" s="20"/>
    </row>
    <row r="117" spans="1:19" ht="31.5" customHeight="1" x14ac:dyDescent="0.2">
      <c r="A117" s="8"/>
      <c r="B117" s="9"/>
      <c r="C117" s="2"/>
      <c r="D117" s="833" t="s">
        <v>7</v>
      </c>
      <c r="E117" s="1631" t="s">
        <v>82</v>
      </c>
      <c r="F117" s="828"/>
      <c r="G117" s="1842">
        <v>8050104</v>
      </c>
      <c r="H117" s="279">
        <v>2</v>
      </c>
      <c r="I117" s="848" t="s">
        <v>143</v>
      </c>
      <c r="J117" s="118" t="s">
        <v>10</v>
      </c>
      <c r="K117" s="49">
        <v>3</v>
      </c>
      <c r="L117" s="68" t="s">
        <v>110</v>
      </c>
      <c r="M117" s="151">
        <v>1</v>
      </c>
      <c r="O117" s="20"/>
    </row>
    <row r="118" spans="1:19" ht="42" customHeight="1" x14ac:dyDescent="0.2">
      <c r="A118" s="8"/>
      <c r="B118" s="9"/>
      <c r="C118" s="2"/>
      <c r="D118" s="833"/>
      <c r="E118" s="1631"/>
      <c r="F118" s="828"/>
      <c r="G118" s="1842"/>
      <c r="H118" s="279"/>
      <c r="I118" s="822"/>
      <c r="J118" s="110"/>
      <c r="K118" s="61"/>
      <c r="L118" s="1632" t="s">
        <v>146</v>
      </c>
      <c r="M118" s="314"/>
      <c r="O118" s="20"/>
      <c r="S118" s="20"/>
    </row>
    <row r="119" spans="1:19" ht="15.75" customHeight="1" thickBot="1" x14ac:dyDescent="0.25">
      <c r="A119" s="8"/>
      <c r="B119" s="9"/>
      <c r="C119" s="137"/>
      <c r="D119" s="833"/>
      <c r="E119" s="193"/>
      <c r="F119" s="840"/>
      <c r="G119" s="826"/>
      <c r="H119" s="280"/>
      <c r="I119" s="194"/>
      <c r="J119" s="195" t="s">
        <v>14</v>
      </c>
      <c r="K119" s="196">
        <f>SUM(K116:K118)</f>
        <v>3</v>
      </c>
      <c r="L119" s="1633"/>
      <c r="M119" s="815"/>
      <c r="P119" s="20"/>
    </row>
    <row r="120" spans="1:19" ht="30.75" customHeight="1" x14ac:dyDescent="0.2">
      <c r="A120" s="130" t="s">
        <v>7</v>
      </c>
      <c r="B120" s="131" t="s">
        <v>9</v>
      </c>
      <c r="C120" s="134" t="s">
        <v>8</v>
      </c>
      <c r="D120" s="370"/>
      <c r="E120" s="1634" t="s">
        <v>140</v>
      </c>
      <c r="F120" s="1838" t="s">
        <v>51</v>
      </c>
      <c r="G120" s="1841">
        <v>808050107</v>
      </c>
      <c r="H120" s="834" t="s">
        <v>27</v>
      </c>
      <c r="I120" s="821" t="s">
        <v>143</v>
      </c>
      <c r="J120" s="18" t="s">
        <v>10</v>
      </c>
      <c r="K120" s="197">
        <v>10</v>
      </c>
      <c r="L120" s="198" t="s">
        <v>141</v>
      </c>
      <c r="M120" s="106">
        <v>1</v>
      </c>
    </row>
    <row r="121" spans="1:19" ht="18" customHeight="1" x14ac:dyDescent="0.2">
      <c r="A121" s="8"/>
      <c r="B121" s="9"/>
      <c r="C121" s="135"/>
      <c r="D121" s="371"/>
      <c r="E121" s="1631"/>
      <c r="F121" s="1839"/>
      <c r="G121" s="1842"/>
      <c r="H121" s="279"/>
      <c r="I121" s="822"/>
      <c r="J121" s="31"/>
      <c r="K121" s="243"/>
      <c r="L121" s="92" t="s">
        <v>142</v>
      </c>
      <c r="M121" s="19">
        <v>100</v>
      </c>
      <c r="S121" s="20"/>
    </row>
    <row r="122" spans="1:19" ht="16.5" customHeight="1" thickBot="1" x14ac:dyDescent="0.25">
      <c r="A122" s="3"/>
      <c r="B122" s="1"/>
      <c r="C122" s="199"/>
      <c r="D122" s="372"/>
      <c r="E122" s="1635"/>
      <c r="F122" s="1840"/>
      <c r="G122" s="1843"/>
      <c r="H122" s="835"/>
      <c r="I122" s="836"/>
      <c r="J122" s="200"/>
      <c r="K122" s="201"/>
      <c r="L122" s="202" t="s">
        <v>159</v>
      </c>
      <c r="M122" s="338"/>
      <c r="S122" s="20"/>
    </row>
    <row r="123" spans="1:19" ht="54" customHeight="1" thickBot="1" x14ac:dyDescent="0.25">
      <c r="A123" s="145" t="s">
        <v>7</v>
      </c>
      <c r="B123" s="146" t="s">
        <v>9</v>
      </c>
      <c r="C123" s="185" t="s">
        <v>9</v>
      </c>
      <c r="D123" s="373"/>
      <c r="E123" s="203" t="s">
        <v>145</v>
      </c>
      <c r="F123" s="275" t="s">
        <v>47</v>
      </c>
      <c r="G123" s="302">
        <v>8050101</v>
      </c>
      <c r="H123" s="281">
        <v>2</v>
      </c>
      <c r="I123" s="204" t="s">
        <v>143</v>
      </c>
      <c r="J123" s="205" t="s">
        <v>10</v>
      </c>
      <c r="K123" s="206">
        <v>12</v>
      </c>
      <c r="L123" s="207" t="s">
        <v>178</v>
      </c>
      <c r="M123" s="339">
        <v>1</v>
      </c>
      <c r="N123" s="20"/>
      <c r="Q123" s="20"/>
      <c r="R123" s="20"/>
    </row>
    <row r="124" spans="1:19" ht="53.25" customHeight="1" x14ac:dyDescent="0.2">
      <c r="A124" s="130" t="s">
        <v>7</v>
      </c>
      <c r="B124" s="131" t="s">
        <v>9</v>
      </c>
      <c r="C124" s="123" t="s">
        <v>11</v>
      </c>
      <c r="D124" s="367"/>
      <c r="E124" s="209" t="s">
        <v>167</v>
      </c>
      <c r="F124" s="276"/>
      <c r="G124" s="825"/>
      <c r="H124" s="1844">
        <v>2</v>
      </c>
      <c r="I124" s="821" t="s">
        <v>143</v>
      </c>
      <c r="J124" s="13"/>
      <c r="K124" s="69"/>
      <c r="L124" s="223"/>
      <c r="M124" s="337"/>
      <c r="P124" s="20"/>
      <c r="R124" s="20"/>
    </row>
    <row r="125" spans="1:19" ht="43.5" customHeight="1" x14ac:dyDescent="0.2">
      <c r="A125" s="8"/>
      <c r="B125" s="9"/>
      <c r="C125" s="2"/>
      <c r="D125" s="833" t="s">
        <v>7</v>
      </c>
      <c r="E125" s="208" t="s">
        <v>63</v>
      </c>
      <c r="F125" s="1847" t="s">
        <v>48</v>
      </c>
      <c r="G125" s="1833">
        <v>8050201</v>
      </c>
      <c r="H125" s="1845"/>
      <c r="I125" s="93"/>
      <c r="J125" s="39" t="s">
        <v>10</v>
      </c>
      <c r="K125" s="49">
        <v>15</v>
      </c>
      <c r="L125" s="68" t="s">
        <v>83</v>
      </c>
      <c r="M125" s="340">
        <v>1</v>
      </c>
      <c r="N125" s="11"/>
      <c r="P125" s="20"/>
    </row>
    <row r="126" spans="1:19" ht="28.5" customHeight="1" thickBot="1" x14ac:dyDescent="0.25">
      <c r="A126" s="3"/>
      <c r="B126" s="1"/>
      <c r="C126" s="142"/>
      <c r="D126" s="841"/>
      <c r="E126" s="160"/>
      <c r="F126" s="1848"/>
      <c r="G126" s="1849"/>
      <c r="H126" s="1846"/>
      <c r="I126" s="94"/>
      <c r="J126" s="40" t="s">
        <v>14</v>
      </c>
      <c r="K126" s="78">
        <f>SUM(K124:K125)</f>
        <v>15</v>
      </c>
      <c r="L126" s="344" t="s">
        <v>64</v>
      </c>
      <c r="M126" s="341">
        <v>2</v>
      </c>
      <c r="N126" s="11"/>
      <c r="Q126" s="20"/>
    </row>
    <row r="127" spans="1:19" ht="40.5" customHeight="1" x14ac:dyDescent="0.2">
      <c r="A127" s="130" t="s">
        <v>7</v>
      </c>
      <c r="B127" s="131" t="s">
        <v>9</v>
      </c>
      <c r="C127" s="123" t="s">
        <v>162</v>
      </c>
      <c r="D127" s="367"/>
      <c r="E127" s="41" t="s">
        <v>95</v>
      </c>
      <c r="F127" s="277" t="s">
        <v>96</v>
      </c>
      <c r="G127" s="825"/>
      <c r="H127" s="282" t="s">
        <v>27</v>
      </c>
      <c r="I127" s="848" t="s">
        <v>143</v>
      </c>
      <c r="J127" s="13"/>
      <c r="K127" s="69"/>
      <c r="L127" s="32"/>
      <c r="M127" s="321"/>
      <c r="P127" s="20"/>
      <c r="R127" s="20"/>
    </row>
    <row r="128" spans="1:19" ht="49.5" customHeight="1" x14ac:dyDescent="0.2">
      <c r="A128" s="8"/>
      <c r="B128" s="9"/>
      <c r="C128" s="2"/>
      <c r="D128" s="1828" t="s">
        <v>7</v>
      </c>
      <c r="E128" s="303" t="s">
        <v>87</v>
      </c>
      <c r="F128" s="158"/>
      <c r="G128" s="829">
        <v>8050501</v>
      </c>
      <c r="H128" s="280"/>
      <c r="I128" s="93"/>
      <c r="J128" s="304" t="s">
        <v>10</v>
      </c>
      <c r="K128" s="856">
        <v>490</v>
      </c>
      <c r="L128" s="827" t="s">
        <v>152</v>
      </c>
      <c r="M128" s="253">
        <v>21</v>
      </c>
    </row>
    <row r="129" spans="1:23" ht="30.75" customHeight="1" x14ac:dyDescent="0.2">
      <c r="A129" s="8"/>
      <c r="B129" s="9"/>
      <c r="C129" s="2"/>
      <c r="D129" s="1829"/>
      <c r="E129" s="263"/>
      <c r="F129" s="158"/>
      <c r="G129" s="829"/>
      <c r="H129" s="280"/>
      <c r="I129" s="93"/>
      <c r="J129" s="42"/>
      <c r="K129" s="857"/>
      <c r="L129" s="262" t="s">
        <v>108</v>
      </c>
      <c r="M129" s="259">
        <v>1</v>
      </c>
      <c r="R129" s="20"/>
    </row>
    <row r="130" spans="1:23" ht="54" customHeight="1" x14ac:dyDescent="0.2">
      <c r="A130" s="8"/>
      <c r="B130" s="9"/>
      <c r="C130" s="2"/>
      <c r="D130" s="374" t="s">
        <v>8</v>
      </c>
      <c r="E130" s="72" t="s">
        <v>84</v>
      </c>
      <c r="F130" s="840"/>
      <c r="G130" s="307">
        <v>8050502</v>
      </c>
      <c r="H130" s="280"/>
      <c r="I130" s="93"/>
      <c r="J130" s="42" t="s">
        <v>10</v>
      </c>
      <c r="K130" s="858">
        <v>89.3</v>
      </c>
      <c r="L130" s="33" t="s">
        <v>94</v>
      </c>
      <c r="M130" s="342">
        <v>1</v>
      </c>
      <c r="P130" s="20"/>
    </row>
    <row r="131" spans="1:23" ht="31.5" customHeight="1" x14ac:dyDescent="0.2">
      <c r="A131" s="8"/>
      <c r="B131" s="9"/>
      <c r="C131" s="2"/>
      <c r="D131" s="1830" t="s">
        <v>9</v>
      </c>
      <c r="E131" s="1622" t="s">
        <v>149</v>
      </c>
      <c r="F131" s="840"/>
      <c r="G131" s="1833">
        <v>8050104</v>
      </c>
      <c r="H131" s="280"/>
      <c r="I131" s="93"/>
      <c r="J131" s="43" t="s">
        <v>10</v>
      </c>
      <c r="K131" s="859">
        <v>130</v>
      </c>
      <c r="L131" s="842" t="s">
        <v>153</v>
      </c>
      <c r="M131" s="343"/>
    </row>
    <row r="132" spans="1:23" ht="28.5" customHeight="1" x14ac:dyDescent="0.2">
      <c r="A132" s="8"/>
      <c r="B132" s="9"/>
      <c r="C132" s="2"/>
      <c r="D132" s="1830"/>
      <c r="E132" s="1620"/>
      <c r="F132" s="840"/>
      <c r="G132" s="1833"/>
      <c r="H132" s="280"/>
      <c r="I132" s="93"/>
      <c r="J132" s="43"/>
      <c r="K132" s="53"/>
      <c r="L132" s="809" t="s">
        <v>150</v>
      </c>
      <c r="M132" s="66">
        <v>1</v>
      </c>
      <c r="P132" s="20"/>
    </row>
    <row r="133" spans="1:23" ht="24.75" customHeight="1" x14ac:dyDescent="0.2">
      <c r="A133" s="8"/>
      <c r="B133" s="9"/>
      <c r="C133" s="2"/>
      <c r="D133" s="1830"/>
      <c r="E133" s="1620"/>
      <c r="F133" s="840"/>
      <c r="G133" s="826"/>
      <c r="H133" s="280"/>
      <c r="I133" s="93"/>
      <c r="J133" s="43"/>
      <c r="K133" s="53"/>
      <c r="L133" s="1834" t="s">
        <v>151</v>
      </c>
      <c r="M133" s="1836">
        <v>20</v>
      </c>
      <c r="P133" s="20"/>
    </row>
    <row r="134" spans="1:23" ht="18" customHeight="1" thickBot="1" x14ac:dyDescent="0.25">
      <c r="A134" s="3"/>
      <c r="B134" s="1"/>
      <c r="C134" s="7"/>
      <c r="D134" s="1831"/>
      <c r="E134" s="1832"/>
      <c r="F134" s="278"/>
      <c r="G134" s="839"/>
      <c r="H134" s="835"/>
      <c r="I134" s="822"/>
      <c r="J134" s="189" t="s">
        <v>14</v>
      </c>
      <c r="K134" s="50">
        <f>SUM(K127:K133)</f>
        <v>709.3</v>
      </c>
      <c r="L134" s="1835"/>
      <c r="M134" s="1837"/>
      <c r="O134" s="20"/>
    </row>
    <row r="135" spans="1:23" ht="14.25" customHeight="1" thickBot="1" x14ac:dyDescent="0.25">
      <c r="A135" s="147" t="s">
        <v>7</v>
      </c>
      <c r="B135" s="141" t="s">
        <v>9</v>
      </c>
      <c r="C135" s="1625" t="s">
        <v>13</v>
      </c>
      <c r="D135" s="1626"/>
      <c r="E135" s="1626"/>
      <c r="F135" s="1626"/>
      <c r="G135" s="1626"/>
      <c r="H135" s="1626"/>
      <c r="I135" s="1626"/>
      <c r="J135" s="1627"/>
      <c r="K135" s="52">
        <f>K134+K126+K119+K123+K120</f>
        <v>749.3</v>
      </c>
      <c r="L135" s="1599"/>
      <c r="M135" s="1601"/>
    </row>
    <row r="136" spans="1:23" ht="14.25" customHeight="1" thickBot="1" x14ac:dyDescent="0.25">
      <c r="A136" s="121" t="s">
        <v>7</v>
      </c>
      <c r="B136" s="1602" t="s">
        <v>15</v>
      </c>
      <c r="C136" s="1603"/>
      <c r="D136" s="1603"/>
      <c r="E136" s="1603"/>
      <c r="F136" s="1603"/>
      <c r="G136" s="1603"/>
      <c r="H136" s="1603"/>
      <c r="I136" s="1603"/>
      <c r="J136" s="1604"/>
      <c r="K136" s="54">
        <f>K135+K114+K42</f>
        <v>7802.7000000000007</v>
      </c>
      <c r="L136" s="1605"/>
      <c r="M136" s="1607"/>
    </row>
    <row r="137" spans="1:23" ht="14.25" customHeight="1" thickBot="1" x14ac:dyDescent="0.25">
      <c r="A137" s="148" t="s">
        <v>12</v>
      </c>
      <c r="B137" s="1608" t="s">
        <v>50</v>
      </c>
      <c r="C137" s="1609"/>
      <c r="D137" s="1609"/>
      <c r="E137" s="1609"/>
      <c r="F137" s="1609"/>
      <c r="G137" s="1609"/>
      <c r="H137" s="1609"/>
      <c r="I137" s="1609"/>
      <c r="J137" s="1610"/>
      <c r="K137" s="55">
        <f>K136</f>
        <v>7802.7000000000007</v>
      </c>
      <c r="L137" s="1611"/>
      <c r="M137" s="1613"/>
    </row>
    <row r="138" spans="1:23" ht="15" customHeight="1" x14ac:dyDescent="0.2">
      <c r="A138" s="1827" t="s">
        <v>192</v>
      </c>
      <c r="B138" s="1827"/>
      <c r="C138" s="1827"/>
      <c r="D138" s="1827"/>
      <c r="E138" s="1827"/>
      <c r="F138" s="1827"/>
      <c r="G138" s="1827"/>
      <c r="H138" s="1827"/>
      <c r="I138" s="1827"/>
      <c r="J138" s="1827"/>
      <c r="K138" s="1827"/>
      <c r="L138" s="1827"/>
      <c r="M138" s="1827"/>
      <c r="N138" s="1827"/>
      <c r="O138" s="1827"/>
      <c r="P138" s="1827"/>
      <c r="Q138" s="1827"/>
      <c r="R138" s="1827"/>
      <c r="S138" s="1827"/>
      <c r="T138" s="1827"/>
      <c r="U138" s="1827"/>
      <c r="V138" s="1827"/>
      <c r="W138" s="1827"/>
    </row>
    <row r="139" spans="1:23" ht="21" customHeight="1" thickBot="1" x14ac:dyDescent="0.25">
      <c r="A139" s="1614" t="s">
        <v>17</v>
      </c>
      <c r="B139" s="1614"/>
      <c r="C139" s="1614"/>
      <c r="D139" s="1614"/>
      <c r="E139" s="1614"/>
      <c r="F139" s="1614"/>
      <c r="G139" s="1614"/>
      <c r="H139" s="1614"/>
      <c r="I139" s="1614"/>
      <c r="J139" s="1614"/>
      <c r="K139" s="1614"/>
      <c r="L139" s="27"/>
      <c r="M139" s="75"/>
    </row>
    <row r="140" spans="1:23" ht="44.25" customHeight="1" x14ac:dyDescent="0.2">
      <c r="A140" s="1596" t="s">
        <v>16</v>
      </c>
      <c r="B140" s="1597"/>
      <c r="C140" s="1597"/>
      <c r="D140" s="1597"/>
      <c r="E140" s="1597"/>
      <c r="F140" s="1597"/>
      <c r="G140" s="1597"/>
      <c r="H140" s="1597"/>
      <c r="I140" s="1597"/>
      <c r="J140" s="1598"/>
      <c r="K140" s="398" t="s">
        <v>242</v>
      </c>
      <c r="L140" s="804"/>
      <c r="M140" s="804"/>
    </row>
    <row r="141" spans="1:23" ht="16.5" customHeight="1" x14ac:dyDescent="0.2">
      <c r="A141" s="1593" t="s">
        <v>25</v>
      </c>
      <c r="B141" s="1594"/>
      <c r="C141" s="1594"/>
      <c r="D141" s="1594"/>
      <c r="E141" s="1594"/>
      <c r="F141" s="1594"/>
      <c r="G141" s="1594"/>
      <c r="H141" s="1594"/>
      <c r="I141" s="1594"/>
      <c r="J141" s="1595"/>
      <c r="K141" s="57">
        <f>SUM(K142:K146)</f>
        <v>7065.0999999999995</v>
      </c>
      <c r="L141" s="804"/>
      <c r="M141" s="804"/>
    </row>
    <row r="142" spans="1:23" ht="13.5" customHeight="1" x14ac:dyDescent="0.2">
      <c r="A142" s="1582" t="s">
        <v>18</v>
      </c>
      <c r="B142" s="1583"/>
      <c r="C142" s="1583"/>
      <c r="D142" s="1583"/>
      <c r="E142" s="1583"/>
      <c r="F142" s="1583"/>
      <c r="G142" s="1583"/>
      <c r="H142" s="1583"/>
      <c r="I142" s="1583"/>
      <c r="J142" s="1584"/>
      <c r="K142" s="48">
        <f>SUMIF(J14:J133,"sb",K14:K133)</f>
        <v>6492.0999999999995</v>
      </c>
      <c r="L142" s="805"/>
      <c r="M142" s="805"/>
    </row>
    <row r="143" spans="1:23" ht="13.5" customHeight="1" x14ac:dyDescent="0.2">
      <c r="A143" s="1590" t="s">
        <v>111</v>
      </c>
      <c r="B143" s="1591"/>
      <c r="C143" s="1591"/>
      <c r="D143" s="1591"/>
      <c r="E143" s="1591"/>
      <c r="F143" s="1591"/>
      <c r="G143" s="1591"/>
      <c r="H143" s="1591"/>
      <c r="I143" s="1591"/>
      <c r="J143" s="1592"/>
      <c r="K143" s="56">
        <f>SUMIF(J15:J133,"sb(vb)",K15:K133)</f>
        <v>0</v>
      </c>
      <c r="L143" s="805"/>
      <c r="M143" s="805"/>
    </row>
    <row r="144" spans="1:23" ht="13.5" customHeight="1" x14ac:dyDescent="0.2">
      <c r="A144" s="1582" t="s">
        <v>53</v>
      </c>
      <c r="B144" s="1583"/>
      <c r="C144" s="1583"/>
      <c r="D144" s="1583"/>
      <c r="E144" s="1583"/>
      <c r="F144" s="1583"/>
      <c r="G144" s="1583"/>
      <c r="H144" s="1583"/>
      <c r="I144" s="1583"/>
      <c r="J144" s="1584"/>
      <c r="K144" s="48">
        <f>SUMIF(J15:J133,"sb(vr)",K15:K133)</f>
        <v>172.9</v>
      </c>
      <c r="L144" s="15"/>
      <c r="M144" s="805"/>
    </row>
    <row r="145" spans="1:13" ht="13.5" customHeight="1" x14ac:dyDescent="0.2">
      <c r="A145" s="1590" t="s">
        <v>24</v>
      </c>
      <c r="B145" s="1591"/>
      <c r="C145" s="1591"/>
      <c r="D145" s="1591"/>
      <c r="E145" s="1591"/>
      <c r="F145" s="1591"/>
      <c r="G145" s="1591"/>
      <c r="H145" s="1591"/>
      <c r="I145" s="1591"/>
      <c r="J145" s="1592"/>
      <c r="K145" s="73">
        <f>SUMIF(J15:J133,"sb(sp)",K15:K133)</f>
        <v>400.1</v>
      </c>
      <c r="L145" s="28"/>
      <c r="M145" s="805"/>
    </row>
    <row r="146" spans="1:13" ht="13.5" customHeight="1" x14ac:dyDescent="0.2">
      <c r="A146" s="1590" t="s">
        <v>89</v>
      </c>
      <c r="B146" s="1591"/>
      <c r="C146" s="1591"/>
      <c r="D146" s="1591"/>
      <c r="E146" s="1591"/>
      <c r="F146" s="1591"/>
      <c r="G146" s="1591"/>
      <c r="H146" s="1591"/>
      <c r="I146" s="1591"/>
      <c r="J146" s="1592"/>
      <c r="K146" s="56">
        <f>SUMIF(J15:J133,"sb(spl)",K15:K133)</f>
        <v>0</v>
      </c>
      <c r="L146" s="28"/>
      <c r="M146" s="805"/>
    </row>
    <row r="147" spans="1:13" ht="13.5" customHeight="1" x14ac:dyDescent="0.2">
      <c r="A147" s="1590" t="s">
        <v>155</v>
      </c>
      <c r="B147" s="1591"/>
      <c r="C147" s="1591"/>
      <c r="D147" s="1591"/>
      <c r="E147" s="1591"/>
      <c r="F147" s="1591"/>
      <c r="G147" s="1591"/>
      <c r="H147" s="1591"/>
      <c r="I147" s="1591"/>
      <c r="J147" s="1592"/>
      <c r="K147" s="56"/>
      <c r="L147" s="28"/>
      <c r="M147" s="805"/>
    </row>
    <row r="148" spans="1:13" x14ac:dyDescent="0.2">
      <c r="A148" s="1593" t="s">
        <v>26</v>
      </c>
      <c r="B148" s="1594"/>
      <c r="C148" s="1594"/>
      <c r="D148" s="1594"/>
      <c r="E148" s="1594"/>
      <c r="F148" s="1594"/>
      <c r="G148" s="1594"/>
      <c r="H148" s="1594"/>
      <c r="I148" s="1594"/>
      <c r="J148" s="1595"/>
      <c r="K148" s="57">
        <f>SUM(K149:K150)</f>
        <v>737.60000000000014</v>
      </c>
      <c r="L148" s="804"/>
      <c r="M148" s="804"/>
    </row>
    <row r="149" spans="1:13" x14ac:dyDescent="0.2">
      <c r="A149" s="1582" t="s">
        <v>19</v>
      </c>
      <c r="B149" s="1583"/>
      <c r="C149" s="1583"/>
      <c r="D149" s="1583"/>
      <c r="E149" s="1583"/>
      <c r="F149" s="1583"/>
      <c r="G149" s="1583"/>
      <c r="H149" s="1583"/>
      <c r="I149" s="1583"/>
      <c r="J149" s="1584"/>
      <c r="K149" s="48">
        <f>SUMIF(J15:J133,"es",K15:K133)</f>
        <v>672.90000000000009</v>
      </c>
      <c r="L149" s="805"/>
      <c r="M149" s="805"/>
    </row>
    <row r="150" spans="1:13" x14ac:dyDescent="0.2">
      <c r="A150" s="1582" t="s">
        <v>86</v>
      </c>
      <c r="B150" s="1583"/>
      <c r="C150" s="1583"/>
      <c r="D150" s="1583"/>
      <c r="E150" s="1583"/>
      <c r="F150" s="1583"/>
      <c r="G150" s="1583"/>
      <c r="H150" s="1583"/>
      <c r="I150" s="1583"/>
      <c r="J150" s="1584"/>
      <c r="K150" s="48">
        <f>SUMIF(J15:J133,"kt",K15:K133)</f>
        <v>64.7</v>
      </c>
      <c r="L150" s="805"/>
      <c r="M150" s="805"/>
    </row>
    <row r="151" spans="1:13" ht="13.5" thickBot="1" x14ac:dyDescent="0.25">
      <c r="A151" s="1585" t="s">
        <v>14</v>
      </c>
      <c r="B151" s="1586"/>
      <c r="C151" s="1586"/>
      <c r="D151" s="1586"/>
      <c r="E151" s="1586"/>
      <c r="F151" s="1586"/>
      <c r="G151" s="1586"/>
      <c r="H151" s="1586"/>
      <c r="I151" s="1586"/>
      <c r="J151" s="1587"/>
      <c r="K151" s="50">
        <f>K148+K141</f>
        <v>7802.7</v>
      </c>
      <c r="L151" s="804"/>
      <c r="M151" s="804"/>
    </row>
    <row r="152" spans="1:13" x14ac:dyDescent="0.2">
      <c r="A152" s="149"/>
      <c r="B152" s="187"/>
      <c r="C152" s="149"/>
      <c r="D152" s="187"/>
      <c r="E152" s="26"/>
      <c r="L152" s="29"/>
      <c r="M152" s="805"/>
    </row>
    <row r="153" spans="1:13" x14ac:dyDescent="0.2">
      <c r="J153" s="15"/>
      <c r="L153" s="27"/>
    </row>
    <row r="154" spans="1:13" x14ac:dyDescent="0.2">
      <c r="J154" s="15"/>
    </row>
    <row r="155" spans="1:13" x14ac:dyDescent="0.2">
      <c r="J155" s="15"/>
    </row>
    <row r="156" spans="1:13" x14ac:dyDescent="0.2">
      <c r="J156" s="15"/>
      <c r="K156" s="231"/>
    </row>
    <row r="157" spans="1:13" x14ac:dyDescent="0.2">
      <c r="K157" s="231"/>
    </row>
  </sheetData>
  <mergeCells count="173">
    <mergeCell ref="K1:M1"/>
    <mergeCell ref="A2:M2"/>
    <mergeCell ref="A3:M3"/>
    <mergeCell ref="A4:M4"/>
    <mergeCell ref="L5:M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L6:M6"/>
    <mergeCell ref="K7:K9"/>
    <mergeCell ref="L7:L9"/>
    <mergeCell ref="M8:M9"/>
    <mergeCell ref="A10:M10"/>
    <mergeCell ref="A11:M11"/>
    <mergeCell ref="B12:M12"/>
    <mergeCell ref="C13:M13"/>
    <mergeCell ref="I14:I15"/>
    <mergeCell ref="D15:D16"/>
    <mergeCell ref="E15:E16"/>
    <mergeCell ref="G15:G16"/>
    <mergeCell ref="L15:L16"/>
    <mergeCell ref="M15:M16"/>
    <mergeCell ref="H26:H27"/>
    <mergeCell ref="I26:I27"/>
    <mergeCell ref="E28:E29"/>
    <mergeCell ref="F28:F29"/>
    <mergeCell ref="G28:G29"/>
    <mergeCell ref="H28:H29"/>
    <mergeCell ref="I28:I29"/>
    <mergeCell ref="E19:E20"/>
    <mergeCell ref="G19:G20"/>
    <mergeCell ref="G21:G25"/>
    <mergeCell ref="E26:E27"/>
    <mergeCell ref="F26:F27"/>
    <mergeCell ref="G26:G27"/>
    <mergeCell ref="G37:G38"/>
    <mergeCell ref="L37:L38"/>
    <mergeCell ref="E40:E41"/>
    <mergeCell ref="G40:G41"/>
    <mergeCell ref="C42:J42"/>
    <mergeCell ref="L42:M42"/>
    <mergeCell ref="L28:L29"/>
    <mergeCell ref="E30:E31"/>
    <mergeCell ref="G30:G31"/>
    <mergeCell ref="I32:I33"/>
    <mergeCell ref="E33:E34"/>
    <mergeCell ref="G33:G35"/>
    <mergeCell ref="E52:E54"/>
    <mergeCell ref="G52:G54"/>
    <mergeCell ref="L52:L53"/>
    <mergeCell ref="D55:D56"/>
    <mergeCell ref="E55:E56"/>
    <mergeCell ref="G55:G56"/>
    <mergeCell ref="L55:L56"/>
    <mergeCell ref="C43:M43"/>
    <mergeCell ref="E44:E45"/>
    <mergeCell ref="I44:I45"/>
    <mergeCell ref="L45:L46"/>
    <mergeCell ref="D49:D51"/>
    <mergeCell ref="E49:E51"/>
    <mergeCell ref="G49:G51"/>
    <mergeCell ref="L50:L51"/>
    <mergeCell ref="L66:L68"/>
    <mergeCell ref="E69:E70"/>
    <mergeCell ref="G69:G70"/>
    <mergeCell ref="L69:L70"/>
    <mergeCell ref="E57:E59"/>
    <mergeCell ref="G57:G60"/>
    <mergeCell ref="L57:L59"/>
    <mergeCell ref="D61:D65"/>
    <mergeCell ref="E61:E63"/>
    <mergeCell ref="G61:G63"/>
    <mergeCell ref="L61:L62"/>
    <mergeCell ref="E64:E65"/>
    <mergeCell ref="G64:G65"/>
    <mergeCell ref="E72:E73"/>
    <mergeCell ref="G72:G73"/>
    <mergeCell ref="D74:D76"/>
    <mergeCell ref="E74:E76"/>
    <mergeCell ref="G74:G76"/>
    <mergeCell ref="E77:E79"/>
    <mergeCell ref="G77:G79"/>
    <mergeCell ref="E66:E68"/>
    <mergeCell ref="F66:F68"/>
    <mergeCell ref="G66:G68"/>
    <mergeCell ref="D86:D87"/>
    <mergeCell ref="E86:E87"/>
    <mergeCell ref="G86:G87"/>
    <mergeCell ref="I86:I87"/>
    <mergeCell ref="E88:E89"/>
    <mergeCell ref="G88:G90"/>
    <mergeCell ref="D81:D83"/>
    <mergeCell ref="E81:E83"/>
    <mergeCell ref="G81:G83"/>
    <mergeCell ref="I81:I83"/>
    <mergeCell ref="E84:E85"/>
    <mergeCell ref="G84:G85"/>
    <mergeCell ref="I84:I85"/>
    <mergeCell ref="E98:E100"/>
    <mergeCell ref="F98:F100"/>
    <mergeCell ref="G98:G100"/>
    <mergeCell ref="D101:D104"/>
    <mergeCell ref="E101:E104"/>
    <mergeCell ref="G101:G104"/>
    <mergeCell ref="L89:L90"/>
    <mergeCell ref="E91:E92"/>
    <mergeCell ref="I91:I92"/>
    <mergeCell ref="L91:L92"/>
    <mergeCell ref="D94:D97"/>
    <mergeCell ref="E94:E97"/>
    <mergeCell ref="G94:G97"/>
    <mergeCell ref="D108:D110"/>
    <mergeCell ref="E108:E110"/>
    <mergeCell ref="F108:F110"/>
    <mergeCell ref="G108:G110"/>
    <mergeCell ref="L108:L109"/>
    <mergeCell ref="E111:E112"/>
    <mergeCell ref="F111:F112"/>
    <mergeCell ref="G111:G112"/>
    <mergeCell ref="I101:I102"/>
    <mergeCell ref="L103:L104"/>
    <mergeCell ref="E105:E107"/>
    <mergeCell ref="F105:F107"/>
    <mergeCell ref="G105:G107"/>
    <mergeCell ref="I105:I106"/>
    <mergeCell ref="L105:L107"/>
    <mergeCell ref="E120:E122"/>
    <mergeCell ref="F120:F122"/>
    <mergeCell ref="G120:G122"/>
    <mergeCell ref="H124:H126"/>
    <mergeCell ref="F125:F126"/>
    <mergeCell ref="G125:G126"/>
    <mergeCell ref="E113:J113"/>
    <mergeCell ref="L113:M113"/>
    <mergeCell ref="C114:J114"/>
    <mergeCell ref="L114:M114"/>
    <mergeCell ref="C115:M115"/>
    <mergeCell ref="E117:E118"/>
    <mergeCell ref="G117:G118"/>
    <mergeCell ref="L118:L119"/>
    <mergeCell ref="C135:J135"/>
    <mergeCell ref="L135:M135"/>
    <mergeCell ref="B136:J136"/>
    <mergeCell ref="L136:M136"/>
    <mergeCell ref="B137:J137"/>
    <mergeCell ref="L137:M137"/>
    <mergeCell ref="D128:D129"/>
    <mergeCell ref="D131:D134"/>
    <mergeCell ref="E131:E134"/>
    <mergeCell ref="G131:G132"/>
    <mergeCell ref="L133:L134"/>
    <mergeCell ref="M133:M134"/>
    <mergeCell ref="A150:J150"/>
    <mergeCell ref="A151:J151"/>
    <mergeCell ref="A144:J144"/>
    <mergeCell ref="A145:J145"/>
    <mergeCell ref="A146:J146"/>
    <mergeCell ref="A147:J147"/>
    <mergeCell ref="A148:J148"/>
    <mergeCell ref="A149:J149"/>
    <mergeCell ref="A138:W138"/>
    <mergeCell ref="A139:K139"/>
    <mergeCell ref="A140:J140"/>
    <mergeCell ref="A141:J141"/>
    <mergeCell ref="A142:J142"/>
    <mergeCell ref="A143:J14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3"/>
  <sheetViews>
    <sheetView tabSelected="1" zoomScaleNormal="100" zoomScaleSheetLayoutView="90" workbookViewId="0">
      <selection activeCell="T7" sqref="T7"/>
    </sheetView>
  </sheetViews>
  <sheetFormatPr defaultColWidth="9.140625" defaultRowHeight="12.75" x14ac:dyDescent="0.2"/>
  <cols>
    <col min="1" max="1" width="2.5703125" style="150" customWidth="1"/>
    <col min="2" max="2" width="3.140625" style="188" customWidth="1"/>
    <col min="3" max="3" width="2.5703125" style="150" customWidth="1"/>
    <col min="4" max="4" width="2.5703125" style="188" customWidth="1"/>
    <col min="5" max="5" width="26.42578125" style="15" customWidth="1"/>
    <col min="6" max="6" width="4" style="1491" customWidth="1"/>
    <col min="7" max="7" width="4" style="305" customWidth="1"/>
    <col min="8" max="8" width="2.7109375" style="47" customWidth="1"/>
    <col min="9" max="9" width="12" style="153" customWidth="1"/>
    <col min="10" max="10" width="7.28515625" style="47" customWidth="1"/>
    <col min="11" max="11" width="9.85546875" style="76" customWidth="1"/>
    <col min="12" max="12" width="24.140625" style="30" customWidth="1"/>
    <col min="13" max="13" width="5.85546875" style="47" customWidth="1"/>
    <col min="14" max="16384" width="9.140625" style="15"/>
  </cols>
  <sheetData>
    <row r="1" spans="1:18" ht="54" customHeight="1" x14ac:dyDescent="0.2">
      <c r="K1" s="1874" t="s">
        <v>303</v>
      </c>
      <c r="L1" s="1874"/>
      <c r="M1" s="1874"/>
      <c r="N1" s="30"/>
      <c r="O1" s="30"/>
      <c r="P1" s="30"/>
    </row>
    <row r="2" spans="1:18" ht="48.75" customHeight="1" x14ac:dyDescent="0.2">
      <c r="F2" s="1500"/>
      <c r="K2" s="1874" t="s">
        <v>310</v>
      </c>
      <c r="L2" s="1874"/>
      <c r="M2" s="1874"/>
      <c r="N2" s="30"/>
      <c r="O2" s="30"/>
      <c r="P2" s="30"/>
    </row>
    <row r="3" spans="1:18" s="71" customFormat="1" ht="15.75" x14ac:dyDescent="0.2">
      <c r="A3" s="1722" t="s">
        <v>189</v>
      </c>
      <c r="B3" s="1722"/>
      <c r="C3" s="1722"/>
      <c r="D3" s="1722"/>
      <c r="E3" s="1722"/>
      <c r="F3" s="1722"/>
      <c r="G3" s="1722"/>
      <c r="H3" s="1722"/>
      <c r="I3" s="1722"/>
      <c r="J3" s="1722"/>
      <c r="K3" s="1722"/>
      <c r="L3" s="1722"/>
      <c r="M3" s="1722"/>
      <c r="N3" s="1416"/>
      <c r="O3" s="1416"/>
      <c r="P3" s="1416"/>
      <c r="Q3" s="1416"/>
    </row>
    <row r="4" spans="1:18" s="71" customFormat="1" ht="24" customHeight="1" x14ac:dyDescent="0.2">
      <c r="A4" s="1723" t="s">
        <v>144</v>
      </c>
      <c r="B4" s="1724"/>
      <c r="C4" s="1724"/>
      <c r="D4" s="1724"/>
      <c r="E4" s="1724"/>
      <c r="F4" s="1724"/>
      <c r="G4" s="1724"/>
      <c r="H4" s="1724"/>
      <c r="I4" s="1724"/>
      <c r="J4" s="1724"/>
      <c r="K4" s="1724"/>
      <c r="L4" s="1724"/>
      <c r="M4" s="1724"/>
      <c r="N4" s="1416"/>
      <c r="O4" s="1416"/>
      <c r="P4" s="1416"/>
      <c r="Q4" s="1416"/>
    </row>
    <row r="5" spans="1:18" s="71" customFormat="1" ht="15.75" x14ac:dyDescent="0.2">
      <c r="A5" s="1722" t="s">
        <v>59</v>
      </c>
      <c r="B5" s="1725"/>
      <c r="C5" s="1725"/>
      <c r="D5" s="1725"/>
      <c r="E5" s="1725"/>
      <c r="F5" s="1725"/>
      <c r="G5" s="1725"/>
      <c r="H5" s="1725"/>
      <c r="I5" s="1725"/>
      <c r="J5" s="1725"/>
      <c r="K5" s="1725"/>
      <c r="L5" s="1725"/>
      <c r="M5" s="1725"/>
      <c r="N5" s="1416"/>
      <c r="O5" s="1416"/>
      <c r="P5" s="1416"/>
      <c r="Q5" s="1416"/>
    </row>
    <row r="6" spans="1:18" s="16" customFormat="1" ht="21.75" customHeight="1" thickBot="1" x14ac:dyDescent="0.25">
      <c r="A6" s="120"/>
      <c r="B6" s="186"/>
      <c r="C6" s="120"/>
      <c r="D6" s="188"/>
      <c r="E6" s="11"/>
      <c r="F6" s="157"/>
      <c r="G6" s="306"/>
      <c r="H6" s="70"/>
      <c r="I6" s="152"/>
      <c r="J6" s="47"/>
      <c r="K6" s="76"/>
      <c r="L6" s="1875" t="s">
        <v>99</v>
      </c>
      <c r="M6" s="1875"/>
      <c r="N6" s="20"/>
      <c r="O6" s="20"/>
      <c r="P6" s="20"/>
      <c r="Q6" s="20"/>
    </row>
    <row r="7" spans="1:18" s="16" customFormat="1" ht="58.5" customHeight="1" x14ac:dyDescent="0.2">
      <c r="A7" s="1727" t="s">
        <v>0</v>
      </c>
      <c r="B7" s="1731" t="s">
        <v>1</v>
      </c>
      <c r="C7" s="1731" t="s">
        <v>2</v>
      </c>
      <c r="D7" s="1876" t="s">
        <v>190</v>
      </c>
      <c r="E7" s="1735" t="s">
        <v>20</v>
      </c>
      <c r="F7" s="1738" t="s">
        <v>3</v>
      </c>
      <c r="G7" s="1879" t="s">
        <v>191</v>
      </c>
      <c r="H7" s="1880" t="s">
        <v>4</v>
      </c>
      <c r="I7" s="1669" t="s">
        <v>113</v>
      </c>
      <c r="J7" s="1672" t="s">
        <v>5</v>
      </c>
      <c r="K7" s="244" t="s">
        <v>248</v>
      </c>
      <c r="L7" s="1678" t="s">
        <v>60</v>
      </c>
      <c r="M7" s="1680"/>
      <c r="N7" s="20"/>
      <c r="O7" s="20"/>
      <c r="P7" s="20"/>
      <c r="Q7" s="20"/>
    </row>
    <row r="8" spans="1:18" s="16" customFormat="1" ht="21" customHeight="1" x14ac:dyDescent="0.2">
      <c r="A8" s="1728"/>
      <c r="B8" s="1732"/>
      <c r="C8" s="1732"/>
      <c r="D8" s="1877"/>
      <c r="E8" s="1736"/>
      <c r="F8" s="1739"/>
      <c r="G8" s="1833"/>
      <c r="H8" s="1881"/>
      <c r="I8" s="1670"/>
      <c r="J8" s="1673"/>
      <c r="K8" s="1883" t="s">
        <v>6</v>
      </c>
      <c r="L8" s="1681" t="s">
        <v>20</v>
      </c>
      <c r="M8" s="308" t="s">
        <v>69</v>
      </c>
      <c r="N8" s="20"/>
      <c r="O8" s="20"/>
      <c r="P8" s="20"/>
      <c r="Q8" s="20"/>
    </row>
    <row r="9" spans="1:18" s="16" customFormat="1" ht="28.5" customHeight="1" x14ac:dyDescent="0.2">
      <c r="A9" s="1729"/>
      <c r="B9" s="1733"/>
      <c r="C9" s="1733"/>
      <c r="D9" s="1877"/>
      <c r="E9" s="1736"/>
      <c r="F9" s="1739"/>
      <c r="G9" s="1833"/>
      <c r="H9" s="1881"/>
      <c r="I9" s="1670"/>
      <c r="J9" s="1673"/>
      <c r="K9" s="1884"/>
      <c r="L9" s="1681"/>
      <c r="M9" s="1886" t="s">
        <v>61</v>
      </c>
      <c r="N9" s="20"/>
      <c r="O9" s="20"/>
      <c r="P9" s="20"/>
      <c r="Q9" s="20"/>
    </row>
    <row r="10" spans="1:18" s="16" customFormat="1" ht="46.5" customHeight="1" thickBot="1" x14ac:dyDescent="0.25">
      <c r="A10" s="1730"/>
      <c r="B10" s="1734"/>
      <c r="C10" s="1734"/>
      <c r="D10" s="1878"/>
      <c r="E10" s="1737"/>
      <c r="F10" s="1740"/>
      <c r="G10" s="1849"/>
      <c r="H10" s="1882"/>
      <c r="I10" s="1671"/>
      <c r="J10" s="1674"/>
      <c r="K10" s="1885"/>
      <c r="L10" s="1682"/>
      <c r="M10" s="1887"/>
      <c r="N10" s="20"/>
      <c r="O10" s="20"/>
      <c r="P10" s="20"/>
      <c r="Q10" s="20"/>
    </row>
    <row r="11" spans="1:18" ht="27" customHeight="1" x14ac:dyDescent="0.2">
      <c r="A11" s="1686" t="s">
        <v>23</v>
      </c>
      <c r="B11" s="1687"/>
      <c r="C11" s="1687"/>
      <c r="D11" s="1687"/>
      <c r="E11" s="1687"/>
      <c r="F11" s="1687"/>
      <c r="G11" s="1687"/>
      <c r="H11" s="1687"/>
      <c r="I11" s="1687"/>
      <c r="J11" s="1687"/>
      <c r="K11" s="1687"/>
      <c r="L11" s="1687"/>
      <c r="M11" s="1688"/>
    </row>
    <row r="12" spans="1:18" ht="13.5" thickBot="1" x14ac:dyDescent="0.25">
      <c r="A12" s="1689" t="s">
        <v>177</v>
      </c>
      <c r="B12" s="1690"/>
      <c r="C12" s="1690"/>
      <c r="D12" s="1690"/>
      <c r="E12" s="1690"/>
      <c r="F12" s="1690"/>
      <c r="G12" s="1690"/>
      <c r="H12" s="1690"/>
      <c r="I12" s="1690"/>
      <c r="J12" s="1690"/>
      <c r="K12" s="1690"/>
      <c r="L12" s="1690"/>
      <c r="M12" s="1691"/>
    </row>
    <row r="13" spans="1:18" ht="13.5" thickBot="1" x14ac:dyDescent="0.25">
      <c r="A13" s="121" t="s">
        <v>7</v>
      </c>
      <c r="B13" s="1692" t="s">
        <v>55</v>
      </c>
      <c r="C13" s="1692"/>
      <c r="D13" s="1692"/>
      <c r="E13" s="1692"/>
      <c r="F13" s="1692"/>
      <c r="G13" s="1692"/>
      <c r="H13" s="1692"/>
      <c r="I13" s="1692"/>
      <c r="J13" s="1692"/>
      <c r="K13" s="1692"/>
      <c r="L13" s="1692"/>
      <c r="M13" s="1693"/>
    </row>
    <row r="14" spans="1:18" ht="13.5" thickBot="1" x14ac:dyDescent="0.25">
      <c r="A14" s="121" t="s">
        <v>7</v>
      </c>
      <c r="B14" s="1" t="s">
        <v>7</v>
      </c>
      <c r="C14" s="1694" t="s">
        <v>30</v>
      </c>
      <c r="D14" s="1694"/>
      <c r="E14" s="1694"/>
      <c r="F14" s="1694"/>
      <c r="G14" s="1694"/>
      <c r="H14" s="1694"/>
      <c r="I14" s="1694"/>
      <c r="J14" s="1694"/>
      <c r="K14" s="1694"/>
      <c r="L14" s="1694"/>
      <c r="M14" s="1696"/>
    </row>
    <row r="15" spans="1:18" ht="27" customHeight="1" x14ac:dyDescent="0.2">
      <c r="A15" s="122" t="s">
        <v>7</v>
      </c>
      <c r="B15" s="131" t="s">
        <v>7</v>
      </c>
      <c r="C15" s="123" t="s">
        <v>7</v>
      </c>
      <c r="D15" s="367"/>
      <c r="E15" s="17" t="s">
        <v>32</v>
      </c>
      <c r="F15" s="1466"/>
      <c r="G15" s="1469"/>
      <c r="H15" s="1485" t="s">
        <v>27</v>
      </c>
      <c r="I15" s="1857" t="s">
        <v>143</v>
      </c>
      <c r="J15" s="352"/>
      <c r="K15" s="260"/>
      <c r="L15" s="934"/>
      <c r="M15" s="272"/>
    </row>
    <row r="16" spans="1:18" ht="28.5" customHeight="1" x14ac:dyDescent="0.2">
      <c r="A16" s="124"/>
      <c r="B16" s="9"/>
      <c r="C16" s="2"/>
      <c r="D16" s="1828" t="s">
        <v>7</v>
      </c>
      <c r="E16" s="1658" t="s">
        <v>58</v>
      </c>
      <c r="F16" s="1467"/>
      <c r="G16" s="1870">
        <v>802010601</v>
      </c>
      <c r="H16" s="1489"/>
      <c r="I16" s="1854"/>
      <c r="J16" s="118" t="s">
        <v>10</v>
      </c>
      <c r="K16" s="114">
        <v>200</v>
      </c>
      <c r="L16" s="1909" t="s">
        <v>70</v>
      </c>
      <c r="M16" s="1872">
        <v>5</v>
      </c>
      <c r="R16" s="20"/>
    </row>
    <row r="17" spans="1:19" ht="32.25" customHeight="1" x14ac:dyDescent="0.2">
      <c r="A17" s="124"/>
      <c r="B17" s="9"/>
      <c r="C17" s="2"/>
      <c r="D17" s="1829"/>
      <c r="E17" s="1659"/>
      <c r="F17" s="1467"/>
      <c r="G17" s="1871"/>
      <c r="H17" s="1489"/>
      <c r="I17" s="1476"/>
      <c r="J17" s="258"/>
      <c r="K17" s="863"/>
      <c r="L17" s="1910"/>
      <c r="M17" s="1873"/>
    </row>
    <row r="18" spans="1:19" ht="61.5" customHeight="1" x14ac:dyDescent="0.2">
      <c r="A18" s="124"/>
      <c r="B18" s="9"/>
      <c r="C18" s="2"/>
      <c r="D18" s="1462" t="s">
        <v>8</v>
      </c>
      <c r="E18" s="36" t="s">
        <v>78</v>
      </c>
      <c r="F18" s="1467"/>
      <c r="G18" s="298">
        <v>802010606</v>
      </c>
      <c r="H18" s="1489"/>
      <c r="I18" s="1476"/>
      <c r="J18" s="250" t="s">
        <v>10</v>
      </c>
      <c r="K18" s="111">
        <v>25</v>
      </c>
      <c r="L18" s="933" t="s">
        <v>70</v>
      </c>
      <c r="M18" s="89">
        <v>6</v>
      </c>
      <c r="O18" s="20"/>
      <c r="S18" s="20"/>
    </row>
    <row r="19" spans="1:19" ht="63" customHeight="1" x14ac:dyDescent="0.2">
      <c r="A19" s="124"/>
      <c r="B19" s="9"/>
      <c r="C19" s="2"/>
      <c r="D19" s="374" t="s">
        <v>9</v>
      </c>
      <c r="E19" s="1439" t="s">
        <v>67</v>
      </c>
      <c r="F19" s="1467"/>
      <c r="G19" s="1470">
        <v>802010604</v>
      </c>
      <c r="H19" s="1489"/>
      <c r="I19" s="1476"/>
      <c r="J19" s="151" t="s">
        <v>10</v>
      </c>
      <c r="K19" s="111">
        <v>160</v>
      </c>
      <c r="L19" s="933" t="s">
        <v>70</v>
      </c>
      <c r="M19" s="89">
        <v>40</v>
      </c>
      <c r="O19" s="20"/>
      <c r="P19" s="20"/>
    </row>
    <row r="20" spans="1:19" ht="66.75" customHeight="1" x14ac:dyDescent="0.2">
      <c r="A20" s="124"/>
      <c r="B20" s="9"/>
      <c r="C20" s="2"/>
      <c r="D20" s="1462" t="s">
        <v>11</v>
      </c>
      <c r="E20" s="36" t="s">
        <v>80</v>
      </c>
      <c r="F20" s="1467"/>
      <c r="G20" s="965">
        <v>802010608</v>
      </c>
      <c r="H20" s="1489"/>
      <c r="I20" s="1476"/>
      <c r="J20" s="234" t="s">
        <v>10</v>
      </c>
      <c r="K20" s="111">
        <v>40</v>
      </c>
      <c r="L20" s="966" t="s">
        <v>70</v>
      </c>
      <c r="M20" s="967">
        <v>8</v>
      </c>
      <c r="O20" s="20"/>
      <c r="R20" s="20"/>
    </row>
    <row r="21" spans="1:19" ht="66.75" customHeight="1" x14ac:dyDescent="0.2">
      <c r="A21" s="124"/>
      <c r="B21" s="9"/>
      <c r="C21" s="2"/>
      <c r="D21" s="1462"/>
      <c r="E21" s="1417" t="s">
        <v>292</v>
      </c>
      <c r="F21" s="1467"/>
      <c r="G21" s="940"/>
      <c r="H21" s="1489"/>
      <c r="I21" s="1476"/>
      <c r="J21" s="250"/>
      <c r="K21" s="156"/>
      <c r="L21" s="1455" t="s">
        <v>290</v>
      </c>
      <c r="M21" s="1477">
        <v>1</v>
      </c>
      <c r="O21" s="20"/>
      <c r="R21" s="20"/>
    </row>
    <row r="22" spans="1:19" ht="30.75" customHeight="1" x14ac:dyDescent="0.2">
      <c r="A22" s="124"/>
      <c r="B22" s="9"/>
      <c r="C22" s="2"/>
      <c r="D22" s="1462"/>
      <c r="E22" s="1901" t="s">
        <v>261</v>
      </c>
      <c r="F22" s="1467"/>
      <c r="G22" s="940"/>
      <c r="H22" s="1489"/>
      <c r="I22" s="1476"/>
      <c r="J22" s="240"/>
      <c r="K22" s="114"/>
      <c r="L22" s="1454" t="s">
        <v>291</v>
      </c>
      <c r="M22" s="1480">
        <v>1</v>
      </c>
      <c r="O22" s="20"/>
      <c r="R22" s="20"/>
    </row>
    <row r="23" spans="1:19" ht="13.5" thickBot="1" x14ac:dyDescent="0.25">
      <c r="A23" s="124"/>
      <c r="B23" s="9"/>
      <c r="C23" s="2"/>
      <c r="D23" s="1462"/>
      <c r="E23" s="1902"/>
      <c r="F23" s="293"/>
      <c r="G23" s="950"/>
      <c r="H23" s="1486"/>
      <c r="I23" s="1479"/>
      <c r="J23" s="349" t="s">
        <v>14</v>
      </c>
      <c r="K23" s="87">
        <f>SUM(K16:K20)</f>
        <v>425</v>
      </c>
      <c r="L23" s="1455"/>
      <c r="M23" s="309"/>
      <c r="O23" s="20"/>
    </row>
    <row r="24" spans="1:19" ht="45" customHeight="1" x14ac:dyDescent="0.2">
      <c r="A24" s="130" t="s">
        <v>7</v>
      </c>
      <c r="B24" s="131" t="s">
        <v>7</v>
      </c>
      <c r="C24" s="184" t="s">
        <v>8</v>
      </c>
      <c r="D24" s="366"/>
      <c r="E24" s="97" t="s">
        <v>161</v>
      </c>
      <c r="F24" s="235"/>
      <c r="G24" s="900"/>
      <c r="H24" s="1489">
        <v>2</v>
      </c>
      <c r="I24" s="1476" t="s">
        <v>143</v>
      </c>
      <c r="J24" s="350"/>
      <c r="K24" s="102"/>
      <c r="L24" s="895"/>
      <c r="M24" s="62"/>
      <c r="O24" s="20"/>
    </row>
    <row r="25" spans="1:19" ht="29.25" customHeight="1" x14ac:dyDescent="0.2">
      <c r="A25" s="124"/>
      <c r="B25" s="9"/>
      <c r="C25" s="2"/>
      <c r="D25" s="374" t="s">
        <v>7</v>
      </c>
      <c r="E25" s="1439" t="s">
        <v>128</v>
      </c>
      <c r="F25" s="1467"/>
      <c r="G25" s="1842">
        <v>802010607</v>
      </c>
      <c r="H25" s="1489"/>
      <c r="I25" s="1476"/>
      <c r="J25" s="261" t="s">
        <v>10</v>
      </c>
      <c r="K25" s="111">
        <v>21</v>
      </c>
      <c r="L25" s="896" t="s">
        <v>70</v>
      </c>
      <c r="M25" s="898">
        <v>5</v>
      </c>
      <c r="O25" s="20"/>
      <c r="Q25" s="20"/>
      <c r="S25" s="20"/>
    </row>
    <row r="26" spans="1:19" ht="16.5" customHeight="1" x14ac:dyDescent="0.2">
      <c r="A26" s="124"/>
      <c r="B26" s="9"/>
      <c r="C26" s="2"/>
      <c r="D26" s="1462" t="s">
        <v>8</v>
      </c>
      <c r="E26" s="1439" t="s">
        <v>127</v>
      </c>
      <c r="F26" s="1467"/>
      <c r="G26" s="1842"/>
      <c r="H26" s="1489"/>
      <c r="I26" s="1476"/>
      <c r="J26" s="348" t="s">
        <v>10</v>
      </c>
      <c r="K26" s="48">
        <v>24</v>
      </c>
      <c r="L26" s="897" t="s">
        <v>79</v>
      </c>
      <c r="M26" s="89">
        <v>1</v>
      </c>
      <c r="O26" s="20"/>
      <c r="P26" s="20"/>
    </row>
    <row r="27" spans="1:19" ht="16.5" customHeight="1" x14ac:dyDescent="0.2">
      <c r="A27" s="124"/>
      <c r="B27" s="9"/>
      <c r="C27" s="2"/>
      <c r="D27" s="1462"/>
      <c r="E27" s="1435"/>
      <c r="F27" s="1467"/>
      <c r="G27" s="1842"/>
      <c r="H27" s="1489"/>
      <c r="I27" s="1476"/>
      <c r="J27" s="261" t="s">
        <v>52</v>
      </c>
      <c r="K27" s="114">
        <v>172.9</v>
      </c>
      <c r="L27" s="491"/>
      <c r="M27" s="1487"/>
      <c r="O27" s="20"/>
      <c r="P27" s="20"/>
      <c r="Q27" s="20"/>
    </row>
    <row r="28" spans="1:19" ht="42" customHeight="1" x14ac:dyDescent="0.2">
      <c r="A28" s="495"/>
      <c r="B28" s="496"/>
      <c r="C28" s="497"/>
      <c r="D28" s="374" t="s">
        <v>9</v>
      </c>
      <c r="E28" s="176" t="s">
        <v>249</v>
      </c>
      <c r="F28" s="1014" t="s">
        <v>250</v>
      </c>
      <c r="G28" s="965"/>
      <c r="H28" s="283"/>
      <c r="I28" s="109"/>
      <c r="J28" s="348" t="s">
        <v>10</v>
      </c>
      <c r="K28" s="48">
        <f>439.6+126.9</f>
        <v>566.5</v>
      </c>
      <c r="L28" s="633" t="s">
        <v>253</v>
      </c>
      <c r="M28" s="941">
        <v>4</v>
      </c>
      <c r="O28" s="20"/>
      <c r="P28" s="20"/>
    </row>
    <row r="29" spans="1:19" ht="107.25" customHeight="1" x14ac:dyDescent="0.2">
      <c r="A29" s="124"/>
      <c r="B29" s="9"/>
      <c r="C29" s="2"/>
      <c r="D29" s="1462"/>
      <c r="E29" s="255"/>
      <c r="F29" s="1010"/>
      <c r="G29" s="940"/>
      <c r="H29" s="1489"/>
      <c r="I29" s="1476"/>
      <c r="J29" s="113"/>
      <c r="K29" s="427"/>
      <c r="L29" s="1012" t="s">
        <v>293</v>
      </c>
      <c r="M29" s="1013">
        <v>100</v>
      </c>
      <c r="O29" s="20"/>
      <c r="P29" s="20"/>
    </row>
    <row r="30" spans="1:19" ht="43.5" customHeight="1" x14ac:dyDescent="0.2">
      <c r="A30" s="124"/>
      <c r="B30" s="9"/>
      <c r="C30" s="2"/>
      <c r="D30" s="1462"/>
      <c r="E30" s="255"/>
      <c r="F30" s="1010"/>
      <c r="G30" s="940"/>
      <c r="H30" s="1489"/>
      <c r="I30" s="1476"/>
      <c r="J30" s="113"/>
      <c r="K30" s="156"/>
      <c r="L30" s="633" t="s">
        <v>252</v>
      </c>
      <c r="M30" s="941">
        <v>1</v>
      </c>
      <c r="O30" s="20"/>
      <c r="P30" s="20"/>
      <c r="Q30" s="20"/>
    </row>
    <row r="31" spans="1:19" ht="28.5" customHeight="1" x14ac:dyDescent="0.2">
      <c r="A31" s="124"/>
      <c r="B31" s="9"/>
      <c r="C31" s="2"/>
      <c r="D31" s="1461"/>
      <c r="E31" s="572"/>
      <c r="F31" s="1011"/>
      <c r="G31" s="942"/>
      <c r="H31" s="283"/>
      <c r="I31" s="109"/>
      <c r="J31" s="943"/>
      <c r="K31" s="863"/>
      <c r="L31" s="899" t="s">
        <v>254</v>
      </c>
      <c r="M31" s="944">
        <v>2</v>
      </c>
      <c r="O31" s="20"/>
      <c r="P31" s="20"/>
      <c r="Q31" s="20"/>
    </row>
    <row r="32" spans="1:19" ht="28.5" customHeight="1" x14ac:dyDescent="0.2">
      <c r="A32" s="124"/>
      <c r="B32" s="9"/>
      <c r="C32" s="2"/>
      <c r="D32" s="1462" t="s">
        <v>11</v>
      </c>
      <c r="E32" s="255" t="s">
        <v>256</v>
      </c>
      <c r="F32" s="1903" t="s">
        <v>250</v>
      </c>
      <c r="G32" s="940"/>
      <c r="H32" s="1489"/>
      <c r="I32" s="1476"/>
      <c r="J32" s="113" t="s">
        <v>10</v>
      </c>
      <c r="K32" s="427">
        <v>77.599999999999994</v>
      </c>
      <c r="L32" s="945" t="s">
        <v>257</v>
      </c>
      <c r="M32" s="946">
        <v>3</v>
      </c>
      <c r="O32" s="20"/>
      <c r="P32" s="20"/>
    </row>
    <row r="33" spans="1:18" ht="29.25" customHeight="1" x14ac:dyDescent="0.2">
      <c r="A33" s="124"/>
      <c r="B33" s="9"/>
      <c r="C33" s="2"/>
      <c r="D33" s="1462"/>
      <c r="E33" s="255"/>
      <c r="F33" s="1892"/>
      <c r="G33" s="940"/>
      <c r="H33" s="1489"/>
      <c r="I33" s="1476"/>
      <c r="J33" s="113"/>
      <c r="K33" s="427"/>
      <c r="L33" s="947" t="s">
        <v>258</v>
      </c>
      <c r="M33" s="948">
        <v>10</v>
      </c>
      <c r="O33" s="20"/>
      <c r="P33" s="20"/>
    </row>
    <row r="34" spans="1:18" ht="43.5" customHeight="1" x14ac:dyDescent="0.2">
      <c r="A34" s="124"/>
      <c r="B34" s="9"/>
      <c r="C34" s="2"/>
      <c r="D34" s="1462"/>
      <c r="E34" s="255"/>
      <c r="F34" s="1892"/>
      <c r="G34" s="940"/>
      <c r="H34" s="1489"/>
      <c r="I34" s="1476"/>
      <c r="J34" s="113"/>
      <c r="K34" s="156"/>
      <c r="L34" s="1895" t="s">
        <v>259</v>
      </c>
      <c r="M34" s="1906">
        <v>100</v>
      </c>
      <c r="O34" s="20"/>
      <c r="P34" s="20"/>
      <c r="Q34" s="20"/>
    </row>
    <row r="35" spans="1:18" ht="73.5" customHeight="1" x14ac:dyDescent="0.2">
      <c r="A35" s="124"/>
      <c r="B35" s="9"/>
      <c r="C35" s="2"/>
      <c r="D35" s="1462"/>
      <c r="E35" s="255"/>
      <c r="F35" s="1892"/>
      <c r="G35" s="940"/>
      <c r="H35" s="1489"/>
      <c r="I35" s="1476"/>
      <c r="J35" s="113"/>
      <c r="K35" s="156"/>
      <c r="L35" s="1904"/>
      <c r="M35" s="1906"/>
      <c r="O35" s="20"/>
      <c r="P35" s="20"/>
      <c r="Q35" s="20"/>
    </row>
    <row r="36" spans="1:18" ht="16.5" customHeight="1" thickBot="1" x14ac:dyDescent="0.25">
      <c r="A36" s="124"/>
      <c r="B36" s="9"/>
      <c r="C36" s="2"/>
      <c r="D36" s="1462"/>
      <c r="E36" s="949"/>
      <c r="F36" s="1742"/>
      <c r="G36" s="950"/>
      <c r="H36" s="1489"/>
      <c r="I36" s="1476"/>
      <c r="J36" s="351" t="s">
        <v>14</v>
      </c>
      <c r="K36" s="50">
        <f>SUM(K25:K32)</f>
        <v>862</v>
      </c>
      <c r="L36" s="1905"/>
      <c r="M36" s="951"/>
      <c r="O36" s="20"/>
      <c r="P36" s="20"/>
      <c r="Q36" s="20"/>
    </row>
    <row r="37" spans="1:18" ht="30.75" customHeight="1" x14ac:dyDescent="0.2">
      <c r="A37" s="122" t="s">
        <v>7</v>
      </c>
      <c r="B37" s="131" t="s">
        <v>7</v>
      </c>
      <c r="C37" s="123" t="s">
        <v>9</v>
      </c>
      <c r="D37" s="367"/>
      <c r="E37" s="961" t="s">
        <v>46</v>
      </c>
      <c r="F37" s="1838"/>
      <c r="G37" s="1841">
        <v>8020104</v>
      </c>
      <c r="H37" s="1868" t="s">
        <v>27</v>
      </c>
      <c r="I37" s="1857" t="s">
        <v>143</v>
      </c>
      <c r="J37" s="352" t="s">
        <v>10</v>
      </c>
      <c r="K37" s="355">
        <v>190</v>
      </c>
      <c r="L37" s="1445" t="s">
        <v>71</v>
      </c>
      <c r="M37" s="21">
        <v>4</v>
      </c>
    </row>
    <row r="38" spans="1:18" ht="21" customHeight="1" x14ac:dyDescent="0.2">
      <c r="A38" s="124"/>
      <c r="B38" s="9"/>
      <c r="C38" s="2"/>
      <c r="D38" s="1462"/>
      <c r="E38" s="1908" t="s">
        <v>262</v>
      </c>
      <c r="F38" s="1839"/>
      <c r="G38" s="1842"/>
      <c r="H38" s="1907"/>
      <c r="I38" s="1854"/>
      <c r="J38" s="113"/>
      <c r="K38" s="156"/>
      <c r="L38" s="1446" t="s">
        <v>290</v>
      </c>
      <c r="M38" s="653">
        <v>1</v>
      </c>
      <c r="R38" s="20"/>
    </row>
    <row r="39" spans="1:18" ht="17.25" customHeight="1" thickBot="1" x14ac:dyDescent="0.25">
      <c r="A39" s="125"/>
      <c r="B39" s="1"/>
      <c r="C39" s="7"/>
      <c r="D39" s="1463"/>
      <c r="E39" s="1902"/>
      <c r="F39" s="1840"/>
      <c r="G39" s="1843"/>
      <c r="H39" s="1869"/>
      <c r="I39" s="1858"/>
      <c r="J39" s="349" t="s">
        <v>14</v>
      </c>
      <c r="K39" s="87">
        <f>SUM(K37)</f>
        <v>190</v>
      </c>
      <c r="L39" s="37"/>
      <c r="M39" s="38"/>
      <c r="O39" s="20"/>
    </row>
    <row r="40" spans="1:18" ht="38.25" customHeight="1" x14ac:dyDescent="0.2">
      <c r="A40" s="122" t="s">
        <v>7</v>
      </c>
      <c r="B40" s="131" t="s">
        <v>7</v>
      </c>
      <c r="C40" s="123" t="s">
        <v>11</v>
      </c>
      <c r="D40" s="367"/>
      <c r="E40" s="1665" t="s">
        <v>85</v>
      </c>
      <c r="F40" s="1838"/>
      <c r="G40" s="1841">
        <v>8020105</v>
      </c>
      <c r="H40" s="1868" t="s">
        <v>27</v>
      </c>
      <c r="I40" s="1857" t="s">
        <v>143</v>
      </c>
      <c r="J40" s="352" t="s">
        <v>10</v>
      </c>
      <c r="K40" s="355">
        <v>75</v>
      </c>
      <c r="L40" s="1666" t="s">
        <v>81</v>
      </c>
      <c r="M40" s="18">
        <v>15</v>
      </c>
      <c r="O40" s="44"/>
      <c r="P40" s="10"/>
      <c r="Q40" s="10"/>
      <c r="R40" s="10"/>
    </row>
    <row r="41" spans="1:18" ht="14.25" customHeight="1" thickBot="1" x14ac:dyDescent="0.25">
      <c r="A41" s="125"/>
      <c r="B41" s="1"/>
      <c r="C41" s="7"/>
      <c r="D41" s="1463"/>
      <c r="E41" s="1624"/>
      <c r="F41" s="1840"/>
      <c r="G41" s="1843"/>
      <c r="H41" s="1869"/>
      <c r="I41" s="1858"/>
      <c r="J41" s="349" t="s">
        <v>14</v>
      </c>
      <c r="K41" s="87">
        <f>SUM(K40:K40)</f>
        <v>75</v>
      </c>
      <c r="L41" s="1668"/>
      <c r="M41" s="312"/>
      <c r="O41" s="44"/>
      <c r="P41" s="10"/>
      <c r="Q41" s="10"/>
      <c r="R41" s="10"/>
    </row>
    <row r="42" spans="1:18" ht="46.5" customHeight="1" x14ac:dyDescent="0.2">
      <c r="A42" s="122" t="s">
        <v>7</v>
      </c>
      <c r="B42" s="131" t="s">
        <v>7</v>
      </c>
      <c r="C42" s="123" t="s">
        <v>162</v>
      </c>
      <c r="D42" s="367"/>
      <c r="E42" s="1665" t="s">
        <v>77</v>
      </c>
      <c r="F42" s="1466"/>
      <c r="G42" s="1841">
        <v>802010602</v>
      </c>
      <c r="H42" s="1485">
        <v>2</v>
      </c>
      <c r="I42" s="1478" t="s">
        <v>143</v>
      </c>
      <c r="J42" s="353" t="s">
        <v>10</v>
      </c>
      <c r="K42" s="260">
        <v>18</v>
      </c>
      <c r="L42" s="1453" t="s">
        <v>126</v>
      </c>
      <c r="M42" s="62">
        <v>3</v>
      </c>
      <c r="O42" s="20"/>
      <c r="R42" s="20"/>
    </row>
    <row r="43" spans="1:18" s="190" customFormat="1" ht="16.5" customHeight="1" thickBot="1" x14ac:dyDescent="0.25">
      <c r="A43" s="125"/>
      <c r="B43" s="1"/>
      <c r="C43" s="7"/>
      <c r="D43" s="1463"/>
      <c r="E43" s="1624"/>
      <c r="F43" s="278"/>
      <c r="G43" s="1843"/>
      <c r="H43" s="1486"/>
      <c r="I43" s="154"/>
      <c r="J43" s="354" t="s">
        <v>14</v>
      </c>
      <c r="K43" s="50">
        <f>K42</f>
        <v>18</v>
      </c>
      <c r="L43" s="213"/>
      <c r="M43" s="313"/>
      <c r="O43" s="191"/>
      <c r="R43" s="191"/>
    </row>
    <row r="44" spans="1:18" ht="29.25" customHeight="1" x14ac:dyDescent="0.2">
      <c r="A44" s="126" t="s">
        <v>7</v>
      </c>
      <c r="B44" s="131" t="s">
        <v>7</v>
      </c>
      <c r="C44" s="123" t="s">
        <v>163</v>
      </c>
      <c r="D44" s="367"/>
      <c r="E44" s="17" t="s">
        <v>54</v>
      </c>
      <c r="F44" s="1466"/>
      <c r="G44" s="1469"/>
      <c r="H44" s="294" t="s">
        <v>27</v>
      </c>
      <c r="I44" s="1866" t="s">
        <v>143</v>
      </c>
      <c r="J44" s="64"/>
      <c r="K44" s="257"/>
      <c r="L44" s="223"/>
      <c r="M44" s="62"/>
      <c r="P44" s="20"/>
    </row>
    <row r="45" spans="1:18" ht="28.5" customHeight="1" x14ac:dyDescent="0.2">
      <c r="A45" s="124"/>
      <c r="B45" s="9"/>
      <c r="C45" s="2"/>
      <c r="D45" s="1462" t="s">
        <v>7</v>
      </c>
      <c r="E45" s="1658" t="s">
        <v>62</v>
      </c>
      <c r="F45" s="1467"/>
      <c r="G45" s="1842">
        <v>8040101</v>
      </c>
      <c r="H45" s="295"/>
      <c r="I45" s="1867"/>
      <c r="J45" s="1477" t="s">
        <v>10</v>
      </c>
      <c r="K45" s="537">
        <v>40</v>
      </c>
      <c r="L45" s="1459" t="s">
        <v>56</v>
      </c>
      <c r="M45" s="59" t="s">
        <v>34</v>
      </c>
      <c r="P45" s="20"/>
    </row>
    <row r="46" spans="1:18" ht="32.25" customHeight="1" x14ac:dyDescent="0.2">
      <c r="A46" s="124"/>
      <c r="B46" s="9"/>
      <c r="C46" s="2"/>
      <c r="D46" s="1462"/>
      <c r="E46" s="1658"/>
      <c r="F46" s="1467"/>
      <c r="G46" s="1842"/>
      <c r="H46" s="295"/>
      <c r="I46" s="1484"/>
      <c r="J46" s="1477"/>
      <c r="K46" s="537"/>
      <c r="L46" s="1459" t="s">
        <v>72</v>
      </c>
      <c r="M46" s="59">
        <v>7</v>
      </c>
    </row>
    <row r="47" spans="1:18" ht="32.25" customHeight="1" x14ac:dyDescent="0.2">
      <c r="A47" s="124"/>
      <c r="B47" s="9"/>
      <c r="C47" s="2"/>
      <c r="D47" s="1462"/>
      <c r="E47" s="1442"/>
      <c r="F47" s="964"/>
      <c r="G47" s="1851"/>
      <c r="H47" s="295"/>
      <c r="I47" s="1484"/>
      <c r="J47" s="1477"/>
      <c r="K47" s="537"/>
      <c r="L47" s="968" t="s">
        <v>105</v>
      </c>
      <c r="M47" s="19">
        <v>10</v>
      </c>
      <c r="P47" s="20"/>
      <c r="Q47" s="20"/>
      <c r="R47" s="20"/>
    </row>
    <row r="48" spans="1:18" ht="28.5" customHeight="1" x14ac:dyDescent="0.2">
      <c r="A48" s="124"/>
      <c r="B48" s="9"/>
      <c r="C48" s="2"/>
      <c r="D48" s="1462"/>
      <c r="E48" s="1418" t="s">
        <v>263</v>
      </c>
      <c r="F48" s="1467"/>
      <c r="G48" s="940"/>
      <c r="H48" s="295"/>
      <c r="I48" s="1484"/>
      <c r="J48" s="1477"/>
      <c r="K48" s="537"/>
      <c r="L48" s="108" t="s">
        <v>291</v>
      </c>
      <c r="M48" s="24">
        <v>1</v>
      </c>
    </row>
    <row r="49" spans="1:22" ht="55.5" customHeight="1" x14ac:dyDescent="0.2">
      <c r="A49" s="495"/>
      <c r="B49" s="496"/>
      <c r="C49" s="497"/>
      <c r="D49" s="1495"/>
      <c r="E49" s="1417" t="s">
        <v>264</v>
      </c>
      <c r="F49" s="964"/>
      <c r="G49" s="1497"/>
      <c r="H49" s="1015"/>
      <c r="I49" s="1016"/>
      <c r="J49" s="1499"/>
      <c r="K49" s="556"/>
      <c r="L49" s="968" t="s">
        <v>294</v>
      </c>
      <c r="M49" s="19">
        <v>1</v>
      </c>
    </row>
    <row r="50" spans="1:22" ht="93" customHeight="1" x14ac:dyDescent="0.2">
      <c r="A50" s="124"/>
      <c r="B50" s="9"/>
      <c r="C50" s="2"/>
      <c r="D50" s="1461" t="s">
        <v>8</v>
      </c>
      <c r="E50" s="255" t="s">
        <v>200</v>
      </c>
      <c r="F50" s="235"/>
      <c r="G50" s="1474">
        <v>8020102</v>
      </c>
      <c r="H50" s="296"/>
      <c r="I50" s="245"/>
      <c r="J50" s="258" t="s">
        <v>10</v>
      </c>
      <c r="K50" s="863">
        <f>50+48.2</f>
        <v>98.2</v>
      </c>
      <c r="L50" s="1437" t="s">
        <v>295</v>
      </c>
      <c r="M50" s="110">
        <v>2</v>
      </c>
      <c r="Q50" s="20"/>
      <c r="R50" s="20"/>
      <c r="S50" s="20"/>
    </row>
    <row r="51" spans="1:22" ht="41.25" customHeight="1" x14ac:dyDescent="0.2">
      <c r="A51" s="124"/>
      <c r="B51" s="9"/>
      <c r="C51" s="2"/>
      <c r="D51" s="1462" t="s">
        <v>9</v>
      </c>
      <c r="E51" s="36" t="s">
        <v>130</v>
      </c>
      <c r="F51" s="235"/>
      <c r="G51" s="1850">
        <v>802010201</v>
      </c>
      <c r="H51" s="296"/>
      <c r="I51" s="245"/>
      <c r="J51" s="118" t="s">
        <v>10</v>
      </c>
      <c r="K51" s="156">
        <f>200+55</f>
        <v>255</v>
      </c>
      <c r="L51" s="1632" t="s">
        <v>131</v>
      </c>
      <c r="M51" s="314">
        <v>10</v>
      </c>
      <c r="P51" s="20"/>
      <c r="Q51" s="20"/>
      <c r="R51" s="20"/>
    </row>
    <row r="52" spans="1:22" ht="41.25" customHeight="1" x14ac:dyDescent="0.2">
      <c r="A52" s="124"/>
      <c r="B52" s="9"/>
      <c r="C52" s="2"/>
      <c r="D52" s="1462"/>
      <c r="E52" s="255"/>
      <c r="F52" s="235"/>
      <c r="G52" s="1851"/>
      <c r="H52" s="296"/>
      <c r="I52" s="245"/>
      <c r="J52" s="258"/>
      <c r="K52" s="156"/>
      <c r="L52" s="1633"/>
      <c r="M52" s="315"/>
      <c r="P52" s="20"/>
      <c r="Q52" s="20"/>
      <c r="R52" s="20"/>
    </row>
    <row r="53" spans="1:22" ht="55.5" customHeight="1" x14ac:dyDescent="0.2">
      <c r="A53" s="124"/>
      <c r="B53" s="9"/>
      <c r="C53" s="2"/>
      <c r="D53" s="374" t="s">
        <v>11</v>
      </c>
      <c r="E53" s="36" t="s">
        <v>183</v>
      </c>
      <c r="F53" s="235"/>
      <c r="G53" s="1470">
        <v>8020108</v>
      </c>
      <c r="H53" s="296"/>
      <c r="I53" s="245"/>
      <c r="J53" s="250" t="s">
        <v>10</v>
      </c>
      <c r="K53" s="114">
        <v>5</v>
      </c>
      <c r="L53" s="211" t="s">
        <v>203</v>
      </c>
      <c r="M53" s="316">
        <v>1</v>
      </c>
      <c r="P53" s="20"/>
      <c r="Q53" s="20"/>
      <c r="R53" s="20"/>
      <c r="S53" s="20"/>
    </row>
    <row r="54" spans="1:22" ht="36.75" customHeight="1" x14ac:dyDescent="0.2">
      <c r="A54" s="124"/>
      <c r="B54" s="9"/>
      <c r="C54" s="2"/>
      <c r="D54" s="1462" t="s">
        <v>162</v>
      </c>
      <c r="E54" s="1640" t="s">
        <v>184</v>
      </c>
      <c r="F54" s="235"/>
      <c r="G54" s="1850">
        <v>8020109</v>
      </c>
      <c r="H54" s="296"/>
      <c r="I54" s="245"/>
      <c r="J54" s="151" t="s">
        <v>10</v>
      </c>
      <c r="K54" s="111">
        <v>5</v>
      </c>
      <c r="L54" s="211" t="s">
        <v>187</v>
      </c>
      <c r="M54" s="151">
        <v>40</v>
      </c>
      <c r="P54" s="20"/>
      <c r="Q54" s="20"/>
      <c r="R54" s="20"/>
    </row>
    <row r="55" spans="1:22" ht="16.5" customHeight="1" thickBot="1" x14ac:dyDescent="0.25">
      <c r="A55" s="127"/>
      <c r="B55" s="1"/>
      <c r="C55" s="128"/>
      <c r="D55" s="1463"/>
      <c r="E55" s="1635"/>
      <c r="F55" s="1468"/>
      <c r="G55" s="1843"/>
      <c r="H55" s="297"/>
      <c r="I55" s="246"/>
      <c r="J55" s="251" t="s">
        <v>14</v>
      </c>
      <c r="K55" s="87">
        <f>SUM(K45:K54)</f>
        <v>403.2</v>
      </c>
      <c r="L55" s="256" t="s">
        <v>186</v>
      </c>
      <c r="M55" s="317">
        <v>100</v>
      </c>
      <c r="O55" s="20"/>
    </row>
    <row r="56" spans="1:22" ht="13.5" thickBot="1" x14ac:dyDescent="0.25">
      <c r="A56" s="3" t="s">
        <v>7</v>
      </c>
      <c r="B56" s="129" t="s">
        <v>7</v>
      </c>
      <c r="C56" s="1755" t="s">
        <v>13</v>
      </c>
      <c r="D56" s="1756"/>
      <c r="E56" s="1756"/>
      <c r="F56" s="1756"/>
      <c r="G56" s="1756"/>
      <c r="H56" s="1626"/>
      <c r="I56" s="1626"/>
      <c r="J56" s="1626"/>
      <c r="K56" s="241">
        <f>K55+K41+K39+K23+K36+K43</f>
        <v>1973.2</v>
      </c>
      <c r="L56" s="1599"/>
      <c r="M56" s="1601"/>
      <c r="S56" s="20"/>
    </row>
    <row r="57" spans="1:22" ht="13.5" thickBot="1" x14ac:dyDescent="0.25">
      <c r="A57" s="130" t="s">
        <v>7</v>
      </c>
      <c r="B57" s="876" t="s">
        <v>8</v>
      </c>
      <c r="C57" s="1900" t="s">
        <v>49</v>
      </c>
      <c r="D57" s="1629"/>
      <c r="E57" s="1629"/>
      <c r="F57" s="1629"/>
      <c r="G57" s="1629"/>
      <c r="H57" s="1629"/>
      <c r="I57" s="1629"/>
      <c r="J57" s="1629"/>
      <c r="K57" s="1629"/>
      <c r="L57" s="1629"/>
      <c r="M57" s="1630"/>
    </row>
    <row r="58" spans="1:22" ht="15.75" customHeight="1" x14ac:dyDescent="0.2">
      <c r="A58" s="130" t="s">
        <v>7</v>
      </c>
      <c r="B58" s="131" t="s">
        <v>8</v>
      </c>
      <c r="C58" s="135" t="s">
        <v>7</v>
      </c>
      <c r="D58" s="1462"/>
      <c r="E58" s="1758" t="s">
        <v>44</v>
      </c>
      <c r="F58" s="290"/>
      <c r="G58" s="1470"/>
      <c r="H58" s="1489" t="s">
        <v>27</v>
      </c>
      <c r="I58" s="1854" t="s">
        <v>143</v>
      </c>
      <c r="J58" s="112" t="s">
        <v>21</v>
      </c>
      <c r="K58" s="51">
        <v>400.1</v>
      </c>
      <c r="L58" s="1450" t="s">
        <v>33</v>
      </c>
      <c r="M58" s="258">
        <v>1084</v>
      </c>
      <c r="R58" s="20"/>
    </row>
    <row r="59" spans="1:22" ht="15.75" customHeight="1" x14ac:dyDescent="0.2">
      <c r="A59" s="8"/>
      <c r="B59" s="9"/>
      <c r="C59" s="135"/>
      <c r="D59" s="1462"/>
      <c r="E59" s="1758"/>
      <c r="F59" s="290"/>
      <c r="G59" s="1470"/>
      <c r="H59" s="1489"/>
      <c r="I59" s="1854"/>
      <c r="J59" s="524" t="s">
        <v>88</v>
      </c>
      <c r="K59" s="83">
        <v>62.3</v>
      </c>
      <c r="L59" s="1632" t="s">
        <v>132</v>
      </c>
      <c r="M59" s="118">
        <v>1360</v>
      </c>
    </row>
    <row r="60" spans="1:22" ht="15.75" customHeight="1" x14ac:dyDescent="0.2">
      <c r="A60" s="8"/>
      <c r="B60" s="9"/>
      <c r="C60" s="135"/>
      <c r="D60" s="1462"/>
      <c r="E60" s="1449"/>
      <c r="F60" s="290"/>
      <c r="G60" s="1470"/>
      <c r="H60" s="1489"/>
      <c r="I60" s="1476"/>
      <c r="J60" s="112"/>
      <c r="K60" s="226"/>
      <c r="L60" s="1759"/>
      <c r="M60" s="59"/>
    </row>
    <row r="61" spans="1:22" ht="32.25" customHeight="1" x14ac:dyDescent="0.2">
      <c r="A61" s="8"/>
      <c r="B61" s="9"/>
      <c r="C61" s="135"/>
      <c r="D61" s="1462"/>
      <c r="E61" s="1449"/>
      <c r="F61" s="290"/>
      <c r="G61" s="1470"/>
      <c r="H61" s="1489"/>
      <c r="I61" s="1476"/>
      <c r="J61" s="112"/>
      <c r="K61" s="226"/>
      <c r="L61" s="1448" t="s">
        <v>133</v>
      </c>
      <c r="M61" s="59">
        <v>12</v>
      </c>
    </row>
    <row r="62" spans="1:22" ht="32.25" customHeight="1" x14ac:dyDescent="0.2">
      <c r="A62" s="8"/>
      <c r="B62" s="9"/>
      <c r="C62" s="135"/>
      <c r="D62" s="1462"/>
      <c r="E62" s="219"/>
      <c r="F62" s="290"/>
      <c r="G62" s="1470"/>
      <c r="H62" s="1489"/>
      <c r="I62" s="1476"/>
      <c r="J62" s="220"/>
      <c r="K62" s="79"/>
      <c r="L62" s="1448" t="s">
        <v>103</v>
      </c>
      <c r="M62" s="59">
        <v>9</v>
      </c>
      <c r="V62" s="20"/>
    </row>
    <row r="63" spans="1:22" ht="18" customHeight="1" x14ac:dyDescent="0.2">
      <c r="A63" s="8"/>
      <c r="B63" s="9"/>
      <c r="C63" s="135"/>
      <c r="D63" s="1828" t="s">
        <v>7</v>
      </c>
      <c r="E63" s="1658" t="s">
        <v>91</v>
      </c>
      <c r="F63" s="291"/>
      <c r="G63" s="1850">
        <v>8020201</v>
      </c>
      <c r="H63" s="1489"/>
      <c r="I63" s="1476"/>
      <c r="J63" s="25" t="s">
        <v>10</v>
      </c>
      <c r="K63" s="114">
        <v>544.70000000000005</v>
      </c>
      <c r="L63" s="1436"/>
      <c r="M63" s="118"/>
      <c r="O63" s="58"/>
      <c r="P63" s="58"/>
      <c r="Q63" s="58"/>
      <c r="R63" s="58"/>
    </row>
    <row r="64" spans="1:22" ht="18" customHeight="1" x14ac:dyDescent="0.2">
      <c r="A64" s="8"/>
      <c r="B64" s="9"/>
      <c r="C64" s="135"/>
      <c r="D64" s="1830"/>
      <c r="E64" s="1658"/>
      <c r="F64" s="291"/>
      <c r="G64" s="1842"/>
      <c r="H64" s="1489"/>
      <c r="I64" s="1476"/>
      <c r="J64" s="31"/>
      <c r="K64" s="156"/>
      <c r="L64" s="1633"/>
      <c r="M64" s="110"/>
      <c r="O64" s="58"/>
      <c r="R64" s="20"/>
    </row>
    <row r="65" spans="1:19" ht="18" customHeight="1" x14ac:dyDescent="0.2">
      <c r="A65" s="8"/>
      <c r="B65" s="9"/>
      <c r="C65" s="135"/>
      <c r="D65" s="1829"/>
      <c r="E65" s="1659"/>
      <c r="F65" s="291"/>
      <c r="G65" s="1851"/>
      <c r="H65" s="1489"/>
      <c r="I65" s="1476"/>
      <c r="J65" s="84"/>
      <c r="K65" s="952"/>
      <c r="L65" s="1759"/>
      <c r="M65" s="59"/>
      <c r="P65" s="20"/>
    </row>
    <row r="66" spans="1:19" ht="18.75" customHeight="1" x14ac:dyDescent="0.2">
      <c r="A66" s="8"/>
      <c r="B66" s="9"/>
      <c r="C66" s="135"/>
      <c r="D66" s="1462" t="s">
        <v>8</v>
      </c>
      <c r="E66" s="1623" t="s">
        <v>90</v>
      </c>
      <c r="F66" s="291"/>
      <c r="G66" s="1850">
        <v>8020301</v>
      </c>
      <c r="H66" s="1489"/>
      <c r="I66" s="1476"/>
      <c r="J66" s="24" t="s">
        <v>10</v>
      </c>
      <c r="K66" s="114">
        <v>1167.5</v>
      </c>
      <c r="L66" s="1865"/>
      <c r="M66" s="314"/>
      <c r="N66" s="20"/>
      <c r="O66" s="265"/>
      <c r="P66" s="265"/>
      <c r="R66" s="20"/>
    </row>
    <row r="67" spans="1:19" ht="18.75" customHeight="1" x14ac:dyDescent="0.2">
      <c r="A67" s="8"/>
      <c r="B67" s="9"/>
      <c r="C67" s="135"/>
      <c r="D67" s="1462"/>
      <c r="E67" s="1658"/>
      <c r="F67" s="291"/>
      <c r="G67" s="1842"/>
      <c r="H67" s="1489"/>
      <c r="I67" s="1476"/>
      <c r="J67" s="424"/>
      <c r="K67" s="156"/>
      <c r="L67" s="1763"/>
      <c r="M67" s="315"/>
      <c r="N67" s="20"/>
      <c r="O67" s="20"/>
      <c r="P67" s="20"/>
      <c r="R67" s="20"/>
    </row>
    <row r="68" spans="1:19" ht="18.75" customHeight="1" x14ac:dyDescent="0.2">
      <c r="A68" s="8"/>
      <c r="B68" s="9"/>
      <c r="C68" s="135"/>
      <c r="D68" s="1462"/>
      <c r="E68" s="1658"/>
      <c r="F68" s="291"/>
      <c r="G68" s="1842"/>
      <c r="H68" s="1489"/>
      <c r="I68" s="1476"/>
      <c r="J68" s="540"/>
      <c r="K68" s="720"/>
      <c r="L68" s="1443"/>
      <c r="M68" s="315"/>
      <c r="N68" s="20"/>
      <c r="O68" s="20"/>
      <c r="P68" s="20"/>
      <c r="R68" s="20"/>
    </row>
    <row r="69" spans="1:19" ht="43.5" customHeight="1" x14ac:dyDescent="0.2">
      <c r="A69" s="8"/>
      <c r="B69" s="9"/>
      <c r="C69" s="299"/>
      <c r="D69" s="1460" t="s">
        <v>9</v>
      </c>
      <c r="E69" s="1434" t="s">
        <v>28</v>
      </c>
      <c r="F69" s="291"/>
      <c r="G69" s="1473">
        <v>8020401</v>
      </c>
      <c r="H69" s="1489"/>
      <c r="I69" s="1476"/>
      <c r="J69" s="25" t="s">
        <v>10</v>
      </c>
      <c r="K69" s="49">
        <v>74.8</v>
      </c>
      <c r="L69" s="1483"/>
      <c r="M69" s="314"/>
      <c r="N69" s="20"/>
    </row>
    <row r="70" spans="1:19" ht="18.75" customHeight="1" x14ac:dyDescent="0.2">
      <c r="A70" s="132"/>
      <c r="B70" s="9"/>
      <c r="C70" s="135"/>
      <c r="D70" s="1460" t="s">
        <v>11</v>
      </c>
      <c r="E70" s="1899" t="s">
        <v>92</v>
      </c>
      <c r="F70" s="228"/>
      <c r="G70" s="1850">
        <v>8030201</v>
      </c>
      <c r="H70" s="1489"/>
      <c r="I70" s="1476"/>
      <c r="J70" s="25" t="s">
        <v>10</v>
      </c>
      <c r="K70" s="114">
        <v>826.8</v>
      </c>
      <c r="L70" s="1633" t="s">
        <v>102</v>
      </c>
      <c r="M70" s="118">
        <v>770</v>
      </c>
    </row>
    <row r="71" spans="1:19" ht="17.25" customHeight="1" x14ac:dyDescent="0.2">
      <c r="A71" s="132"/>
      <c r="B71" s="9"/>
      <c r="C71" s="135"/>
      <c r="D71" s="1462"/>
      <c r="E71" s="1662"/>
      <c r="F71" s="228"/>
      <c r="G71" s="1842"/>
      <c r="H71" s="1489"/>
      <c r="I71" s="1476"/>
      <c r="J71" s="31"/>
      <c r="K71" s="156"/>
      <c r="L71" s="1633"/>
      <c r="M71" s="110"/>
      <c r="S71" s="20"/>
    </row>
    <row r="72" spans="1:19" ht="18.75" customHeight="1" x14ac:dyDescent="0.2">
      <c r="A72" s="124"/>
      <c r="B72" s="9"/>
      <c r="C72" s="135"/>
      <c r="D72" s="1462"/>
      <c r="E72" s="1662"/>
      <c r="F72" s="228"/>
      <c r="G72" s="1842"/>
      <c r="H72" s="1489"/>
      <c r="I72" s="1476"/>
      <c r="J72" s="533"/>
      <c r="K72" s="952"/>
      <c r="L72" s="1633"/>
      <c r="M72" s="110"/>
      <c r="O72" s="20"/>
    </row>
    <row r="73" spans="1:19" ht="28.5" customHeight="1" x14ac:dyDescent="0.2">
      <c r="A73" s="8"/>
      <c r="B73" s="9"/>
      <c r="C73" s="135"/>
      <c r="D73" s="1462"/>
      <c r="E73" s="1435" t="s">
        <v>296</v>
      </c>
      <c r="F73" s="228"/>
      <c r="G73" s="1842"/>
      <c r="H73" s="1489"/>
      <c r="I73" s="1476"/>
      <c r="J73" s="25" t="s">
        <v>10</v>
      </c>
      <c r="K73" s="49">
        <v>4</v>
      </c>
      <c r="L73" s="1443"/>
      <c r="M73" s="424"/>
    </row>
    <row r="74" spans="1:19" ht="15.75" customHeight="1" x14ac:dyDescent="0.2">
      <c r="A74" s="124"/>
      <c r="B74" s="9"/>
      <c r="C74" s="135"/>
      <c r="D74" s="1828" t="s">
        <v>162</v>
      </c>
      <c r="E74" s="1623" t="s">
        <v>297</v>
      </c>
      <c r="F74" s="291"/>
      <c r="G74" s="1850">
        <v>8030301</v>
      </c>
      <c r="H74" s="1489"/>
      <c r="I74" s="1476"/>
      <c r="J74" s="25" t="s">
        <v>10</v>
      </c>
      <c r="K74" s="114">
        <v>327.2</v>
      </c>
      <c r="L74" s="1763"/>
      <c r="M74" s="314"/>
      <c r="P74" s="20"/>
      <c r="Q74" s="20"/>
    </row>
    <row r="75" spans="1:19" ht="15.75" customHeight="1" x14ac:dyDescent="0.2">
      <c r="A75" s="124"/>
      <c r="B75" s="9"/>
      <c r="C75" s="135"/>
      <c r="D75" s="1830"/>
      <c r="E75" s="1658"/>
      <c r="F75" s="291"/>
      <c r="G75" s="1842"/>
      <c r="H75" s="1489"/>
      <c r="I75" s="1476"/>
      <c r="J75" s="31"/>
      <c r="K75" s="156"/>
      <c r="L75" s="1663"/>
      <c r="M75" s="315"/>
      <c r="P75" s="20"/>
    </row>
    <row r="76" spans="1:19" ht="15.75" customHeight="1" x14ac:dyDescent="0.2">
      <c r="A76" s="124"/>
      <c r="B76" s="9"/>
      <c r="C76" s="2"/>
      <c r="D76" s="1830"/>
      <c r="E76" s="1659"/>
      <c r="F76" s="291"/>
      <c r="G76" s="1851"/>
      <c r="H76" s="397"/>
      <c r="I76" s="1476"/>
      <c r="J76" s="84"/>
      <c r="K76" s="952"/>
      <c r="L76" s="1452"/>
      <c r="M76" s="319"/>
      <c r="P76" s="20"/>
      <c r="S76" s="20"/>
    </row>
    <row r="77" spans="1:19" ht="18" customHeight="1" x14ac:dyDescent="0.2">
      <c r="A77" s="132"/>
      <c r="B77" s="9"/>
      <c r="C77" s="135"/>
      <c r="D77" s="1494" t="s">
        <v>163</v>
      </c>
      <c r="E77" s="1658" t="s">
        <v>101</v>
      </c>
      <c r="F77" s="1839" t="s">
        <v>100</v>
      </c>
      <c r="G77" s="1842">
        <v>8040201</v>
      </c>
      <c r="H77" s="1501"/>
      <c r="I77" s="1493"/>
      <c r="J77" s="31" t="s">
        <v>10</v>
      </c>
      <c r="K77" s="156">
        <v>440.1</v>
      </c>
      <c r="L77" s="1667" t="s">
        <v>134</v>
      </c>
      <c r="M77" s="66">
        <v>2</v>
      </c>
      <c r="Q77" s="20"/>
      <c r="R77" s="20"/>
      <c r="S77" s="20"/>
    </row>
    <row r="78" spans="1:19" ht="18" customHeight="1" x14ac:dyDescent="0.2">
      <c r="A78" s="132"/>
      <c r="B78" s="9"/>
      <c r="C78" s="135"/>
      <c r="D78" s="1498"/>
      <c r="E78" s="1658"/>
      <c r="F78" s="1839"/>
      <c r="G78" s="1842"/>
      <c r="H78" s="1501"/>
      <c r="I78" s="1493"/>
      <c r="J78" s="31"/>
      <c r="K78" s="156"/>
      <c r="L78" s="1667"/>
      <c r="M78" s="66"/>
      <c r="Q78" s="20"/>
      <c r="S78" s="20"/>
    </row>
    <row r="79" spans="1:19" ht="18" customHeight="1" x14ac:dyDescent="0.2">
      <c r="A79" s="132"/>
      <c r="B79" s="9"/>
      <c r="C79" s="135"/>
      <c r="D79" s="1498"/>
      <c r="E79" s="1658"/>
      <c r="F79" s="1839"/>
      <c r="G79" s="1842"/>
      <c r="H79" s="1501"/>
      <c r="I79" s="1493"/>
      <c r="J79" s="533"/>
      <c r="K79" s="953"/>
      <c r="L79" s="1667"/>
      <c r="M79" s="110"/>
      <c r="Q79" s="20"/>
      <c r="S79" s="20"/>
    </row>
    <row r="80" spans="1:19" ht="26.25" customHeight="1" x14ac:dyDescent="0.2">
      <c r="A80" s="132"/>
      <c r="B80" s="9"/>
      <c r="C80" s="135"/>
      <c r="D80" s="1498"/>
      <c r="E80" s="1640" t="s">
        <v>136</v>
      </c>
      <c r="F80" s="237"/>
      <c r="G80" s="1850">
        <v>8040202</v>
      </c>
      <c r="H80" s="1501"/>
      <c r="I80" s="1493"/>
      <c r="J80" s="31"/>
      <c r="K80" s="61"/>
      <c r="L80" s="1667"/>
      <c r="M80" s="315"/>
      <c r="Q80" s="20"/>
    </row>
    <row r="81" spans="1:20" ht="24" customHeight="1" x14ac:dyDescent="0.2">
      <c r="A81" s="1024"/>
      <c r="B81" s="496"/>
      <c r="C81" s="1007"/>
      <c r="D81" s="1495"/>
      <c r="E81" s="1639"/>
      <c r="F81" s="1025"/>
      <c r="G81" s="1851"/>
      <c r="H81" s="283"/>
      <c r="I81" s="109"/>
      <c r="J81" s="84"/>
      <c r="K81" s="86"/>
      <c r="L81" s="882"/>
      <c r="M81" s="319"/>
      <c r="Q81" s="20"/>
      <c r="S81" s="20"/>
    </row>
    <row r="82" spans="1:20" ht="50.25" customHeight="1" x14ac:dyDescent="0.2">
      <c r="A82" s="132"/>
      <c r="B82" s="9"/>
      <c r="C82" s="180"/>
      <c r="D82" s="1482"/>
      <c r="E82" s="572" t="s">
        <v>137</v>
      </c>
      <c r="F82" s="1470"/>
      <c r="G82" s="1474">
        <v>8040203</v>
      </c>
      <c r="H82" s="356"/>
      <c r="I82" s="1477"/>
      <c r="J82" s="221" t="s">
        <v>10</v>
      </c>
      <c r="K82" s="86">
        <v>178.8</v>
      </c>
      <c r="L82" s="1450" t="s">
        <v>135</v>
      </c>
      <c r="M82" s="258">
        <v>1</v>
      </c>
      <c r="O82" s="20"/>
      <c r="Q82" s="20"/>
      <c r="S82" s="20"/>
      <c r="T82" s="20"/>
    </row>
    <row r="83" spans="1:20" ht="25.5" customHeight="1" x14ac:dyDescent="0.2">
      <c r="A83" s="132"/>
      <c r="B83" s="9"/>
      <c r="C83" s="180"/>
      <c r="D83" s="1482"/>
      <c r="E83" s="1631" t="s">
        <v>209</v>
      </c>
      <c r="F83" s="155"/>
      <c r="G83" s="1850">
        <v>8040204</v>
      </c>
      <c r="H83" s="284"/>
      <c r="I83" s="1477"/>
      <c r="J83" s="117" t="s">
        <v>10</v>
      </c>
      <c r="K83" s="61">
        <v>42.4</v>
      </c>
      <c r="L83" s="1437" t="s">
        <v>135</v>
      </c>
      <c r="M83" s="110">
        <v>1</v>
      </c>
      <c r="P83" s="20"/>
      <c r="Q83" s="20"/>
      <c r="S83" s="20"/>
    </row>
    <row r="84" spans="1:20" ht="25.5" customHeight="1" x14ac:dyDescent="0.2">
      <c r="A84" s="132"/>
      <c r="B84" s="9"/>
      <c r="C84" s="180"/>
      <c r="D84" s="1482"/>
      <c r="E84" s="1639"/>
      <c r="F84" s="235"/>
      <c r="G84" s="1851"/>
      <c r="H84" s="284"/>
      <c r="I84" s="1477"/>
      <c r="J84" s="221"/>
      <c r="K84" s="86"/>
      <c r="L84" s="1450"/>
      <c r="M84" s="325"/>
      <c r="P84" s="20"/>
      <c r="Q84" s="20"/>
      <c r="S84" s="20"/>
    </row>
    <row r="85" spans="1:20" ht="16.5" customHeight="1" x14ac:dyDescent="0.2">
      <c r="A85" s="132"/>
      <c r="B85" s="9"/>
      <c r="C85" s="135"/>
      <c r="D85" s="1828" t="s">
        <v>193</v>
      </c>
      <c r="E85" s="1658" t="s">
        <v>29</v>
      </c>
      <c r="F85" s="291"/>
      <c r="G85" s="1850">
        <v>8040301</v>
      </c>
      <c r="H85" s="1489"/>
      <c r="I85" s="1476"/>
      <c r="J85" s="25" t="s">
        <v>10</v>
      </c>
      <c r="K85" s="954">
        <v>318.39999999999998</v>
      </c>
      <c r="L85" s="1437"/>
      <c r="M85" s="110"/>
    </row>
    <row r="86" spans="1:20" ht="16.5" customHeight="1" x14ac:dyDescent="0.2">
      <c r="A86" s="124"/>
      <c r="B86" s="9"/>
      <c r="C86" s="224"/>
      <c r="D86" s="1830"/>
      <c r="E86" s="1658"/>
      <c r="F86" s="291"/>
      <c r="G86" s="1842"/>
      <c r="H86" s="1489"/>
      <c r="I86" s="1476"/>
      <c r="J86" s="31"/>
      <c r="K86" s="156"/>
      <c r="L86" s="1437"/>
      <c r="M86" s="110"/>
      <c r="P86" s="20"/>
    </row>
    <row r="87" spans="1:20" ht="16.5" customHeight="1" x14ac:dyDescent="0.2">
      <c r="A87" s="124"/>
      <c r="B87" s="9"/>
      <c r="C87" s="224"/>
      <c r="D87" s="1829"/>
      <c r="E87" s="1658"/>
      <c r="F87" s="291"/>
      <c r="G87" s="1851"/>
      <c r="H87" s="1489"/>
      <c r="I87" s="1476"/>
      <c r="J87" s="533"/>
      <c r="K87" s="875"/>
      <c r="L87" s="1437"/>
      <c r="M87" s="110"/>
      <c r="O87" s="20"/>
      <c r="R87" s="20"/>
    </row>
    <row r="88" spans="1:20" ht="14.25" customHeight="1" x14ac:dyDescent="0.2">
      <c r="A88" s="124"/>
      <c r="B88" s="9"/>
      <c r="C88" s="225"/>
      <c r="D88" s="1482" t="s">
        <v>12</v>
      </c>
      <c r="E88" s="1623" t="s">
        <v>138</v>
      </c>
      <c r="F88" s="252"/>
      <c r="G88" s="1850">
        <v>80602</v>
      </c>
      <c r="H88" s="284"/>
      <c r="I88" s="1477"/>
      <c r="J88" s="118" t="s">
        <v>10</v>
      </c>
      <c r="K88" s="49">
        <v>2.8</v>
      </c>
      <c r="L88" s="1436" t="s">
        <v>164</v>
      </c>
      <c r="M88" s="118">
        <v>7</v>
      </c>
      <c r="P88" s="20"/>
    </row>
    <row r="89" spans="1:20" ht="14.25" customHeight="1" x14ac:dyDescent="0.2">
      <c r="A89" s="124"/>
      <c r="B89" s="9"/>
      <c r="C89" s="225"/>
      <c r="D89" s="1482"/>
      <c r="E89" s="1658"/>
      <c r="F89" s="252"/>
      <c r="G89" s="1842"/>
      <c r="H89" s="284"/>
      <c r="I89" s="1477"/>
      <c r="J89" s="117"/>
      <c r="K89" s="61"/>
      <c r="L89" s="1437"/>
      <c r="M89" s="110"/>
      <c r="N89" s="20"/>
    </row>
    <row r="90" spans="1:20" ht="13.5" thickBot="1" x14ac:dyDescent="0.25">
      <c r="A90" s="3"/>
      <c r="B90" s="1"/>
      <c r="C90" s="133"/>
      <c r="D90" s="1463"/>
      <c r="E90" s="1624"/>
      <c r="F90" s="292"/>
      <c r="G90" s="1843"/>
      <c r="H90" s="1486"/>
      <c r="I90" s="1479"/>
      <c r="J90" s="12" t="s">
        <v>14</v>
      </c>
      <c r="K90" s="77">
        <f>SUM(K58:K89)</f>
        <v>4389.9000000000005</v>
      </c>
      <c r="L90" s="1444"/>
      <c r="M90" s="317"/>
      <c r="O90" s="265"/>
    </row>
    <row r="91" spans="1:20" ht="17.25" customHeight="1" x14ac:dyDescent="0.2">
      <c r="A91" s="143" t="s">
        <v>7</v>
      </c>
      <c r="B91" s="144" t="s">
        <v>8</v>
      </c>
      <c r="C91" s="119" t="s">
        <v>8</v>
      </c>
      <c r="D91" s="368"/>
      <c r="E91" s="97" t="s">
        <v>120</v>
      </c>
      <c r="F91" s="95"/>
      <c r="G91" s="1469"/>
      <c r="H91" s="285"/>
      <c r="I91" s="98"/>
      <c r="J91" s="98"/>
      <c r="K91" s="99"/>
      <c r="L91" s="233"/>
      <c r="M91" s="326"/>
      <c r="P91" s="20"/>
      <c r="Q91" s="20"/>
    </row>
    <row r="92" spans="1:20" ht="40.5" customHeight="1" x14ac:dyDescent="0.2">
      <c r="A92" s="8"/>
      <c r="B92" s="9"/>
      <c r="C92" s="300"/>
      <c r="D92" s="1863" t="s">
        <v>7</v>
      </c>
      <c r="E92" s="1631" t="s">
        <v>168</v>
      </c>
      <c r="F92" s="96"/>
      <c r="G92" s="1842">
        <v>801010604</v>
      </c>
      <c r="H92" s="286">
        <v>2</v>
      </c>
      <c r="I92" s="1856" t="s">
        <v>143</v>
      </c>
      <c r="J92" s="1477" t="s">
        <v>10</v>
      </c>
      <c r="K92" s="60">
        <v>230</v>
      </c>
      <c r="L92" s="1450" t="s">
        <v>210</v>
      </c>
      <c r="M92" s="325">
        <v>100</v>
      </c>
      <c r="P92" s="20"/>
      <c r="R92" s="20"/>
    </row>
    <row r="93" spans="1:20" ht="40.5" customHeight="1" x14ac:dyDescent="0.2">
      <c r="A93" s="8"/>
      <c r="B93" s="9"/>
      <c r="C93" s="174"/>
      <c r="D93" s="1863"/>
      <c r="E93" s="1631"/>
      <c r="F93" s="96"/>
      <c r="G93" s="1842"/>
      <c r="H93" s="286"/>
      <c r="I93" s="1856"/>
      <c r="J93" s="1477"/>
      <c r="K93" s="60"/>
      <c r="L93" s="1450" t="s">
        <v>174</v>
      </c>
      <c r="M93" s="325">
        <v>1070</v>
      </c>
      <c r="P93" s="20"/>
    </row>
    <row r="94" spans="1:20" ht="30" customHeight="1" x14ac:dyDescent="0.2">
      <c r="A94" s="8"/>
      <c r="B94" s="9"/>
      <c r="C94" s="174"/>
      <c r="D94" s="1860"/>
      <c r="E94" s="1639"/>
      <c r="F94" s="96"/>
      <c r="G94" s="1851"/>
      <c r="H94" s="286"/>
      <c r="I94" s="1862"/>
      <c r="J94" s="1477"/>
      <c r="K94" s="100"/>
      <c r="L94" s="1450" t="s">
        <v>175</v>
      </c>
      <c r="M94" s="325">
        <v>4</v>
      </c>
      <c r="P94" s="20"/>
    </row>
    <row r="95" spans="1:20" ht="36" customHeight="1" x14ac:dyDescent="0.2">
      <c r="A95" s="8"/>
      <c r="B95" s="9"/>
      <c r="C95" s="174"/>
      <c r="D95" s="1482" t="s">
        <v>8</v>
      </c>
      <c r="E95" s="1640" t="s">
        <v>160</v>
      </c>
      <c r="F95" s="252"/>
      <c r="G95" s="1850">
        <v>801010605</v>
      </c>
      <c r="H95" s="287">
        <v>6</v>
      </c>
      <c r="I95" s="1861" t="s">
        <v>148</v>
      </c>
      <c r="J95" s="1480" t="s">
        <v>10</v>
      </c>
      <c r="K95" s="101">
        <v>56.7</v>
      </c>
      <c r="L95" s="1436" t="s">
        <v>288</v>
      </c>
      <c r="M95" s="118">
        <v>50</v>
      </c>
      <c r="P95" s="20"/>
    </row>
    <row r="96" spans="1:20" ht="24" customHeight="1" x14ac:dyDescent="0.2">
      <c r="A96" s="8"/>
      <c r="B96" s="9"/>
      <c r="C96" s="174"/>
      <c r="D96" s="1482"/>
      <c r="E96" s="1631"/>
      <c r="F96" s="252"/>
      <c r="G96" s="1851"/>
      <c r="H96" s="286"/>
      <c r="I96" s="1856"/>
      <c r="J96" s="1477"/>
      <c r="K96" s="100"/>
      <c r="L96" s="1450"/>
      <c r="M96" s="258"/>
      <c r="P96" s="20"/>
      <c r="S96" s="20"/>
    </row>
    <row r="97" spans="1:19" ht="22.5" customHeight="1" x14ac:dyDescent="0.2">
      <c r="A97" s="8"/>
      <c r="B97" s="9"/>
      <c r="C97" s="174"/>
      <c r="D97" s="1859" t="s">
        <v>9</v>
      </c>
      <c r="E97" s="1640" t="s">
        <v>125</v>
      </c>
      <c r="F97" s="252"/>
      <c r="G97" s="1842">
        <v>801010606</v>
      </c>
      <c r="H97" s="287">
        <v>2</v>
      </c>
      <c r="I97" s="1861" t="s">
        <v>143</v>
      </c>
      <c r="J97" s="1480" t="s">
        <v>10</v>
      </c>
      <c r="K97" s="101">
        <v>2</v>
      </c>
      <c r="L97" s="192" t="s">
        <v>176</v>
      </c>
      <c r="M97" s="151">
        <v>100</v>
      </c>
      <c r="P97" s="20"/>
    </row>
    <row r="98" spans="1:19" ht="38.25" customHeight="1" x14ac:dyDescent="0.2">
      <c r="A98" s="8"/>
      <c r="B98" s="9"/>
      <c r="C98" s="174"/>
      <c r="D98" s="1860"/>
      <c r="E98" s="1639"/>
      <c r="F98" s="252"/>
      <c r="G98" s="1842"/>
      <c r="H98" s="286"/>
      <c r="I98" s="1862"/>
      <c r="J98" s="1477"/>
      <c r="K98" s="100"/>
      <c r="L98" s="1436" t="s">
        <v>154</v>
      </c>
      <c r="M98" s="66"/>
      <c r="P98" s="20"/>
      <c r="R98" s="20"/>
    </row>
    <row r="99" spans="1:19" ht="30.75" customHeight="1" x14ac:dyDescent="0.2">
      <c r="A99" s="8"/>
      <c r="B99" s="9"/>
      <c r="C99" s="174"/>
      <c r="D99" s="1482" t="s">
        <v>11</v>
      </c>
      <c r="E99" s="1640" t="s">
        <v>121</v>
      </c>
      <c r="F99" s="252"/>
      <c r="G99" s="1850">
        <v>801010607</v>
      </c>
      <c r="H99" s="287">
        <v>2</v>
      </c>
      <c r="I99" s="1480" t="s">
        <v>143</v>
      </c>
      <c r="J99" s="1480" t="s">
        <v>10</v>
      </c>
      <c r="K99" s="101">
        <v>10</v>
      </c>
      <c r="L99" s="192" t="s">
        <v>139</v>
      </c>
      <c r="M99" s="118">
        <v>100</v>
      </c>
      <c r="P99" s="20"/>
    </row>
    <row r="100" spans="1:19" ht="17.25" customHeight="1" x14ac:dyDescent="0.2">
      <c r="A100" s="8"/>
      <c r="B100" s="9"/>
      <c r="C100" s="174"/>
      <c r="D100" s="1482"/>
      <c r="E100" s="1631"/>
      <c r="F100" s="96"/>
      <c r="G100" s="1842"/>
      <c r="H100" s="347"/>
      <c r="I100" s="1477"/>
      <c r="J100" s="1481"/>
      <c r="K100" s="103"/>
      <c r="L100" s="1632" t="s">
        <v>165</v>
      </c>
      <c r="M100" s="118">
        <v>1</v>
      </c>
      <c r="P100" s="20"/>
      <c r="Q100" s="20"/>
    </row>
    <row r="101" spans="1:19" ht="16.5" customHeight="1" thickBot="1" x14ac:dyDescent="0.25">
      <c r="A101" s="3"/>
      <c r="B101" s="1"/>
      <c r="C101" s="133"/>
      <c r="D101" s="1463"/>
      <c r="E101" s="1438"/>
      <c r="F101" s="292"/>
      <c r="G101" s="1843"/>
      <c r="H101" s="1486"/>
      <c r="I101" s="254"/>
      <c r="J101" s="222" t="s">
        <v>14</v>
      </c>
      <c r="K101" s="85">
        <f>SUM(K91:K100)</f>
        <v>298.7</v>
      </c>
      <c r="L101" s="1664"/>
      <c r="M101" s="317"/>
      <c r="P101" s="20"/>
    </row>
    <row r="102" spans="1:19" ht="21.75" customHeight="1" x14ac:dyDescent="0.2">
      <c r="A102" s="122" t="s">
        <v>7</v>
      </c>
      <c r="B102" s="131" t="s">
        <v>8</v>
      </c>
      <c r="C102" s="134" t="s">
        <v>9</v>
      </c>
      <c r="D102" s="367"/>
      <c r="E102" s="1665" t="s">
        <v>123</v>
      </c>
      <c r="F102" s="1466"/>
      <c r="G102" s="1841">
        <v>80601</v>
      </c>
      <c r="H102" s="1485">
        <v>6</v>
      </c>
      <c r="I102" s="1857" t="s">
        <v>148</v>
      </c>
      <c r="J102" s="106" t="s">
        <v>10</v>
      </c>
      <c r="K102" s="90">
        <f>154.5-18</f>
        <v>136.5</v>
      </c>
      <c r="L102" s="1666" t="s">
        <v>124</v>
      </c>
      <c r="M102" s="21">
        <v>7</v>
      </c>
      <c r="N102" s="104"/>
    </row>
    <row r="103" spans="1:19" ht="21.75" customHeight="1" x14ac:dyDescent="0.2">
      <c r="A103" s="124"/>
      <c r="B103" s="9"/>
      <c r="C103" s="224"/>
      <c r="D103" s="1462"/>
      <c r="E103" s="1658"/>
      <c r="F103" s="1467"/>
      <c r="G103" s="1842"/>
      <c r="H103" s="1489"/>
      <c r="I103" s="1854"/>
      <c r="J103" s="424" t="s">
        <v>243</v>
      </c>
      <c r="K103" s="955">
        <v>18</v>
      </c>
      <c r="L103" s="1667"/>
      <c r="M103" s="653"/>
      <c r="N103" s="104"/>
    </row>
    <row r="104" spans="1:19" ht="13.5" customHeight="1" thickBot="1" x14ac:dyDescent="0.25">
      <c r="A104" s="3"/>
      <c r="B104" s="1"/>
      <c r="C104" s="133"/>
      <c r="D104" s="1463"/>
      <c r="E104" s="1624"/>
      <c r="F104" s="292"/>
      <c r="G104" s="1843"/>
      <c r="H104" s="1486"/>
      <c r="I104" s="1858"/>
      <c r="J104" s="222" t="s">
        <v>14</v>
      </c>
      <c r="K104" s="85">
        <f>SUM(K102:K103)</f>
        <v>154.5</v>
      </c>
      <c r="L104" s="1668"/>
      <c r="M104" s="327"/>
      <c r="N104" s="107"/>
      <c r="P104" s="20"/>
    </row>
    <row r="105" spans="1:19" ht="41.25" customHeight="1" x14ac:dyDescent="0.2">
      <c r="A105" s="130" t="s">
        <v>7</v>
      </c>
      <c r="B105" s="131" t="s">
        <v>8</v>
      </c>
      <c r="C105" s="123" t="s">
        <v>11</v>
      </c>
      <c r="D105" s="369"/>
      <c r="E105" s="361" t="s">
        <v>45</v>
      </c>
      <c r="F105" s="587"/>
      <c r="G105" s="363"/>
      <c r="H105" s="364"/>
      <c r="I105" s="365"/>
      <c r="J105" s="177"/>
      <c r="K105" s="242"/>
      <c r="L105" s="91"/>
      <c r="M105" s="106"/>
      <c r="Q105" s="20"/>
      <c r="R105" s="20"/>
    </row>
    <row r="106" spans="1:19" ht="17.25" customHeight="1" x14ac:dyDescent="0.2">
      <c r="A106" s="8"/>
      <c r="B106" s="9"/>
      <c r="C106" s="135"/>
      <c r="D106" s="1462" t="s">
        <v>7</v>
      </c>
      <c r="E106" s="1640" t="s">
        <v>182</v>
      </c>
      <c r="F106" s="1898"/>
      <c r="G106" s="1850">
        <v>8010118</v>
      </c>
      <c r="H106" s="288">
        <v>4</v>
      </c>
      <c r="I106" s="1856" t="s">
        <v>181</v>
      </c>
      <c r="J106" s="14" t="s">
        <v>10</v>
      </c>
      <c r="K106" s="80">
        <v>20</v>
      </c>
      <c r="L106" s="1655" t="s">
        <v>180</v>
      </c>
      <c r="M106" s="1480">
        <v>1</v>
      </c>
      <c r="O106" s="20"/>
    </row>
    <row r="107" spans="1:19" ht="17.25" customHeight="1" x14ac:dyDescent="0.2">
      <c r="A107" s="8"/>
      <c r="B107" s="9"/>
      <c r="C107" s="135"/>
      <c r="D107" s="1462"/>
      <c r="E107" s="1631"/>
      <c r="F107" s="1898"/>
      <c r="G107" s="1842"/>
      <c r="H107" s="1489"/>
      <c r="I107" s="1856"/>
      <c r="J107" s="25" t="s">
        <v>76</v>
      </c>
      <c r="K107" s="49"/>
      <c r="L107" s="1656"/>
      <c r="M107" s="1477"/>
      <c r="O107" s="20"/>
      <c r="R107" s="20"/>
    </row>
    <row r="108" spans="1:19" ht="15" customHeight="1" x14ac:dyDescent="0.2">
      <c r="A108" s="8"/>
      <c r="B108" s="9"/>
      <c r="C108" s="301"/>
      <c r="D108" s="1462"/>
      <c r="E108" s="1639"/>
      <c r="F108" s="1898"/>
      <c r="G108" s="1851"/>
      <c r="H108" s="283"/>
      <c r="I108" s="1476"/>
      <c r="J108" s="171" t="s">
        <v>14</v>
      </c>
      <c r="K108" s="170">
        <f>SUM(K106:K107)</f>
        <v>20</v>
      </c>
      <c r="L108" s="1657"/>
      <c r="M108" s="1481"/>
      <c r="O108" s="20"/>
      <c r="R108" s="20"/>
    </row>
    <row r="109" spans="1:19" ht="33" customHeight="1" x14ac:dyDescent="0.2">
      <c r="A109" s="8"/>
      <c r="B109" s="9"/>
      <c r="C109" s="135"/>
      <c r="D109" s="1460" t="s">
        <v>8</v>
      </c>
      <c r="E109" s="1640" t="s">
        <v>223</v>
      </c>
      <c r="F109" s="1839"/>
      <c r="G109" s="1850">
        <v>8010117</v>
      </c>
      <c r="H109" s="288">
        <v>4</v>
      </c>
      <c r="I109" s="1861" t="s">
        <v>181</v>
      </c>
      <c r="J109" s="25" t="s">
        <v>10</v>
      </c>
      <c r="K109" s="111">
        <v>17</v>
      </c>
      <c r="L109" s="1894" t="s">
        <v>260</v>
      </c>
      <c r="M109" s="1480">
        <v>1</v>
      </c>
      <c r="N109" s="58"/>
      <c r="O109" s="265"/>
    </row>
    <row r="110" spans="1:19" ht="16.5" customHeight="1" x14ac:dyDescent="0.2">
      <c r="A110" s="139"/>
      <c r="B110" s="136"/>
      <c r="C110" s="301"/>
      <c r="D110" s="1462"/>
      <c r="E110" s="1631"/>
      <c r="F110" s="1839"/>
      <c r="G110" s="1851"/>
      <c r="H110" s="1489"/>
      <c r="I110" s="1862"/>
      <c r="J110" s="163" t="s">
        <v>14</v>
      </c>
      <c r="K110" s="892">
        <f>SUM(K109:K109)</f>
        <v>17</v>
      </c>
      <c r="L110" s="1897"/>
      <c r="M110" s="893"/>
      <c r="N110" s="58"/>
      <c r="O110" s="20"/>
      <c r="P110" s="20"/>
    </row>
    <row r="111" spans="1:19" ht="26.25" customHeight="1" x14ac:dyDescent="0.2">
      <c r="A111" s="138"/>
      <c r="B111" s="9"/>
      <c r="C111" s="301"/>
      <c r="D111" s="1828" t="s">
        <v>9</v>
      </c>
      <c r="E111" s="1640" t="s">
        <v>106</v>
      </c>
      <c r="F111" s="930"/>
      <c r="G111" s="1842">
        <v>8010109</v>
      </c>
      <c r="H111" s="938" t="s">
        <v>65</v>
      </c>
      <c r="I111" s="1476" t="s">
        <v>147</v>
      </c>
      <c r="J111" s="14" t="s">
        <v>10</v>
      </c>
      <c r="K111" s="578">
        <v>22</v>
      </c>
      <c r="L111" s="357" t="s">
        <v>66</v>
      </c>
      <c r="M111" s="1481">
        <v>1</v>
      </c>
      <c r="O111" s="20"/>
      <c r="S111" s="20"/>
    </row>
    <row r="112" spans="1:19" ht="15.75" customHeight="1" x14ac:dyDescent="0.2">
      <c r="A112" s="138"/>
      <c r="B112" s="9"/>
      <c r="C112" s="301"/>
      <c r="D112" s="1830"/>
      <c r="E112" s="1631"/>
      <c r="F112" s="158"/>
      <c r="G112" s="1842"/>
      <c r="H112" s="1489"/>
      <c r="I112" s="1476"/>
      <c r="J112" s="89" t="s">
        <v>22</v>
      </c>
      <c r="K112" s="115"/>
      <c r="L112" s="161" t="s">
        <v>104</v>
      </c>
      <c r="M112" s="1480"/>
      <c r="O112" s="20"/>
    </row>
    <row r="113" spans="1:18" ht="15.75" customHeight="1" x14ac:dyDescent="0.2">
      <c r="A113" s="138"/>
      <c r="B113" s="9"/>
      <c r="C113" s="301"/>
      <c r="D113" s="1830"/>
      <c r="E113" s="1631"/>
      <c r="F113" s="158"/>
      <c r="G113" s="1842"/>
      <c r="H113" s="1489"/>
      <c r="I113" s="1476"/>
      <c r="J113" s="1487"/>
      <c r="K113" s="51"/>
      <c r="L113" s="162"/>
      <c r="M113" s="1477"/>
      <c r="O113" s="20"/>
    </row>
    <row r="114" spans="1:18" x14ac:dyDescent="0.2">
      <c r="A114" s="1017"/>
      <c r="B114" s="496"/>
      <c r="C114" s="1018"/>
      <c r="D114" s="1829"/>
      <c r="E114" s="1639"/>
      <c r="F114" s="214"/>
      <c r="G114" s="1851"/>
      <c r="H114" s="283"/>
      <c r="I114" s="109"/>
      <c r="J114" s="171" t="s">
        <v>14</v>
      </c>
      <c r="K114" s="164">
        <f>SUM(K111:K113)</f>
        <v>22</v>
      </c>
      <c r="L114" s="92" t="s">
        <v>114</v>
      </c>
      <c r="M114" s="151"/>
      <c r="O114" s="20"/>
      <c r="Q114" s="20"/>
    </row>
    <row r="115" spans="1:18" ht="17.25" customHeight="1" x14ac:dyDescent="0.2">
      <c r="A115" s="8"/>
      <c r="B115" s="9"/>
      <c r="C115" s="135"/>
      <c r="D115" s="1462" t="s">
        <v>11</v>
      </c>
      <c r="E115" s="1631" t="s">
        <v>107</v>
      </c>
      <c r="F115" s="1839"/>
      <c r="G115" s="1842">
        <v>8010110</v>
      </c>
      <c r="H115" s="1489">
        <v>5</v>
      </c>
      <c r="I115" s="1854" t="s">
        <v>147</v>
      </c>
      <c r="J115" s="165" t="s">
        <v>10</v>
      </c>
      <c r="K115" s="210">
        <v>155.4</v>
      </c>
      <c r="L115" s="166" t="s">
        <v>74</v>
      </c>
      <c r="M115" s="328">
        <v>30</v>
      </c>
      <c r="O115" s="20"/>
      <c r="P115" s="20"/>
    </row>
    <row r="116" spans="1:18" ht="17.25" customHeight="1" x14ac:dyDescent="0.2">
      <c r="A116" s="8"/>
      <c r="B116" s="9"/>
      <c r="C116" s="135"/>
      <c r="D116" s="1462"/>
      <c r="E116" s="1631"/>
      <c r="F116" s="1839"/>
      <c r="G116" s="1842"/>
      <c r="H116" s="1489"/>
      <c r="I116" s="1854"/>
      <c r="J116" s="956" t="s">
        <v>243</v>
      </c>
      <c r="K116" s="73">
        <v>21.5</v>
      </c>
      <c r="L116" s="166"/>
      <c r="M116" s="328"/>
      <c r="O116" s="20"/>
      <c r="P116" s="20"/>
    </row>
    <row r="117" spans="1:18" ht="17.25" customHeight="1" x14ac:dyDescent="0.2">
      <c r="A117" s="8"/>
      <c r="B117" s="9"/>
      <c r="C117" s="135"/>
      <c r="D117" s="1462"/>
      <c r="E117" s="1631"/>
      <c r="F117" s="1839"/>
      <c r="G117" s="1842"/>
      <c r="H117" s="1489"/>
      <c r="I117" s="1476"/>
      <c r="J117" s="167" t="s">
        <v>22</v>
      </c>
      <c r="K117" s="49">
        <v>306.60000000000002</v>
      </c>
      <c r="L117" s="166"/>
      <c r="M117" s="110"/>
      <c r="O117" s="20"/>
      <c r="Q117" s="20"/>
    </row>
    <row r="118" spans="1:18" ht="15.75" customHeight="1" x14ac:dyDescent="0.2">
      <c r="A118" s="8"/>
      <c r="B118" s="9"/>
      <c r="C118" s="301"/>
      <c r="D118" s="1462"/>
      <c r="E118" s="1639"/>
      <c r="F118" s="1839"/>
      <c r="G118" s="1851"/>
      <c r="H118" s="283"/>
      <c r="I118" s="1476"/>
      <c r="J118" s="163" t="s">
        <v>14</v>
      </c>
      <c r="K118" s="164">
        <f>SUM(K115:K117)</f>
        <v>483.5</v>
      </c>
      <c r="L118" s="1440"/>
      <c r="M118" s="329"/>
      <c r="O118" s="20"/>
      <c r="P118" s="20"/>
    </row>
    <row r="119" spans="1:18" ht="15.75" customHeight="1" x14ac:dyDescent="0.2">
      <c r="A119" s="8"/>
      <c r="B119" s="9"/>
      <c r="C119" s="135"/>
      <c r="D119" s="1828" t="s">
        <v>162</v>
      </c>
      <c r="E119" s="1640" t="s">
        <v>222</v>
      </c>
      <c r="F119" s="1467"/>
      <c r="G119" s="1850">
        <v>8010111</v>
      </c>
      <c r="H119" s="1489">
        <v>5</v>
      </c>
      <c r="I119" s="1853" t="s">
        <v>147</v>
      </c>
      <c r="J119" s="25" t="s">
        <v>10</v>
      </c>
      <c r="K119" s="238">
        <v>18.7</v>
      </c>
      <c r="L119" s="168" t="s">
        <v>97</v>
      </c>
      <c r="M119" s="330">
        <v>1</v>
      </c>
      <c r="N119" s="46"/>
      <c r="O119" s="20"/>
    </row>
    <row r="120" spans="1:18" ht="15.75" x14ac:dyDescent="0.2">
      <c r="A120" s="8"/>
      <c r="B120" s="9"/>
      <c r="C120" s="135"/>
      <c r="D120" s="1830"/>
      <c r="E120" s="1631"/>
      <c r="F120" s="1467"/>
      <c r="G120" s="1842"/>
      <c r="H120" s="1489"/>
      <c r="I120" s="1854"/>
      <c r="J120" s="25" t="s">
        <v>156</v>
      </c>
      <c r="K120" s="49"/>
      <c r="L120" s="169" t="s">
        <v>73</v>
      </c>
      <c r="M120" s="331">
        <v>1</v>
      </c>
      <c r="N120" s="46"/>
      <c r="O120" s="20"/>
      <c r="P120" s="20"/>
      <c r="Q120" s="20"/>
      <c r="R120" s="20"/>
    </row>
    <row r="121" spans="1:18" ht="14.25" customHeight="1" x14ac:dyDescent="0.2">
      <c r="A121" s="8"/>
      <c r="B121" s="9"/>
      <c r="C121" s="135"/>
      <c r="D121" s="1830"/>
      <c r="E121" s="1631"/>
      <c r="F121" s="1467"/>
      <c r="G121" s="1842"/>
      <c r="H121" s="1489"/>
      <c r="I121" s="1476"/>
      <c r="J121" s="31"/>
      <c r="K121" s="61"/>
      <c r="L121" s="1648" t="s">
        <v>98</v>
      </c>
      <c r="M121" s="332"/>
      <c r="N121" s="46"/>
      <c r="O121" s="20"/>
    </row>
    <row r="122" spans="1:18" x14ac:dyDescent="0.2">
      <c r="A122" s="139"/>
      <c r="B122" s="136"/>
      <c r="C122" s="301"/>
      <c r="D122" s="1829"/>
      <c r="E122" s="1639"/>
      <c r="F122" s="1467"/>
      <c r="G122" s="1842"/>
      <c r="H122" s="1489"/>
      <c r="I122" s="1476"/>
      <c r="J122" s="163" t="s">
        <v>14</v>
      </c>
      <c r="K122" s="170">
        <f>SUM(K119:K121)</f>
        <v>18.7</v>
      </c>
      <c r="L122" s="1649"/>
      <c r="M122" s="258"/>
      <c r="O122" s="20"/>
      <c r="P122" s="20"/>
    </row>
    <row r="123" spans="1:18" ht="32.25" customHeight="1" x14ac:dyDescent="0.2">
      <c r="A123" s="8"/>
      <c r="B123" s="9"/>
      <c r="C123" s="135"/>
      <c r="D123" s="1828" t="s">
        <v>163</v>
      </c>
      <c r="E123" s="1631" t="s">
        <v>169</v>
      </c>
      <c r="F123" s="1839"/>
      <c r="G123" s="1850">
        <v>8010120</v>
      </c>
      <c r="H123" s="938">
        <v>5</v>
      </c>
      <c r="I123" s="1475" t="s">
        <v>147</v>
      </c>
      <c r="J123" s="25" t="s">
        <v>22</v>
      </c>
      <c r="K123" s="345">
        <v>366.3</v>
      </c>
      <c r="L123" s="1852" t="s">
        <v>119</v>
      </c>
      <c r="M123" s="333">
        <v>70</v>
      </c>
      <c r="O123" s="20"/>
      <c r="P123" s="20"/>
    </row>
    <row r="124" spans="1:18" ht="32.25" customHeight="1" x14ac:dyDescent="0.2">
      <c r="A124" s="8"/>
      <c r="B124" s="9"/>
      <c r="C124" s="135"/>
      <c r="D124" s="1830"/>
      <c r="E124" s="1631"/>
      <c r="F124" s="1839"/>
      <c r="G124" s="1842"/>
      <c r="H124" s="1489"/>
      <c r="I124" s="1476"/>
      <c r="J124" s="14" t="s">
        <v>76</v>
      </c>
      <c r="K124" s="346">
        <v>64.7</v>
      </c>
      <c r="L124" s="1651"/>
      <c r="M124" s="1477"/>
      <c r="O124" s="20"/>
    </row>
    <row r="125" spans="1:18" ht="15.75" customHeight="1" x14ac:dyDescent="0.2">
      <c r="A125" s="139"/>
      <c r="B125" s="136"/>
      <c r="C125" s="301"/>
      <c r="D125" s="1829"/>
      <c r="E125" s="1639"/>
      <c r="F125" s="1839"/>
      <c r="G125" s="1851"/>
      <c r="H125" s="283"/>
      <c r="I125" s="109"/>
      <c r="J125" s="171" t="s">
        <v>14</v>
      </c>
      <c r="K125" s="170">
        <f>SUM(K123:K124)</f>
        <v>431</v>
      </c>
      <c r="L125" s="172" t="s">
        <v>115</v>
      </c>
      <c r="M125" s="334"/>
      <c r="O125" s="20"/>
      <c r="P125" s="20"/>
    </row>
    <row r="126" spans="1:18" ht="15.75" customHeight="1" x14ac:dyDescent="0.2">
      <c r="A126" s="8"/>
      <c r="B126" s="9"/>
      <c r="C126" s="135"/>
      <c r="D126" s="1462" t="s">
        <v>193</v>
      </c>
      <c r="E126" s="1640" t="s">
        <v>298</v>
      </c>
      <c r="F126" s="1892"/>
      <c r="G126" s="1850">
        <v>8010121</v>
      </c>
      <c r="H126" s="1489">
        <v>5</v>
      </c>
      <c r="I126" s="1853" t="s">
        <v>147</v>
      </c>
      <c r="J126" s="25" t="s">
        <v>10</v>
      </c>
      <c r="K126" s="114">
        <v>6.5</v>
      </c>
      <c r="L126" s="1894" t="s">
        <v>274</v>
      </c>
      <c r="M126" s="335" t="s">
        <v>31</v>
      </c>
      <c r="O126" s="20"/>
    </row>
    <row r="127" spans="1:18" ht="15.75" customHeight="1" x14ac:dyDescent="0.2">
      <c r="A127" s="8"/>
      <c r="B127" s="136"/>
      <c r="C127" s="135"/>
      <c r="D127" s="1462"/>
      <c r="E127" s="1631"/>
      <c r="F127" s="1892"/>
      <c r="G127" s="1842"/>
      <c r="H127" s="1489"/>
      <c r="I127" s="1854"/>
      <c r="J127" s="217"/>
      <c r="K127" s="61"/>
      <c r="L127" s="1895"/>
      <c r="M127" s="335"/>
      <c r="O127" s="20"/>
    </row>
    <row r="128" spans="1:18" ht="16.5" customHeight="1" x14ac:dyDescent="0.2">
      <c r="A128" s="139"/>
      <c r="B128" s="136"/>
      <c r="C128" s="301"/>
      <c r="D128" s="1462"/>
      <c r="E128" s="1639"/>
      <c r="F128" s="1893"/>
      <c r="G128" s="1851"/>
      <c r="H128" s="1489"/>
      <c r="I128" s="1476"/>
      <c r="J128" s="163" t="s">
        <v>14</v>
      </c>
      <c r="K128" s="891">
        <f>SUM(K126:K127)</f>
        <v>6.5</v>
      </c>
      <c r="L128" s="1164"/>
      <c r="M128" s="893"/>
      <c r="O128" s="20"/>
      <c r="P128" s="20"/>
      <c r="Q128" s="20"/>
    </row>
    <row r="129" spans="1:19" ht="15" customHeight="1" thickBot="1" x14ac:dyDescent="0.25">
      <c r="A129" s="140"/>
      <c r="B129" s="141"/>
      <c r="C129" s="273"/>
      <c r="D129" s="1463"/>
      <c r="E129" s="1642" t="s">
        <v>68</v>
      </c>
      <c r="F129" s="1643"/>
      <c r="G129" s="1643"/>
      <c r="H129" s="1643"/>
      <c r="I129" s="1643"/>
      <c r="J129" s="1644"/>
      <c r="K129" s="182">
        <f>K128+K125+K108+K122+K118+K114+K110</f>
        <v>998.7</v>
      </c>
      <c r="L129" s="1645"/>
      <c r="M129" s="1896"/>
      <c r="S129" s="20"/>
    </row>
    <row r="130" spans="1:19" ht="13.5" thickBot="1" x14ac:dyDescent="0.25">
      <c r="A130" s="145" t="s">
        <v>7</v>
      </c>
      <c r="B130" s="215" t="s">
        <v>8</v>
      </c>
      <c r="C130" s="1625" t="s">
        <v>13</v>
      </c>
      <c r="D130" s="1626"/>
      <c r="E130" s="1626"/>
      <c r="F130" s="1626"/>
      <c r="G130" s="1626"/>
      <c r="H130" s="1626"/>
      <c r="I130" s="1626"/>
      <c r="J130" s="1627"/>
      <c r="K130" s="52">
        <f>K104+K101+K129+K90</f>
        <v>5841.8000000000011</v>
      </c>
      <c r="L130" s="1599"/>
      <c r="M130" s="1601"/>
      <c r="N130" s="105"/>
    </row>
    <row r="131" spans="1:19" ht="13.5" thickBot="1" x14ac:dyDescent="0.25">
      <c r="A131" s="145" t="s">
        <v>7</v>
      </c>
      <c r="B131" s="146" t="s">
        <v>9</v>
      </c>
      <c r="C131" s="1628" t="s">
        <v>57</v>
      </c>
      <c r="D131" s="1629"/>
      <c r="E131" s="1629"/>
      <c r="F131" s="1629"/>
      <c r="G131" s="1629"/>
      <c r="H131" s="1629"/>
      <c r="I131" s="1629"/>
      <c r="J131" s="1629"/>
      <c r="K131" s="1629"/>
      <c r="L131" s="1629"/>
      <c r="M131" s="1630"/>
      <c r="P131" s="20"/>
    </row>
    <row r="132" spans="1:19" ht="29.25" customHeight="1" x14ac:dyDescent="0.2">
      <c r="A132" s="130" t="s">
        <v>7</v>
      </c>
      <c r="B132" s="131" t="s">
        <v>9</v>
      </c>
      <c r="C132" s="123" t="s">
        <v>7</v>
      </c>
      <c r="D132" s="367"/>
      <c r="E132" s="45" t="s">
        <v>166</v>
      </c>
      <c r="F132" s="274"/>
      <c r="G132" s="1469"/>
      <c r="H132" s="1489">
        <v>2</v>
      </c>
      <c r="I132" s="1475" t="s">
        <v>143</v>
      </c>
      <c r="J132" s="18"/>
      <c r="K132" s="67"/>
      <c r="L132" s="1453"/>
      <c r="M132" s="337"/>
      <c r="R132" s="20"/>
    </row>
    <row r="133" spans="1:19" ht="30" customHeight="1" x14ac:dyDescent="0.2">
      <c r="A133" s="8"/>
      <c r="B133" s="9"/>
      <c r="C133" s="2"/>
      <c r="D133" s="1460" t="s">
        <v>7</v>
      </c>
      <c r="E133" s="1640" t="s">
        <v>82</v>
      </c>
      <c r="F133" s="1467"/>
      <c r="G133" s="1842">
        <v>8050104</v>
      </c>
      <c r="H133" s="1489"/>
      <c r="I133" s="1476"/>
      <c r="J133" s="118" t="s">
        <v>10</v>
      </c>
      <c r="K133" s="49">
        <v>3</v>
      </c>
      <c r="L133" s="1458" t="s">
        <v>110</v>
      </c>
      <c r="M133" s="118">
        <v>1</v>
      </c>
      <c r="O133" s="20"/>
      <c r="S133" s="20"/>
    </row>
    <row r="134" spans="1:19" ht="16.5" customHeight="1" thickBot="1" x14ac:dyDescent="0.25">
      <c r="A134" s="8"/>
      <c r="B134" s="9"/>
      <c r="C134" s="137"/>
      <c r="D134" s="1462"/>
      <c r="E134" s="1635"/>
      <c r="F134" s="1447"/>
      <c r="G134" s="1843"/>
      <c r="H134" s="280"/>
      <c r="I134" s="194"/>
      <c r="J134" s="195" t="s">
        <v>14</v>
      </c>
      <c r="K134" s="196">
        <f>SUM(K132:K133)</f>
        <v>3</v>
      </c>
      <c r="L134" s="1444"/>
      <c r="M134" s="1451"/>
      <c r="P134" s="20"/>
    </row>
    <row r="135" spans="1:19" ht="30.75" customHeight="1" x14ac:dyDescent="0.2">
      <c r="A135" s="130" t="s">
        <v>7</v>
      </c>
      <c r="B135" s="131" t="s">
        <v>9</v>
      </c>
      <c r="C135" s="134" t="s">
        <v>8</v>
      </c>
      <c r="D135" s="370"/>
      <c r="E135" s="1634" t="s">
        <v>140</v>
      </c>
      <c r="F135" s="1838" t="s">
        <v>51</v>
      </c>
      <c r="G135" s="1841">
        <v>808050107</v>
      </c>
      <c r="H135" s="1485" t="s">
        <v>27</v>
      </c>
      <c r="I135" s="1478" t="s">
        <v>143</v>
      </c>
      <c r="J135" s="18" t="s">
        <v>10</v>
      </c>
      <c r="K135" s="197">
        <v>10</v>
      </c>
      <c r="L135" s="198" t="s">
        <v>141</v>
      </c>
      <c r="M135" s="106">
        <v>1</v>
      </c>
    </row>
    <row r="136" spans="1:19" ht="18" customHeight="1" x14ac:dyDescent="0.2">
      <c r="A136" s="8"/>
      <c r="B136" s="9"/>
      <c r="C136" s="135"/>
      <c r="D136" s="371"/>
      <c r="E136" s="1631"/>
      <c r="F136" s="1839"/>
      <c r="G136" s="1842"/>
      <c r="H136" s="1489"/>
      <c r="I136" s="1476"/>
      <c r="J136" s="31"/>
      <c r="K136" s="243"/>
      <c r="L136" s="92" t="s">
        <v>142</v>
      </c>
      <c r="M136" s="19">
        <v>100</v>
      </c>
      <c r="S136" s="20"/>
    </row>
    <row r="137" spans="1:19" ht="16.5" customHeight="1" thickBot="1" x14ac:dyDescent="0.25">
      <c r="A137" s="3"/>
      <c r="B137" s="1"/>
      <c r="C137" s="199"/>
      <c r="D137" s="372"/>
      <c r="E137" s="1635"/>
      <c r="F137" s="1840"/>
      <c r="G137" s="1843"/>
      <c r="H137" s="1486"/>
      <c r="I137" s="1479"/>
      <c r="J137" s="200"/>
      <c r="K137" s="201"/>
      <c r="L137" s="202" t="s">
        <v>159</v>
      </c>
      <c r="M137" s="338"/>
      <c r="S137" s="20"/>
    </row>
    <row r="138" spans="1:19" ht="54" customHeight="1" thickBot="1" x14ac:dyDescent="0.25">
      <c r="A138" s="145" t="s">
        <v>7</v>
      </c>
      <c r="B138" s="146" t="s">
        <v>9</v>
      </c>
      <c r="C138" s="185" t="s">
        <v>9</v>
      </c>
      <c r="D138" s="373"/>
      <c r="E138" s="203" t="s">
        <v>227</v>
      </c>
      <c r="F138" s="275" t="s">
        <v>47</v>
      </c>
      <c r="G138" s="302">
        <v>8050101</v>
      </c>
      <c r="H138" s="281">
        <v>2</v>
      </c>
      <c r="I138" s="204" t="s">
        <v>143</v>
      </c>
      <c r="J138" s="205" t="s">
        <v>10</v>
      </c>
      <c r="K138" s="206">
        <v>12</v>
      </c>
      <c r="L138" s="207" t="s">
        <v>178</v>
      </c>
      <c r="M138" s="339">
        <v>1</v>
      </c>
      <c r="N138" s="20"/>
      <c r="Q138" s="20"/>
      <c r="R138" s="20"/>
    </row>
    <row r="139" spans="1:19" ht="53.25" customHeight="1" x14ac:dyDescent="0.2">
      <c r="A139" s="130" t="s">
        <v>7</v>
      </c>
      <c r="B139" s="131" t="s">
        <v>9</v>
      </c>
      <c r="C139" s="123" t="s">
        <v>11</v>
      </c>
      <c r="D139" s="367"/>
      <c r="E139" s="209" t="s">
        <v>167</v>
      </c>
      <c r="F139" s="276"/>
      <c r="G139" s="1488"/>
      <c r="H139" s="1844">
        <v>2</v>
      </c>
      <c r="I139" s="1478" t="s">
        <v>143</v>
      </c>
      <c r="J139" s="13"/>
      <c r="K139" s="680"/>
      <c r="L139" s="223"/>
      <c r="M139" s="337"/>
      <c r="P139" s="20"/>
      <c r="R139" s="20"/>
    </row>
    <row r="140" spans="1:19" ht="43.5" customHeight="1" x14ac:dyDescent="0.2">
      <c r="A140" s="8"/>
      <c r="B140" s="9"/>
      <c r="C140" s="2"/>
      <c r="D140" s="1462" t="s">
        <v>7</v>
      </c>
      <c r="E140" s="208" t="s">
        <v>63</v>
      </c>
      <c r="F140" s="1847" t="s">
        <v>48</v>
      </c>
      <c r="G140" s="1833">
        <v>8050201</v>
      </c>
      <c r="H140" s="1845"/>
      <c r="I140" s="93"/>
      <c r="J140" s="669" t="s">
        <v>10</v>
      </c>
      <c r="K140" s="61">
        <v>15</v>
      </c>
      <c r="L140" s="68" t="s">
        <v>83</v>
      </c>
      <c r="M140" s="340">
        <v>1</v>
      </c>
      <c r="P140" s="20"/>
    </row>
    <row r="141" spans="1:19" ht="28.5" customHeight="1" thickBot="1" x14ac:dyDescent="0.25">
      <c r="A141" s="3"/>
      <c r="B141" s="1"/>
      <c r="C141" s="142"/>
      <c r="D141" s="1463"/>
      <c r="E141" s="160"/>
      <c r="F141" s="1848"/>
      <c r="G141" s="1849"/>
      <c r="H141" s="1846"/>
      <c r="I141" s="94"/>
      <c r="J141" s="40" t="s">
        <v>14</v>
      </c>
      <c r="K141" s="78">
        <f>SUM(K139:K140)</f>
        <v>15</v>
      </c>
      <c r="L141" s="344" t="s">
        <v>64</v>
      </c>
      <c r="M141" s="341">
        <v>2</v>
      </c>
      <c r="Q141" s="20"/>
    </row>
    <row r="142" spans="1:19" ht="40.5" customHeight="1" x14ac:dyDescent="0.2">
      <c r="A142" s="130" t="s">
        <v>7</v>
      </c>
      <c r="B142" s="131" t="s">
        <v>9</v>
      </c>
      <c r="C142" s="123" t="s">
        <v>162</v>
      </c>
      <c r="D142" s="367"/>
      <c r="E142" s="969" t="s">
        <v>95</v>
      </c>
      <c r="F142" s="277" t="s">
        <v>96</v>
      </c>
      <c r="G142" s="1488"/>
      <c r="H142" s="282" t="s">
        <v>27</v>
      </c>
      <c r="I142" s="1475" t="s">
        <v>143</v>
      </c>
      <c r="J142" s="13"/>
      <c r="K142" s="680"/>
      <c r="L142" s="32"/>
      <c r="M142" s="321"/>
      <c r="P142" s="20"/>
      <c r="R142" s="20"/>
    </row>
    <row r="143" spans="1:19" ht="42" customHeight="1" x14ac:dyDescent="0.2">
      <c r="A143" s="8"/>
      <c r="B143" s="9"/>
      <c r="C143" s="2"/>
      <c r="D143" s="1462"/>
      <c r="E143" s="1419" t="s">
        <v>299</v>
      </c>
      <c r="F143" s="962"/>
      <c r="G143" s="1464"/>
      <c r="H143" s="280"/>
      <c r="I143" s="1476"/>
      <c r="J143" s="43"/>
      <c r="K143" s="695"/>
      <c r="L143" s="1028" t="s">
        <v>300</v>
      </c>
      <c r="M143" s="1029">
        <v>1</v>
      </c>
      <c r="P143" s="20"/>
      <c r="Q143" s="20"/>
      <c r="R143" s="20"/>
    </row>
    <row r="144" spans="1:19" ht="43.5" customHeight="1" x14ac:dyDescent="0.2">
      <c r="A144" s="8"/>
      <c r="B144" s="9"/>
      <c r="C144" s="2"/>
      <c r="D144" s="1828" t="s">
        <v>7</v>
      </c>
      <c r="E144" s="303" t="s">
        <v>87</v>
      </c>
      <c r="F144" s="158"/>
      <c r="G144" s="1496">
        <v>8050501</v>
      </c>
      <c r="H144" s="280"/>
      <c r="I144" s="93"/>
      <c r="J144" s="871" t="s">
        <v>245</v>
      </c>
      <c r="K144" s="114">
        <v>58</v>
      </c>
      <c r="L144" s="92" t="s">
        <v>152</v>
      </c>
      <c r="M144" s="151">
        <v>21</v>
      </c>
      <c r="S144" s="20"/>
    </row>
    <row r="145" spans="1:23" ht="30.75" customHeight="1" x14ac:dyDescent="0.2">
      <c r="A145" s="984"/>
      <c r="B145" s="496"/>
      <c r="C145" s="497"/>
      <c r="D145" s="1829"/>
      <c r="E145" s="263"/>
      <c r="F145" s="1562"/>
      <c r="G145" s="1497"/>
      <c r="H145" s="1563"/>
      <c r="I145" s="1023"/>
      <c r="J145" s="937" t="s">
        <v>10</v>
      </c>
      <c r="K145" s="111">
        <v>490</v>
      </c>
      <c r="L145" s="963" t="s">
        <v>108</v>
      </c>
      <c r="M145" s="329">
        <v>1</v>
      </c>
      <c r="R145" s="20"/>
    </row>
    <row r="146" spans="1:23" ht="54" customHeight="1" x14ac:dyDescent="0.2">
      <c r="A146" s="1564"/>
      <c r="B146" s="1565"/>
      <c r="C146" s="1566"/>
      <c r="D146" s="1461" t="s">
        <v>8</v>
      </c>
      <c r="E146" s="263" t="s">
        <v>84</v>
      </c>
      <c r="F146" s="1492"/>
      <c r="G146" s="1019">
        <v>8050502</v>
      </c>
      <c r="H146" s="1567"/>
      <c r="I146" s="1568"/>
      <c r="J146" s="1020" t="s">
        <v>10</v>
      </c>
      <c r="K146" s="863">
        <v>89.3</v>
      </c>
      <c r="L146" s="1021" t="s">
        <v>94</v>
      </c>
      <c r="M146" s="329">
        <v>1</v>
      </c>
      <c r="P146" s="20"/>
    </row>
    <row r="147" spans="1:23" ht="31.5" customHeight="1" x14ac:dyDescent="0.2">
      <c r="A147" s="8"/>
      <c r="B147" s="9"/>
      <c r="C147" s="2"/>
      <c r="D147" s="1830" t="s">
        <v>9</v>
      </c>
      <c r="E147" s="1620" t="s">
        <v>149</v>
      </c>
      <c r="F147" s="1492"/>
      <c r="G147" s="1833">
        <v>8050104</v>
      </c>
      <c r="H147" s="280"/>
      <c r="I147" s="93"/>
      <c r="J147" s="1430" t="s">
        <v>10</v>
      </c>
      <c r="K147" s="61">
        <f>130+7</f>
        <v>137</v>
      </c>
      <c r="L147" s="1490" t="s">
        <v>153</v>
      </c>
      <c r="M147" s="1465"/>
    </row>
    <row r="148" spans="1:23" ht="28.5" customHeight="1" x14ac:dyDescent="0.2">
      <c r="A148" s="8"/>
      <c r="B148" s="9"/>
      <c r="C148" s="2"/>
      <c r="D148" s="1830"/>
      <c r="E148" s="1620"/>
      <c r="F148" s="1472"/>
      <c r="G148" s="1833"/>
      <c r="H148" s="280"/>
      <c r="I148" s="93"/>
      <c r="J148" s="43"/>
      <c r="K148" s="53"/>
      <c r="L148" s="1441" t="s">
        <v>301</v>
      </c>
      <c r="M148" s="110">
        <v>1</v>
      </c>
      <c r="P148" s="20"/>
    </row>
    <row r="149" spans="1:23" ht="24.75" customHeight="1" x14ac:dyDescent="0.2">
      <c r="A149" s="8"/>
      <c r="B149" s="9"/>
      <c r="C149" s="2"/>
      <c r="D149" s="1830"/>
      <c r="E149" s="1620"/>
      <c r="F149" s="1472"/>
      <c r="G149" s="1464"/>
      <c r="H149" s="280"/>
      <c r="I149" s="93"/>
      <c r="J149" s="43"/>
      <c r="K149" s="53"/>
      <c r="L149" s="1890" t="s">
        <v>302</v>
      </c>
      <c r="M149" s="1836">
        <v>20</v>
      </c>
      <c r="P149" s="20"/>
    </row>
    <row r="150" spans="1:23" ht="18" customHeight="1" thickBot="1" x14ac:dyDescent="0.25">
      <c r="A150" s="3"/>
      <c r="B150" s="1"/>
      <c r="C150" s="7"/>
      <c r="D150" s="1831"/>
      <c r="E150" s="1832"/>
      <c r="F150" s="278"/>
      <c r="G150" s="1471"/>
      <c r="H150" s="1486"/>
      <c r="I150" s="1476"/>
      <c r="J150" s="189" t="s">
        <v>14</v>
      </c>
      <c r="K150" s="50">
        <f>SUM(K144:K149)</f>
        <v>774.3</v>
      </c>
      <c r="L150" s="1891"/>
      <c r="M150" s="1837"/>
      <c r="O150" s="20"/>
      <c r="T150" s="20"/>
    </row>
    <row r="151" spans="1:23" ht="14.25" customHeight="1" thickBot="1" x14ac:dyDescent="0.25">
      <c r="A151" s="147" t="s">
        <v>7</v>
      </c>
      <c r="B151" s="141" t="s">
        <v>9</v>
      </c>
      <c r="C151" s="1625" t="s">
        <v>13</v>
      </c>
      <c r="D151" s="1626"/>
      <c r="E151" s="1626"/>
      <c r="F151" s="1626"/>
      <c r="G151" s="1626"/>
      <c r="H151" s="1626"/>
      <c r="I151" s="1626"/>
      <c r="J151" s="1627"/>
      <c r="K151" s="52">
        <f>K150+K141+K134+K138+K135</f>
        <v>814.3</v>
      </c>
      <c r="L151" s="1599"/>
      <c r="M151" s="1601"/>
    </row>
    <row r="152" spans="1:23" ht="14.25" customHeight="1" thickBot="1" x14ac:dyDescent="0.25">
      <c r="A152" s="121" t="s">
        <v>7</v>
      </c>
      <c r="B152" s="1602" t="s">
        <v>15</v>
      </c>
      <c r="C152" s="1603"/>
      <c r="D152" s="1603"/>
      <c r="E152" s="1603"/>
      <c r="F152" s="1603"/>
      <c r="G152" s="1603"/>
      <c r="H152" s="1603"/>
      <c r="I152" s="1603"/>
      <c r="J152" s="1604"/>
      <c r="K152" s="54">
        <f>K151+K130+K56</f>
        <v>8629.3000000000011</v>
      </c>
      <c r="L152" s="1605"/>
      <c r="M152" s="1607"/>
    </row>
    <row r="153" spans="1:23" ht="14.25" customHeight="1" thickBot="1" x14ac:dyDescent="0.25">
      <c r="A153" s="148" t="s">
        <v>12</v>
      </c>
      <c r="B153" s="1608" t="s">
        <v>50</v>
      </c>
      <c r="C153" s="1609"/>
      <c r="D153" s="1609"/>
      <c r="E153" s="1609"/>
      <c r="F153" s="1609"/>
      <c r="G153" s="1609"/>
      <c r="H153" s="1609"/>
      <c r="I153" s="1609"/>
      <c r="J153" s="1610"/>
      <c r="K153" s="55">
        <f>K152</f>
        <v>8629.3000000000011</v>
      </c>
      <c r="L153" s="1611"/>
      <c r="M153" s="1613"/>
    </row>
    <row r="154" spans="1:23" ht="15" customHeight="1" x14ac:dyDescent="0.2">
      <c r="A154" s="1889" t="s">
        <v>309</v>
      </c>
      <c r="B154" s="1889"/>
      <c r="C154" s="1889"/>
      <c r="D154" s="1889"/>
      <c r="E154" s="1889"/>
      <c r="F154" s="1889"/>
      <c r="G154" s="1889"/>
      <c r="H154" s="1889"/>
      <c r="I154" s="1889"/>
      <c r="J154" s="1889"/>
      <c r="K154" s="1889"/>
      <c r="L154" s="1889"/>
      <c r="M154" s="188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ht="21" customHeight="1" thickBot="1" x14ac:dyDescent="0.25">
      <c r="A155" s="1614" t="s">
        <v>17</v>
      </c>
      <c r="B155" s="1614"/>
      <c r="C155" s="1614"/>
      <c r="D155" s="1614"/>
      <c r="E155" s="1614"/>
      <c r="F155" s="1614"/>
      <c r="G155" s="1614"/>
      <c r="H155" s="1614"/>
      <c r="I155" s="1614"/>
      <c r="J155" s="1614"/>
      <c r="K155" s="1614"/>
      <c r="L155" s="27"/>
      <c r="M155" s="75"/>
    </row>
    <row r="156" spans="1:23" ht="54" customHeight="1" x14ac:dyDescent="0.2">
      <c r="A156" s="1596" t="s">
        <v>16</v>
      </c>
      <c r="B156" s="1597"/>
      <c r="C156" s="1597"/>
      <c r="D156" s="1597"/>
      <c r="E156" s="1597"/>
      <c r="F156" s="1597"/>
      <c r="G156" s="1597"/>
      <c r="H156" s="1597"/>
      <c r="I156" s="1597"/>
      <c r="J156" s="1598"/>
      <c r="K156" s="398" t="s">
        <v>112</v>
      </c>
      <c r="L156" s="1432"/>
      <c r="M156" s="1432"/>
    </row>
    <row r="157" spans="1:23" ht="16.5" customHeight="1" x14ac:dyDescent="0.2">
      <c r="A157" s="1593" t="s">
        <v>25</v>
      </c>
      <c r="B157" s="1594"/>
      <c r="C157" s="1594"/>
      <c r="D157" s="1594"/>
      <c r="E157" s="1594"/>
      <c r="F157" s="1594"/>
      <c r="G157" s="1594"/>
      <c r="H157" s="1594"/>
      <c r="I157" s="1594"/>
      <c r="J157" s="1595"/>
      <c r="K157" s="57">
        <f>SUM(K158:K162)</f>
        <v>7833.7</v>
      </c>
      <c r="L157" s="1432"/>
      <c r="M157" s="1432"/>
    </row>
    <row r="158" spans="1:23" ht="13.5" customHeight="1" x14ac:dyDescent="0.2">
      <c r="A158" s="1582" t="s">
        <v>18</v>
      </c>
      <c r="B158" s="1583"/>
      <c r="C158" s="1583"/>
      <c r="D158" s="1583"/>
      <c r="E158" s="1583"/>
      <c r="F158" s="1583"/>
      <c r="G158" s="1583"/>
      <c r="H158" s="1583"/>
      <c r="I158" s="1583"/>
      <c r="J158" s="1584"/>
      <c r="K158" s="48">
        <f>SUMIF(J15:J149,"sb",K15:K149)</f>
        <v>7158.9</v>
      </c>
      <c r="L158" s="1433"/>
      <c r="M158" s="1433"/>
    </row>
    <row r="159" spans="1:23" ht="13.5" customHeight="1" x14ac:dyDescent="0.2">
      <c r="A159" s="1582" t="s">
        <v>244</v>
      </c>
      <c r="B159" s="1583"/>
      <c r="C159" s="1583"/>
      <c r="D159" s="1583"/>
      <c r="E159" s="1583"/>
      <c r="F159" s="1583"/>
      <c r="G159" s="1583"/>
      <c r="H159" s="1583"/>
      <c r="I159" s="1583"/>
      <c r="J159" s="1584"/>
      <c r="K159" s="48">
        <f>SUMIF(J16:J150,"sb(l)",K16:K150)</f>
        <v>39.5</v>
      </c>
      <c r="L159" s="1433"/>
      <c r="M159" s="1433"/>
    </row>
    <row r="160" spans="1:23" ht="13.5" customHeight="1" x14ac:dyDescent="0.2">
      <c r="A160" s="1582" t="s">
        <v>53</v>
      </c>
      <c r="B160" s="1583"/>
      <c r="C160" s="1583"/>
      <c r="D160" s="1583"/>
      <c r="E160" s="1583"/>
      <c r="F160" s="1583"/>
      <c r="G160" s="1583"/>
      <c r="H160" s="1583"/>
      <c r="I160" s="1583"/>
      <c r="J160" s="1584"/>
      <c r="K160" s="48">
        <f>SUMIF(J16:J149,"sb(vr)",K16:K149)</f>
        <v>172.9</v>
      </c>
      <c r="L160" s="15"/>
      <c r="M160" s="1433"/>
    </row>
    <row r="161" spans="1:13" ht="13.5" customHeight="1" x14ac:dyDescent="0.2">
      <c r="A161" s="1590" t="s">
        <v>24</v>
      </c>
      <c r="B161" s="1591"/>
      <c r="C161" s="1591"/>
      <c r="D161" s="1591"/>
      <c r="E161" s="1591"/>
      <c r="F161" s="1591"/>
      <c r="G161" s="1591"/>
      <c r="H161" s="1591"/>
      <c r="I161" s="1591"/>
      <c r="J161" s="1592"/>
      <c r="K161" s="73">
        <f>SUMIF(J16:J149,"sb(sp)",K16:K149)</f>
        <v>400.1</v>
      </c>
      <c r="L161" s="28"/>
      <c r="M161" s="1433"/>
    </row>
    <row r="162" spans="1:13" ht="13.5" customHeight="1" x14ac:dyDescent="0.2">
      <c r="A162" s="1590" t="s">
        <v>89</v>
      </c>
      <c r="B162" s="1591"/>
      <c r="C162" s="1591"/>
      <c r="D162" s="1591"/>
      <c r="E162" s="1591"/>
      <c r="F162" s="1591"/>
      <c r="G162" s="1591"/>
      <c r="H162" s="1591"/>
      <c r="I162" s="1591"/>
      <c r="J162" s="1592"/>
      <c r="K162" s="56">
        <f>SUMIF(J16:J149,"sb(spl)",K16:K149)</f>
        <v>62.3</v>
      </c>
      <c r="L162" s="28"/>
      <c r="M162" s="1433"/>
    </row>
    <row r="163" spans="1:13" x14ac:dyDescent="0.2">
      <c r="A163" s="1593" t="s">
        <v>26</v>
      </c>
      <c r="B163" s="1594"/>
      <c r="C163" s="1594"/>
      <c r="D163" s="1594"/>
      <c r="E163" s="1594"/>
      <c r="F163" s="1594"/>
      <c r="G163" s="1594"/>
      <c r="H163" s="1594"/>
      <c r="I163" s="1594"/>
      <c r="J163" s="1595"/>
      <c r="K163" s="57">
        <f>SUM(K164:K166)</f>
        <v>795.60000000000014</v>
      </c>
      <c r="L163" s="1432"/>
      <c r="M163" s="1432"/>
    </row>
    <row r="164" spans="1:13" x14ac:dyDescent="0.2">
      <c r="A164" s="1582" t="s">
        <v>19</v>
      </c>
      <c r="B164" s="1583"/>
      <c r="C164" s="1583"/>
      <c r="D164" s="1583"/>
      <c r="E164" s="1583"/>
      <c r="F164" s="1583"/>
      <c r="G164" s="1583"/>
      <c r="H164" s="1583"/>
      <c r="I164" s="1583"/>
      <c r="J164" s="1584"/>
      <c r="K164" s="48">
        <f>SUMIF(J16:J149,"es",K16:K149)</f>
        <v>672.90000000000009</v>
      </c>
      <c r="L164" s="1433"/>
      <c r="M164" s="1433"/>
    </row>
    <row r="165" spans="1:13" x14ac:dyDescent="0.2">
      <c r="A165" s="1582" t="s">
        <v>246</v>
      </c>
      <c r="B165" s="1583"/>
      <c r="C165" s="1583"/>
      <c r="D165" s="1583"/>
      <c r="E165" s="1583"/>
      <c r="F165" s="1583"/>
      <c r="G165" s="1583"/>
      <c r="H165" s="1583"/>
      <c r="I165" s="1583"/>
      <c r="J165" s="1584"/>
      <c r="K165" s="48">
        <f>SUMIF(J17:J150,"lrvb",K17:K150)</f>
        <v>58</v>
      </c>
      <c r="L165" s="1433"/>
      <c r="M165" s="1433"/>
    </row>
    <row r="166" spans="1:13" x14ac:dyDescent="0.2">
      <c r="A166" s="1582" t="s">
        <v>86</v>
      </c>
      <c r="B166" s="1583"/>
      <c r="C166" s="1583"/>
      <c r="D166" s="1583"/>
      <c r="E166" s="1583"/>
      <c r="F166" s="1583"/>
      <c r="G166" s="1583"/>
      <c r="H166" s="1583"/>
      <c r="I166" s="1583"/>
      <c r="J166" s="1584"/>
      <c r="K166" s="48">
        <f>SUMIF(J16:J149,"kt",K16:K149)</f>
        <v>64.7</v>
      </c>
      <c r="L166" s="1433"/>
      <c r="M166" s="1433"/>
    </row>
    <row r="167" spans="1:13" ht="13.5" thickBot="1" x14ac:dyDescent="0.25">
      <c r="A167" s="1585" t="s">
        <v>14</v>
      </c>
      <c r="B167" s="1586"/>
      <c r="C167" s="1586"/>
      <c r="D167" s="1586"/>
      <c r="E167" s="1586"/>
      <c r="F167" s="1586"/>
      <c r="G167" s="1586"/>
      <c r="H167" s="1586"/>
      <c r="I167" s="1586"/>
      <c r="J167" s="1587"/>
      <c r="K167" s="50">
        <f>K163+K157</f>
        <v>8629.2999999999993</v>
      </c>
      <c r="L167" s="1432"/>
      <c r="M167" s="1432"/>
    </row>
    <row r="168" spans="1:13" x14ac:dyDescent="0.2">
      <c r="A168" s="149"/>
      <c r="B168" s="187"/>
      <c r="C168" s="149"/>
      <c r="D168" s="187"/>
      <c r="E168" s="26"/>
      <c r="L168" s="29"/>
      <c r="M168" s="1433"/>
    </row>
    <row r="169" spans="1:13" x14ac:dyDescent="0.2">
      <c r="F169" s="1888" t="s">
        <v>289</v>
      </c>
      <c r="G169" s="1888"/>
      <c r="H169" s="1888"/>
      <c r="I169" s="1888"/>
      <c r="J169" s="1888"/>
      <c r="L169" s="27"/>
    </row>
    <row r="170" spans="1:13" x14ac:dyDescent="0.2">
      <c r="J170" s="15"/>
    </row>
    <row r="171" spans="1:13" x14ac:dyDescent="0.2">
      <c r="J171" s="15"/>
    </row>
    <row r="172" spans="1:13" x14ac:dyDescent="0.2">
      <c r="J172" s="15"/>
      <c r="K172" s="231"/>
    </row>
    <row r="173" spans="1:13" x14ac:dyDescent="0.2">
      <c r="K173" s="231"/>
    </row>
  </sheetData>
  <mergeCells count="178">
    <mergeCell ref="K1:M1"/>
    <mergeCell ref="A3:M3"/>
    <mergeCell ref="A4:M4"/>
    <mergeCell ref="A5:M5"/>
    <mergeCell ref="L6:M6"/>
    <mergeCell ref="A7:A10"/>
    <mergeCell ref="B7:B10"/>
    <mergeCell ref="C7:C10"/>
    <mergeCell ref="D7:D10"/>
    <mergeCell ref="E7:E10"/>
    <mergeCell ref="K2:M2"/>
    <mergeCell ref="F7:F10"/>
    <mergeCell ref="G7:G10"/>
    <mergeCell ref="H7:H10"/>
    <mergeCell ref="I7:I10"/>
    <mergeCell ref="J7:J10"/>
    <mergeCell ref="L7:M7"/>
    <mergeCell ref="K8:K10"/>
    <mergeCell ref="L8:L10"/>
    <mergeCell ref="M9:M10"/>
    <mergeCell ref="A11:M11"/>
    <mergeCell ref="A12:M12"/>
    <mergeCell ref="B13:M13"/>
    <mergeCell ref="C14:M14"/>
    <mergeCell ref="I15:I16"/>
    <mergeCell ref="D16:D17"/>
    <mergeCell ref="E16:E17"/>
    <mergeCell ref="G16:G17"/>
    <mergeCell ref="L16:L17"/>
    <mergeCell ref="M16:M17"/>
    <mergeCell ref="L40:L41"/>
    <mergeCell ref="E22:E23"/>
    <mergeCell ref="G25:G27"/>
    <mergeCell ref="F32:F36"/>
    <mergeCell ref="L34:L36"/>
    <mergeCell ref="M34:M35"/>
    <mergeCell ref="F37:F39"/>
    <mergeCell ref="G37:G39"/>
    <mergeCell ref="H37:H39"/>
    <mergeCell ref="I37:I39"/>
    <mergeCell ref="E38:E39"/>
    <mergeCell ref="E42:E43"/>
    <mergeCell ref="G42:G43"/>
    <mergeCell ref="I44:I45"/>
    <mergeCell ref="E45:E46"/>
    <mergeCell ref="G45:G47"/>
    <mergeCell ref="G51:G52"/>
    <mergeCell ref="E40:E41"/>
    <mergeCell ref="F40:F41"/>
    <mergeCell ref="G40:G41"/>
    <mergeCell ref="H40:H41"/>
    <mergeCell ref="I40:I41"/>
    <mergeCell ref="E58:E59"/>
    <mergeCell ref="I58:I59"/>
    <mergeCell ref="L59:L60"/>
    <mergeCell ref="D63:D65"/>
    <mergeCell ref="E63:E65"/>
    <mergeCell ref="G63:G65"/>
    <mergeCell ref="L64:L65"/>
    <mergeCell ref="L51:L52"/>
    <mergeCell ref="E54:E55"/>
    <mergeCell ref="G54:G55"/>
    <mergeCell ref="C56:J56"/>
    <mergeCell ref="L56:M56"/>
    <mergeCell ref="C57:M57"/>
    <mergeCell ref="L74:L75"/>
    <mergeCell ref="E77:E79"/>
    <mergeCell ref="F77:F79"/>
    <mergeCell ref="G77:G79"/>
    <mergeCell ref="L77:L80"/>
    <mergeCell ref="E80:E81"/>
    <mergeCell ref="G80:G81"/>
    <mergeCell ref="E66:E68"/>
    <mergeCell ref="G66:G68"/>
    <mergeCell ref="L66:L67"/>
    <mergeCell ref="E70:E72"/>
    <mergeCell ref="G70:G73"/>
    <mergeCell ref="L70:L72"/>
    <mergeCell ref="E83:E84"/>
    <mergeCell ref="G83:G84"/>
    <mergeCell ref="D85:D87"/>
    <mergeCell ref="E85:E87"/>
    <mergeCell ref="G85:G87"/>
    <mergeCell ref="E88:E90"/>
    <mergeCell ref="G88:G90"/>
    <mergeCell ref="D74:D76"/>
    <mergeCell ref="E74:E76"/>
    <mergeCell ref="G74:G76"/>
    <mergeCell ref="D97:D98"/>
    <mergeCell ref="E97:E98"/>
    <mergeCell ref="G97:G98"/>
    <mergeCell ref="I97:I98"/>
    <mergeCell ref="E99:E100"/>
    <mergeCell ref="G99:G101"/>
    <mergeCell ref="D92:D94"/>
    <mergeCell ref="E92:E94"/>
    <mergeCell ref="G92:G94"/>
    <mergeCell ref="I92:I94"/>
    <mergeCell ref="E95:E96"/>
    <mergeCell ref="G95:G96"/>
    <mergeCell ref="I95:I96"/>
    <mergeCell ref="L109:L110"/>
    <mergeCell ref="D111:D114"/>
    <mergeCell ref="E111:E114"/>
    <mergeCell ref="G111:G114"/>
    <mergeCell ref="L100:L101"/>
    <mergeCell ref="E102:E104"/>
    <mergeCell ref="G102:G104"/>
    <mergeCell ref="I102:I104"/>
    <mergeCell ref="L102:L104"/>
    <mergeCell ref="E106:E108"/>
    <mergeCell ref="F106:F108"/>
    <mergeCell ref="G106:G108"/>
    <mergeCell ref="I106:I107"/>
    <mergeCell ref="L106:L108"/>
    <mergeCell ref="E115:E118"/>
    <mergeCell ref="F115:F118"/>
    <mergeCell ref="G115:G118"/>
    <mergeCell ref="I115:I116"/>
    <mergeCell ref="D119:D122"/>
    <mergeCell ref="E119:E122"/>
    <mergeCell ref="G119:G122"/>
    <mergeCell ref="I119:I120"/>
    <mergeCell ref="E109:E110"/>
    <mergeCell ref="F109:F110"/>
    <mergeCell ref="G109:G110"/>
    <mergeCell ref="I109:I110"/>
    <mergeCell ref="E126:E128"/>
    <mergeCell ref="F126:F128"/>
    <mergeCell ref="G126:G128"/>
    <mergeCell ref="I126:I127"/>
    <mergeCell ref="L126:L127"/>
    <mergeCell ref="E129:J129"/>
    <mergeCell ref="L129:M129"/>
    <mergeCell ref="L121:L122"/>
    <mergeCell ref="D123:D125"/>
    <mergeCell ref="E123:E125"/>
    <mergeCell ref="F123:F125"/>
    <mergeCell ref="G123:G125"/>
    <mergeCell ref="L123:L124"/>
    <mergeCell ref="H139:H141"/>
    <mergeCell ref="F140:F141"/>
    <mergeCell ref="G140:G141"/>
    <mergeCell ref="D144:D145"/>
    <mergeCell ref="D147:D150"/>
    <mergeCell ref="E147:E150"/>
    <mergeCell ref="G147:G148"/>
    <mergeCell ref="C130:J130"/>
    <mergeCell ref="L130:M130"/>
    <mergeCell ref="C131:M131"/>
    <mergeCell ref="E133:E134"/>
    <mergeCell ref="G133:G134"/>
    <mergeCell ref="E135:E137"/>
    <mergeCell ref="F135:F137"/>
    <mergeCell ref="G135:G137"/>
    <mergeCell ref="B153:J153"/>
    <mergeCell ref="L153:M153"/>
    <mergeCell ref="A154:M154"/>
    <mergeCell ref="A155:K155"/>
    <mergeCell ref="A156:J156"/>
    <mergeCell ref="A157:J157"/>
    <mergeCell ref="L149:L150"/>
    <mergeCell ref="M149:M150"/>
    <mergeCell ref="C151:J151"/>
    <mergeCell ref="L151:M151"/>
    <mergeCell ref="B152:J152"/>
    <mergeCell ref="L152:M152"/>
    <mergeCell ref="A164:J164"/>
    <mergeCell ref="A165:J165"/>
    <mergeCell ref="A166:J166"/>
    <mergeCell ref="A167:J167"/>
    <mergeCell ref="F169:J169"/>
    <mergeCell ref="A158:J158"/>
    <mergeCell ref="A159:J159"/>
    <mergeCell ref="A160:J160"/>
    <mergeCell ref="A161:J161"/>
    <mergeCell ref="A162:J162"/>
    <mergeCell ref="A163:J163"/>
  </mergeCells>
  <printOptions horizontalCentered="1"/>
  <pageMargins left="0.70866141732283472" right="0" top="0.35433070866141736" bottom="0.15748031496062992" header="0.31496062992125984" footer="0.31496062992125984"/>
  <pageSetup paperSize="9" scale="85" orientation="portrait" r:id="rId1"/>
  <rowBreaks count="3" manualBreakCount="3">
    <brk id="28" max="12" man="1"/>
    <brk id="49" max="12" man="1"/>
    <brk id="114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2"/>
  <sheetViews>
    <sheetView zoomScaleNormal="100" zoomScaleSheetLayoutView="70" workbookViewId="0"/>
  </sheetViews>
  <sheetFormatPr defaultColWidth="9.140625" defaultRowHeight="12.75" x14ac:dyDescent="0.2"/>
  <cols>
    <col min="1" max="1" width="2.5703125" style="150" customWidth="1"/>
    <col min="2" max="2" width="3.140625" style="188" customWidth="1"/>
    <col min="3" max="3" width="2.5703125" style="150" customWidth="1"/>
    <col min="4" max="4" width="2.5703125" style="188" customWidth="1"/>
    <col min="5" max="5" width="26.42578125" style="15" customWidth="1"/>
    <col min="6" max="6" width="4" style="159" customWidth="1"/>
    <col min="7" max="7" width="4" style="305" customWidth="1"/>
    <col min="8" max="8" width="2.7109375" style="47" customWidth="1"/>
    <col min="9" max="9" width="12" style="153" customWidth="1"/>
    <col min="10" max="10" width="7.28515625" style="47" customWidth="1"/>
    <col min="11" max="12" width="9.85546875" style="76" customWidth="1"/>
    <col min="13" max="13" width="8.28515625" style="76" customWidth="1"/>
    <col min="14" max="14" width="24.140625" style="30" customWidth="1"/>
    <col min="15" max="15" width="5.85546875" style="47" customWidth="1"/>
    <col min="16" max="16384" width="9.140625" style="15"/>
  </cols>
  <sheetData>
    <row r="1" spans="1:20" ht="31.5" customHeight="1" x14ac:dyDescent="0.2">
      <c r="F1" s="1491"/>
      <c r="K1" s="47"/>
      <c r="L1" s="47"/>
      <c r="M1" s="47"/>
      <c r="N1" s="1911" t="s">
        <v>308</v>
      </c>
      <c r="O1" s="1911"/>
      <c r="P1" s="30"/>
      <c r="Q1" s="30"/>
      <c r="R1" s="30"/>
    </row>
    <row r="2" spans="1:20" s="71" customFormat="1" ht="15.75" x14ac:dyDescent="0.2">
      <c r="A2" s="1722" t="s">
        <v>189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416"/>
      <c r="Q2" s="1416"/>
      <c r="R2" s="1416"/>
      <c r="S2" s="1416"/>
    </row>
    <row r="3" spans="1:20" s="71" customFormat="1" ht="24" customHeight="1" x14ac:dyDescent="0.2">
      <c r="A3" s="1723" t="s">
        <v>144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416"/>
      <c r="Q3" s="1416"/>
      <c r="R3" s="1416"/>
      <c r="S3" s="1416"/>
    </row>
    <row r="4" spans="1:20" s="71" customFormat="1" ht="15.75" x14ac:dyDescent="0.2">
      <c r="A4" s="1722" t="s">
        <v>59</v>
      </c>
      <c r="B4" s="1725"/>
      <c r="C4" s="1725"/>
      <c r="D4" s="1725"/>
      <c r="E4" s="1725"/>
      <c r="F4" s="1725"/>
      <c r="G4" s="1725"/>
      <c r="H4" s="1725"/>
      <c r="I4" s="1725"/>
      <c r="J4" s="1725"/>
      <c r="K4" s="1725"/>
      <c r="L4" s="1725"/>
      <c r="M4" s="1725"/>
      <c r="N4" s="1725"/>
      <c r="O4" s="1725"/>
      <c r="P4" s="1416"/>
      <c r="Q4" s="1416"/>
      <c r="R4" s="1416"/>
      <c r="S4" s="1416"/>
    </row>
    <row r="5" spans="1:20" s="16" customFormat="1" ht="28.5" customHeight="1" thickBot="1" x14ac:dyDescent="0.25">
      <c r="A5" s="120"/>
      <c r="B5" s="186"/>
      <c r="C5" s="120"/>
      <c r="D5" s="188"/>
      <c r="E5" s="11"/>
      <c r="F5" s="157"/>
      <c r="G5" s="306"/>
      <c r="H5" s="70"/>
      <c r="I5" s="152"/>
      <c r="J5" s="47"/>
      <c r="K5" s="76"/>
      <c r="L5" s="76"/>
      <c r="M5" s="76"/>
      <c r="N5" s="1875" t="s">
        <v>99</v>
      </c>
      <c r="O5" s="1875"/>
      <c r="P5" s="20"/>
      <c r="Q5" s="20"/>
      <c r="R5" s="20"/>
      <c r="S5" s="20"/>
    </row>
    <row r="6" spans="1:20" s="16" customFormat="1" ht="36.75" customHeight="1" x14ac:dyDescent="0.2">
      <c r="A6" s="1727" t="s">
        <v>0</v>
      </c>
      <c r="B6" s="1731" t="s">
        <v>1</v>
      </c>
      <c r="C6" s="1731" t="s">
        <v>2</v>
      </c>
      <c r="D6" s="1876" t="s">
        <v>190</v>
      </c>
      <c r="E6" s="1735" t="s">
        <v>20</v>
      </c>
      <c r="F6" s="1738" t="s">
        <v>3</v>
      </c>
      <c r="G6" s="1879" t="s">
        <v>191</v>
      </c>
      <c r="H6" s="1880" t="s">
        <v>4</v>
      </c>
      <c r="I6" s="1669" t="s">
        <v>113</v>
      </c>
      <c r="J6" s="1672" t="s">
        <v>5</v>
      </c>
      <c r="K6" s="1912" t="s">
        <v>112</v>
      </c>
      <c r="L6" s="1915" t="s">
        <v>305</v>
      </c>
      <c r="M6" s="1918" t="s">
        <v>240</v>
      </c>
      <c r="N6" s="1678" t="s">
        <v>60</v>
      </c>
      <c r="O6" s="1680"/>
      <c r="P6" s="20"/>
      <c r="Q6" s="20"/>
      <c r="R6" s="20"/>
      <c r="S6" s="20"/>
    </row>
    <row r="7" spans="1:20" s="16" customFormat="1" ht="21" customHeight="1" x14ac:dyDescent="0.2">
      <c r="A7" s="1728"/>
      <c r="B7" s="1732"/>
      <c r="C7" s="1732"/>
      <c r="D7" s="1877"/>
      <c r="E7" s="1736"/>
      <c r="F7" s="1739"/>
      <c r="G7" s="1833"/>
      <c r="H7" s="1881"/>
      <c r="I7" s="1670"/>
      <c r="J7" s="1673"/>
      <c r="K7" s="1913"/>
      <c r="L7" s="1916"/>
      <c r="M7" s="1919"/>
      <c r="N7" s="1681" t="s">
        <v>20</v>
      </c>
      <c r="O7" s="308" t="s">
        <v>69</v>
      </c>
      <c r="P7" s="20"/>
      <c r="Q7" s="20"/>
      <c r="R7" s="20"/>
      <c r="S7" s="20"/>
    </row>
    <row r="8" spans="1:20" s="16" customFormat="1" ht="42" customHeight="1" x14ac:dyDescent="0.2">
      <c r="A8" s="1729"/>
      <c r="B8" s="1733"/>
      <c r="C8" s="1733"/>
      <c r="D8" s="1877"/>
      <c r="E8" s="1736"/>
      <c r="F8" s="1739"/>
      <c r="G8" s="1833"/>
      <c r="H8" s="1881"/>
      <c r="I8" s="1670"/>
      <c r="J8" s="1673"/>
      <c r="K8" s="1913"/>
      <c r="L8" s="1916"/>
      <c r="M8" s="1919"/>
      <c r="N8" s="1681"/>
      <c r="O8" s="1886" t="s">
        <v>304</v>
      </c>
      <c r="P8" s="20"/>
      <c r="Q8" s="20"/>
      <c r="R8" s="20"/>
      <c r="S8" s="20"/>
    </row>
    <row r="9" spans="1:20" s="16" customFormat="1" ht="32.25" customHeight="1" thickBot="1" x14ac:dyDescent="0.25">
      <c r="A9" s="1730"/>
      <c r="B9" s="1734"/>
      <c r="C9" s="1734"/>
      <c r="D9" s="1878"/>
      <c r="E9" s="1737"/>
      <c r="F9" s="1740"/>
      <c r="G9" s="1849"/>
      <c r="H9" s="1882"/>
      <c r="I9" s="1671"/>
      <c r="J9" s="1674"/>
      <c r="K9" s="1914"/>
      <c r="L9" s="1917"/>
      <c r="M9" s="1920"/>
      <c r="N9" s="1682"/>
      <c r="O9" s="1887"/>
      <c r="P9" s="20"/>
      <c r="Q9" s="20"/>
      <c r="R9" s="20"/>
      <c r="S9" s="20"/>
    </row>
    <row r="10" spans="1:20" ht="15" customHeight="1" x14ac:dyDescent="0.2">
      <c r="A10" s="1686" t="s">
        <v>23</v>
      </c>
      <c r="B10" s="1687"/>
      <c r="C10" s="1687"/>
      <c r="D10" s="1687"/>
      <c r="E10" s="1687"/>
      <c r="F10" s="1687"/>
      <c r="G10" s="1687"/>
      <c r="H10" s="1687"/>
      <c r="I10" s="1687"/>
      <c r="J10" s="1687"/>
      <c r="K10" s="1687"/>
      <c r="L10" s="1687"/>
      <c r="M10" s="1687"/>
      <c r="N10" s="1687"/>
      <c r="O10" s="1688"/>
    </row>
    <row r="11" spans="1:20" ht="13.5" thickBot="1" x14ac:dyDescent="0.25">
      <c r="A11" s="1689" t="s">
        <v>177</v>
      </c>
      <c r="B11" s="1690"/>
      <c r="C11" s="1690"/>
      <c r="D11" s="1690"/>
      <c r="E11" s="1690"/>
      <c r="F11" s="1690"/>
      <c r="G11" s="1690"/>
      <c r="H11" s="1690"/>
      <c r="I11" s="1690"/>
      <c r="J11" s="1690"/>
      <c r="K11" s="1690"/>
      <c r="L11" s="1690"/>
      <c r="M11" s="1690"/>
      <c r="N11" s="1690"/>
      <c r="O11" s="1691"/>
    </row>
    <row r="12" spans="1:20" ht="13.5" thickBot="1" x14ac:dyDescent="0.25">
      <c r="A12" s="121" t="s">
        <v>7</v>
      </c>
      <c r="B12" s="1692" t="s">
        <v>55</v>
      </c>
      <c r="C12" s="1692"/>
      <c r="D12" s="1692"/>
      <c r="E12" s="1692"/>
      <c r="F12" s="1692"/>
      <c r="G12" s="1692"/>
      <c r="H12" s="1692"/>
      <c r="I12" s="1692"/>
      <c r="J12" s="1692"/>
      <c r="K12" s="1692"/>
      <c r="L12" s="1692"/>
      <c r="M12" s="1692"/>
      <c r="N12" s="1692"/>
      <c r="O12" s="1693"/>
    </row>
    <row r="13" spans="1:20" ht="13.5" thickBot="1" x14ac:dyDescent="0.25">
      <c r="A13" s="121" t="s">
        <v>7</v>
      </c>
      <c r="B13" s="1" t="s">
        <v>7</v>
      </c>
      <c r="C13" s="1694" t="s">
        <v>30</v>
      </c>
      <c r="D13" s="1694"/>
      <c r="E13" s="1694"/>
      <c r="F13" s="1694"/>
      <c r="G13" s="1694"/>
      <c r="H13" s="1694"/>
      <c r="I13" s="1694"/>
      <c r="J13" s="1694"/>
      <c r="K13" s="1694"/>
      <c r="L13" s="1694"/>
      <c r="M13" s="1694"/>
      <c r="N13" s="1694"/>
      <c r="O13" s="1696"/>
    </row>
    <row r="14" spans="1:20" ht="27" customHeight="1" x14ac:dyDescent="0.2">
      <c r="A14" s="122" t="s">
        <v>7</v>
      </c>
      <c r="B14" s="131" t="s">
        <v>7</v>
      </c>
      <c r="C14" s="123" t="s">
        <v>7</v>
      </c>
      <c r="D14" s="367"/>
      <c r="E14" s="17" t="s">
        <v>32</v>
      </c>
      <c r="F14" s="1386"/>
      <c r="G14" s="1389"/>
      <c r="H14" s="1405" t="s">
        <v>27</v>
      </c>
      <c r="I14" s="1857" t="s">
        <v>143</v>
      </c>
      <c r="J14" s="352"/>
      <c r="K14" s="67"/>
      <c r="L14" s="745"/>
      <c r="M14" s="1083"/>
      <c r="N14" s="934"/>
      <c r="O14" s="272"/>
    </row>
    <row r="15" spans="1:20" ht="28.5" customHeight="1" x14ac:dyDescent="0.2">
      <c r="A15" s="124"/>
      <c r="B15" s="9"/>
      <c r="C15" s="2"/>
      <c r="D15" s="1828" t="s">
        <v>7</v>
      </c>
      <c r="E15" s="1658" t="s">
        <v>58</v>
      </c>
      <c r="F15" s="1387"/>
      <c r="G15" s="1870">
        <v>802010601</v>
      </c>
      <c r="H15" s="1410"/>
      <c r="I15" s="1854"/>
      <c r="J15" s="118" t="s">
        <v>10</v>
      </c>
      <c r="K15" s="49">
        <v>200</v>
      </c>
      <c r="L15" s="1510">
        <v>200</v>
      </c>
      <c r="M15" s="1502"/>
      <c r="N15" s="1909" t="s">
        <v>70</v>
      </c>
      <c r="O15" s="1872">
        <v>5</v>
      </c>
      <c r="T15" s="20"/>
    </row>
    <row r="16" spans="1:20" ht="32.25" customHeight="1" x14ac:dyDescent="0.2">
      <c r="A16" s="124"/>
      <c r="B16" s="9"/>
      <c r="C16" s="2"/>
      <c r="D16" s="1829"/>
      <c r="E16" s="1659"/>
      <c r="F16" s="1387"/>
      <c r="G16" s="1871"/>
      <c r="H16" s="1410"/>
      <c r="I16" s="1396"/>
      <c r="J16" s="258"/>
      <c r="K16" s="86"/>
      <c r="L16" s="748"/>
      <c r="M16" s="914"/>
      <c r="N16" s="1910"/>
      <c r="O16" s="1873"/>
    </row>
    <row r="17" spans="1:21" ht="61.5" customHeight="1" x14ac:dyDescent="0.2">
      <c r="A17" s="124"/>
      <c r="B17" s="9"/>
      <c r="C17" s="2"/>
      <c r="D17" s="1382" t="s">
        <v>8</v>
      </c>
      <c r="E17" s="36" t="s">
        <v>78</v>
      </c>
      <c r="F17" s="1387"/>
      <c r="G17" s="298">
        <v>802010606</v>
      </c>
      <c r="H17" s="1410"/>
      <c r="I17" s="1396"/>
      <c r="J17" s="250" t="s">
        <v>10</v>
      </c>
      <c r="K17" s="80">
        <v>25</v>
      </c>
      <c r="L17" s="751">
        <v>25</v>
      </c>
      <c r="M17" s="546"/>
      <c r="N17" s="933" t="s">
        <v>70</v>
      </c>
      <c r="O17" s="89">
        <v>6</v>
      </c>
      <c r="Q17" s="20"/>
      <c r="U17" s="20"/>
    </row>
    <row r="18" spans="1:21" ht="63" customHeight="1" x14ac:dyDescent="0.2">
      <c r="A18" s="124"/>
      <c r="B18" s="9"/>
      <c r="C18" s="2"/>
      <c r="D18" s="374" t="s">
        <v>9</v>
      </c>
      <c r="E18" s="1365" t="s">
        <v>67</v>
      </c>
      <c r="F18" s="1387"/>
      <c r="G18" s="1390">
        <v>802010604</v>
      </c>
      <c r="H18" s="1410"/>
      <c r="I18" s="1396"/>
      <c r="J18" s="151" t="s">
        <v>10</v>
      </c>
      <c r="K18" s="80">
        <v>160</v>
      </c>
      <c r="L18" s="751">
        <v>160</v>
      </c>
      <c r="M18" s="1503"/>
      <c r="N18" s="933" t="s">
        <v>70</v>
      </c>
      <c r="O18" s="89">
        <v>40</v>
      </c>
      <c r="Q18" s="20"/>
      <c r="R18" s="20"/>
    </row>
    <row r="19" spans="1:21" ht="66.75" customHeight="1" x14ac:dyDescent="0.2">
      <c r="A19" s="124"/>
      <c r="B19" s="9"/>
      <c r="C19" s="2"/>
      <c r="D19" s="1382" t="s">
        <v>11</v>
      </c>
      <c r="E19" s="36" t="s">
        <v>80</v>
      </c>
      <c r="F19" s="1387"/>
      <c r="G19" s="965">
        <v>802010608</v>
      </c>
      <c r="H19" s="1410"/>
      <c r="I19" s="1396"/>
      <c r="J19" s="234" t="s">
        <v>10</v>
      </c>
      <c r="K19" s="80">
        <v>40</v>
      </c>
      <c r="L19" s="751">
        <v>40</v>
      </c>
      <c r="M19" s="1503"/>
      <c r="N19" s="966" t="s">
        <v>70</v>
      </c>
      <c r="O19" s="967">
        <v>8</v>
      </c>
      <c r="Q19" s="20"/>
      <c r="T19" s="20"/>
    </row>
    <row r="20" spans="1:21" ht="66.75" customHeight="1" x14ac:dyDescent="0.2">
      <c r="A20" s="124"/>
      <c r="B20" s="9"/>
      <c r="C20" s="2"/>
      <c r="D20" s="1382"/>
      <c r="E20" s="1417" t="s">
        <v>292</v>
      </c>
      <c r="F20" s="1387"/>
      <c r="G20" s="940"/>
      <c r="H20" s="1410"/>
      <c r="I20" s="1396"/>
      <c r="J20" s="250"/>
      <c r="K20" s="61"/>
      <c r="L20" s="746"/>
      <c r="M20" s="546"/>
      <c r="N20" s="1378" t="s">
        <v>290</v>
      </c>
      <c r="O20" s="1397">
        <v>1</v>
      </c>
      <c r="Q20" s="20"/>
      <c r="T20" s="20"/>
    </row>
    <row r="21" spans="1:21" ht="30.75" customHeight="1" x14ac:dyDescent="0.2">
      <c r="A21" s="124"/>
      <c r="B21" s="9"/>
      <c r="C21" s="2"/>
      <c r="D21" s="1382"/>
      <c r="E21" s="1901" t="s">
        <v>261</v>
      </c>
      <c r="F21" s="1387"/>
      <c r="G21" s="940"/>
      <c r="H21" s="1410"/>
      <c r="I21" s="1396"/>
      <c r="J21" s="240"/>
      <c r="K21" s="49"/>
      <c r="L21" s="1510"/>
      <c r="M21" s="1502"/>
      <c r="N21" s="1377" t="s">
        <v>291</v>
      </c>
      <c r="O21" s="1400">
        <v>1</v>
      </c>
      <c r="Q21" s="20"/>
      <c r="T21" s="20"/>
    </row>
    <row r="22" spans="1:21" ht="13.5" thickBot="1" x14ac:dyDescent="0.25">
      <c r="A22" s="124"/>
      <c r="B22" s="9"/>
      <c r="C22" s="2"/>
      <c r="D22" s="1382"/>
      <c r="E22" s="1902"/>
      <c r="F22" s="293"/>
      <c r="G22" s="950"/>
      <c r="H22" s="1406"/>
      <c r="I22" s="1399"/>
      <c r="J22" s="349" t="s">
        <v>14</v>
      </c>
      <c r="K22" s="77">
        <f>SUM(K15:K19)</f>
        <v>425</v>
      </c>
      <c r="L22" s="749">
        <f>SUM(L15:L19)</f>
        <v>425</v>
      </c>
      <c r="M22" s="462"/>
      <c r="N22" s="1378"/>
      <c r="O22" s="309"/>
      <c r="Q22" s="20"/>
    </row>
    <row r="23" spans="1:21" ht="45" customHeight="1" x14ac:dyDescent="0.2">
      <c r="A23" s="130" t="s">
        <v>7</v>
      </c>
      <c r="B23" s="131" t="s">
        <v>7</v>
      </c>
      <c r="C23" s="184" t="s">
        <v>8</v>
      </c>
      <c r="D23" s="366"/>
      <c r="E23" s="97" t="s">
        <v>161</v>
      </c>
      <c r="F23" s="235"/>
      <c r="G23" s="900"/>
      <c r="H23" s="1410">
        <v>2</v>
      </c>
      <c r="I23" s="1396" t="s">
        <v>143</v>
      </c>
      <c r="J23" s="350"/>
      <c r="K23" s="443"/>
      <c r="L23" s="750"/>
      <c r="M23" s="445"/>
      <c r="N23" s="1512"/>
      <c r="O23" s="62"/>
      <c r="Q23" s="20"/>
    </row>
    <row r="24" spans="1:21" ht="29.25" customHeight="1" x14ac:dyDescent="0.2">
      <c r="A24" s="124"/>
      <c r="B24" s="9"/>
      <c r="C24" s="2"/>
      <c r="D24" s="374" t="s">
        <v>7</v>
      </c>
      <c r="E24" s="1365" t="s">
        <v>128</v>
      </c>
      <c r="F24" s="1387"/>
      <c r="G24" s="1842">
        <v>802010607</v>
      </c>
      <c r="H24" s="1410"/>
      <c r="I24" s="1396"/>
      <c r="J24" s="261" t="s">
        <v>10</v>
      </c>
      <c r="K24" s="80">
        <v>21</v>
      </c>
      <c r="L24" s="751">
        <v>21</v>
      </c>
      <c r="M24" s="1502"/>
      <c r="N24" s="597" t="s">
        <v>70</v>
      </c>
      <c r="O24" s="898">
        <v>5</v>
      </c>
      <c r="Q24" s="20"/>
      <c r="S24" s="20"/>
      <c r="U24" s="20"/>
    </row>
    <row r="25" spans="1:21" ht="16.5" customHeight="1" x14ac:dyDescent="0.2">
      <c r="A25" s="124"/>
      <c r="B25" s="9"/>
      <c r="C25" s="2"/>
      <c r="D25" s="1382" t="s">
        <v>8</v>
      </c>
      <c r="E25" s="1365" t="s">
        <v>127</v>
      </c>
      <c r="F25" s="1387"/>
      <c r="G25" s="1842"/>
      <c r="H25" s="1410"/>
      <c r="I25" s="1396"/>
      <c r="J25" s="348" t="s">
        <v>10</v>
      </c>
      <c r="K25" s="452">
        <v>24</v>
      </c>
      <c r="L25" s="752">
        <v>24</v>
      </c>
      <c r="M25" s="1210"/>
      <c r="N25" s="1513" t="s">
        <v>79</v>
      </c>
      <c r="O25" s="89">
        <v>1</v>
      </c>
      <c r="Q25" s="20"/>
      <c r="R25" s="20"/>
    </row>
    <row r="26" spans="1:21" ht="16.5" customHeight="1" x14ac:dyDescent="0.2">
      <c r="A26" s="124"/>
      <c r="B26" s="9"/>
      <c r="C26" s="2"/>
      <c r="D26" s="1382"/>
      <c r="E26" s="1361"/>
      <c r="F26" s="1387"/>
      <c r="G26" s="1842"/>
      <c r="H26" s="1410"/>
      <c r="I26" s="1396"/>
      <c r="J26" s="261" t="s">
        <v>52</v>
      </c>
      <c r="K26" s="49">
        <v>172.9</v>
      </c>
      <c r="L26" s="1510">
        <v>172.9</v>
      </c>
      <c r="M26" s="1502"/>
      <c r="N26" s="1514"/>
      <c r="O26" s="1407"/>
      <c r="Q26" s="20"/>
      <c r="R26" s="20"/>
      <c r="S26" s="20"/>
    </row>
    <row r="27" spans="1:21" ht="42" customHeight="1" x14ac:dyDescent="0.2">
      <c r="A27" s="124"/>
      <c r="B27" s="9"/>
      <c r="C27" s="2"/>
      <c r="D27" s="1553" t="s">
        <v>9</v>
      </c>
      <c r="E27" s="36" t="s">
        <v>249</v>
      </c>
      <c r="F27" s="1569" t="s">
        <v>250</v>
      </c>
      <c r="G27" s="1570"/>
      <c r="H27" s="1561"/>
      <c r="I27" s="1559"/>
      <c r="J27" s="261" t="s">
        <v>10</v>
      </c>
      <c r="K27" s="894">
        <v>439.6</v>
      </c>
      <c r="L27" s="1571">
        <f>439.6+126.9</f>
        <v>566.5</v>
      </c>
      <c r="M27" s="1572">
        <f>L27-K27</f>
        <v>126.89999999999998</v>
      </c>
      <c r="N27" s="1515" t="s">
        <v>253</v>
      </c>
      <c r="O27" s="941">
        <v>4</v>
      </c>
      <c r="Q27" s="20"/>
      <c r="R27" s="20"/>
    </row>
    <row r="28" spans="1:21" ht="107.25" customHeight="1" x14ac:dyDescent="0.2">
      <c r="A28" s="124"/>
      <c r="B28" s="9"/>
      <c r="C28" s="2"/>
      <c r="D28" s="1382"/>
      <c r="E28" s="255"/>
      <c r="F28" s="1010"/>
      <c r="G28" s="940"/>
      <c r="H28" s="1410"/>
      <c r="I28" s="1396"/>
      <c r="J28" s="113"/>
      <c r="K28" s="429"/>
      <c r="L28" s="747"/>
      <c r="M28" s="428"/>
      <c r="N28" s="1516" t="s">
        <v>293</v>
      </c>
      <c r="O28" s="1013">
        <v>100</v>
      </c>
      <c r="Q28" s="20"/>
      <c r="R28" s="20"/>
    </row>
    <row r="29" spans="1:21" ht="43.5" customHeight="1" x14ac:dyDescent="0.2">
      <c r="A29" s="124"/>
      <c r="B29" s="9"/>
      <c r="C29" s="2"/>
      <c r="D29" s="1382"/>
      <c r="E29" s="255"/>
      <c r="F29" s="1010"/>
      <c r="G29" s="940"/>
      <c r="H29" s="1410"/>
      <c r="I29" s="1396"/>
      <c r="J29" s="113"/>
      <c r="K29" s="61"/>
      <c r="L29" s="746"/>
      <c r="M29" s="546"/>
      <c r="N29" s="1515" t="s">
        <v>252</v>
      </c>
      <c r="O29" s="941">
        <v>1</v>
      </c>
      <c r="Q29" s="20"/>
      <c r="R29" s="20"/>
      <c r="S29" s="20"/>
    </row>
    <row r="30" spans="1:21" ht="28.5" customHeight="1" x14ac:dyDescent="0.2">
      <c r="A30" s="124"/>
      <c r="B30" s="9"/>
      <c r="C30" s="2"/>
      <c r="D30" s="1381"/>
      <c r="E30" s="572"/>
      <c r="F30" s="1011"/>
      <c r="G30" s="942"/>
      <c r="H30" s="283"/>
      <c r="I30" s="109"/>
      <c r="J30" s="943"/>
      <c r="K30" s="86"/>
      <c r="L30" s="748"/>
      <c r="M30" s="914"/>
      <c r="N30" s="1517" t="s">
        <v>254</v>
      </c>
      <c r="O30" s="944">
        <v>2</v>
      </c>
      <c r="Q30" s="20"/>
      <c r="R30" s="20"/>
      <c r="S30" s="20"/>
    </row>
    <row r="31" spans="1:21" ht="28.5" customHeight="1" x14ac:dyDescent="0.2">
      <c r="A31" s="124"/>
      <c r="B31" s="9"/>
      <c r="C31" s="2"/>
      <c r="D31" s="1555" t="s">
        <v>11</v>
      </c>
      <c r="E31" s="255" t="s">
        <v>256</v>
      </c>
      <c r="F31" s="1903" t="s">
        <v>250</v>
      </c>
      <c r="G31" s="940"/>
      <c r="H31" s="1561"/>
      <c r="I31" s="1559"/>
      <c r="J31" s="113" t="s">
        <v>10</v>
      </c>
      <c r="K31" s="429">
        <v>77.599999999999994</v>
      </c>
      <c r="L31" s="747">
        <v>77.599999999999994</v>
      </c>
      <c r="M31" s="428"/>
      <c r="N31" s="1518" t="s">
        <v>257</v>
      </c>
      <c r="O31" s="946">
        <v>3</v>
      </c>
      <c r="Q31" s="20"/>
      <c r="R31" s="20"/>
    </row>
    <row r="32" spans="1:21" ht="29.25" customHeight="1" x14ac:dyDescent="0.2">
      <c r="A32" s="495"/>
      <c r="B32" s="496"/>
      <c r="C32" s="497"/>
      <c r="D32" s="1554"/>
      <c r="E32" s="572"/>
      <c r="F32" s="1893"/>
      <c r="G32" s="942"/>
      <c r="H32" s="283"/>
      <c r="I32" s="109"/>
      <c r="J32" s="943"/>
      <c r="K32" s="698"/>
      <c r="L32" s="794"/>
      <c r="M32" s="1350"/>
      <c r="N32" s="1519" t="s">
        <v>258</v>
      </c>
      <c r="O32" s="948">
        <v>10</v>
      </c>
      <c r="Q32" s="20"/>
      <c r="R32" s="20"/>
    </row>
    <row r="33" spans="1:20" ht="43.5" customHeight="1" x14ac:dyDescent="0.2">
      <c r="A33" s="124"/>
      <c r="B33" s="9"/>
      <c r="C33" s="2"/>
      <c r="D33" s="1382"/>
      <c r="E33" s="255"/>
      <c r="F33" s="1010"/>
      <c r="G33" s="940"/>
      <c r="H33" s="1410"/>
      <c r="I33" s="1396"/>
      <c r="J33" s="113"/>
      <c r="K33" s="61"/>
      <c r="L33" s="746"/>
      <c r="M33" s="546"/>
      <c r="N33" s="1921" t="s">
        <v>259</v>
      </c>
      <c r="O33" s="1906">
        <v>100</v>
      </c>
      <c r="Q33" s="20"/>
      <c r="R33" s="20"/>
      <c r="S33" s="20"/>
    </row>
    <row r="34" spans="1:20" ht="73.5" customHeight="1" x14ac:dyDescent="0.2">
      <c r="A34" s="124"/>
      <c r="B34" s="9"/>
      <c r="C34" s="2"/>
      <c r="D34" s="1382"/>
      <c r="E34" s="255"/>
      <c r="F34" s="1010"/>
      <c r="G34" s="940"/>
      <c r="H34" s="1410"/>
      <c r="I34" s="1396"/>
      <c r="J34" s="113"/>
      <c r="K34" s="61"/>
      <c r="L34" s="746"/>
      <c r="M34" s="546"/>
      <c r="N34" s="1922"/>
      <c r="O34" s="1906"/>
      <c r="Q34" s="20"/>
      <c r="R34" s="20"/>
      <c r="S34" s="20"/>
    </row>
    <row r="35" spans="1:20" ht="16.5" customHeight="1" thickBot="1" x14ac:dyDescent="0.25">
      <c r="A35" s="124"/>
      <c r="B35" s="9"/>
      <c r="C35" s="2"/>
      <c r="D35" s="1382"/>
      <c r="E35" s="949"/>
      <c r="F35" s="1573"/>
      <c r="G35" s="950"/>
      <c r="H35" s="1410"/>
      <c r="I35" s="1396"/>
      <c r="J35" s="351" t="s">
        <v>14</v>
      </c>
      <c r="K35" s="455">
        <f>SUM(K24:K31)</f>
        <v>735.1</v>
      </c>
      <c r="L35" s="753">
        <f>SUM(L24:L31)</f>
        <v>862</v>
      </c>
      <c r="M35" s="753">
        <f>SUM(M24:M31)</f>
        <v>126.89999999999998</v>
      </c>
      <c r="N35" s="1923"/>
      <c r="O35" s="951"/>
      <c r="Q35" s="20"/>
      <c r="R35" s="20"/>
      <c r="S35" s="20"/>
    </row>
    <row r="36" spans="1:20" ht="30.75" customHeight="1" x14ac:dyDescent="0.2">
      <c r="A36" s="122" t="s">
        <v>7</v>
      </c>
      <c r="B36" s="131" t="s">
        <v>7</v>
      </c>
      <c r="C36" s="123" t="s">
        <v>9</v>
      </c>
      <c r="D36" s="367"/>
      <c r="E36" s="961" t="s">
        <v>46</v>
      </c>
      <c r="F36" s="1838"/>
      <c r="G36" s="1841">
        <v>8020104</v>
      </c>
      <c r="H36" s="1868" t="s">
        <v>27</v>
      </c>
      <c r="I36" s="1857" t="s">
        <v>143</v>
      </c>
      <c r="J36" s="352" t="s">
        <v>10</v>
      </c>
      <c r="K36" s="178">
        <v>190</v>
      </c>
      <c r="L36" s="755">
        <v>190</v>
      </c>
      <c r="M36" s="1052"/>
      <c r="N36" s="1457" t="s">
        <v>71</v>
      </c>
      <c r="O36" s="21">
        <v>4</v>
      </c>
    </row>
    <row r="37" spans="1:20" ht="21" customHeight="1" x14ac:dyDescent="0.2">
      <c r="A37" s="124"/>
      <c r="B37" s="9"/>
      <c r="C37" s="2"/>
      <c r="D37" s="1382"/>
      <c r="E37" s="1908" t="s">
        <v>262</v>
      </c>
      <c r="F37" s="1839"/>
      <c r="G37" s="1842"/>
      <c r="H37" s="1907"/>
      <c r="I37" s="1854"/>
      <c r="J37" s="113"/>
      <c r="K37" s="61"/>
      <c r="L37" s="746"/>
      <c r="M37" s="546"/>
      <c r="N37" s="1456" t="s">
        <v>290</v>
      </c>
      <c r="O37" s="653">
        <v>1</v>
      </c>
      <c r="T37" s="20"/>
    </row>
    <row r="38" spans="1:20" ht="17.25" customHeight="1" thickBot="1" x14ac:dyDescent="0.25">
      <c r="A38" s="125"/>
      <c r="B38" s="1"/>
      <c r="C38" s="7"/>
      <c r="D38" s="1383"/>
      <c r="E38" s="1902"/>
      <c r="F38" s="1840"/>
      <c r="G38" s="1843"/>
      <c r="H38" s="1869"/>
      <c r="I38" s="1858"/>
      <c r="J38" s="349" t="s">
        <v>14</v>
      </c>
      <c r="K38" s="77">
        <f>SUM(K36)</f>
        <v>190</v>
      </c>
      <c r="L38" s="749">
        <f>SUM(L36)</f>
        <v>190</v>
      </c>
      <c r="M38" s="462"/>
      <c r="N38" s="1520"/>
      <c r="O38" s="38"/>
      <c r="Q38" s="20"/>
    </row>
    <row r="39" spans="1:20" ht="38.25" customHeight="1" x14ac:dyDescent="0.2">
      <c r="A39" s="122" t="s">
        <v>7</v>
      </c>
      <c r="B39" s="131" t="s">
        <v>7</v>
      </c>
      <c r="C39" s="123" t="s">
        <v>11</v>
      </c>
      <c r="D39" s="367"/>
      <c r="E39" s="1665" t="s">
        <v>85</v>
      </c>
      <c r="F39" s="1838"/>
      <c r="G39" s="1841">
        <v>8020105</v>
      </c>
      <c r="H39" s="1868" t="s">
        <v>27</v>
      </c>
      <c r="I39" s="1857" t="s">
        <v>143</v>
      </c>
      <c r="J39" s="352" t="s">
        <v>10</v>
      </c>
      <c r="K39" s="178">
        <v>75</v>
      </c>
      <c r="L39" s="755">
        <v>75</v>
      </c>
      <c r="M39" s="1052"/>
      <c r="N39" s="1809" t="s">
        <v>81</v>
      </c>
      <c r="O39" s="18">
        <v>15</v>
      </c>
      <c r="Q39" s="44"/>
      <c r="R39" s="10"/>
      <c r="S39" s="10"/>
      <c r="T39" s="10"/>
    </row>
    <row r="40" spans="1:20" ht="14.25" customHeight="1" thickBot="1" x14ac:dyDescent="0.25">
      <c r="A40" s="125"/>
      <c r="B40" s="1"/>
      <c r="C40" s="7"/>
      <c r="D40" s="1383"/>
      <c r="E40" s="1624"/>
      <c r="F40" s="1840"/>
      <c r="G40" s="1843"/>
      <c r="H40" s="1869"/>
      <c r="I40" s="1858"/>
      <c r="J40" s="349" t="s">
        <v>14</v>
      </c>
      <c r="K40" s="77">
        <f>SUM(K39:K39)</f>
        <v>75</v>
      </c>
      <c r="L40" s="749">
        <f>SUM(L39:L39)</f>
        <v>75</v>
      </c>
      <c r="M40" s="462"/>
      <c r="N40" s="1810"/>
      <c r="O40" s="312"/>
      <c r="Q40" s="44"/>
      <c r="R40" s="10"/>
      <c r="S40" s="10"/>
      <c r="T40" s="10"/>
    </row>
    <row r="41" spans="1:20" ht="46.5" customHeight="1" x14ac:dyDescent="0.2">
      <c r="A41" s="122" t="s">
        <v>7</v>
      </c>
      <c r="B41" s="131" t="s">
        <v>7</v>
      </c>
      <c r="C41" s="123" t="s">
        <v>162</v>
      </c>
      <c r="D41" s="367"/>
      <c r="E41" s="1665" t="s">
        <v>77</v>
      </c>
      <c r="F41" s="1386"/>
      <c r="G41" s="1841">
        <v>802010602</v>
      </c>
      <c r="H41" s="1405">
        <v>2</v>
      </c>
      <c r="I41" s="1398" t="s">
        <v>143</v>
      </c>
      <c r="J41" s="353" t="s">
        <v>10</v>
      </c>
      <c r="K41" s="67">
        <v>18</v>
      </c>
      <c r="L41" s="745">
        <v>18</v>
      </c>
      <c r="M41" s="1083"/>
      <c r="N41" s="1521" t="s">
        <v>126</v>
      </c>
      <c r="O41" s="62">
        <v>3</v>
      </c>
      <c r="Q41" s="20"/>
      <c r="T41" s="20"/>
    </row>
    <row r="42" spans="1:20" s="190" customFormat="1" ht="16.5" customHeight="1" thickBot="1" x14ac:dyDescent="0.25">
      <c r="A42" s="125"/>
      <c r="B42" s="1"/>
      <c r="C42" s="7"/>
      <c r="D42" s="1383"/>
      <c r="E42" s="1624"/>
      <c r="F42" s="278"/>
      <c r="G42" s="1843"/>
      <c r="H42" s="1406"/>
      <c r="I42" s="154"/>
      <c r="J42" s="354" t="s">
        <v>14</v>
      </c>
      <c r="K42" s="455">
        <f>K41</f>
        <v>18</v>
      </c>
      <c r="L42" s="753">
        <f>L41</f>
        <v>18</v>
      </c>
      <c r="M42" s="1082"/>
      <c r="N42" s="1522"/>
      <c r="O42" s="313"/>
      <c r="Q42" s="191"/>
      <c r="T42" s="191"/>
    </row>
    <row r="43" spans="1:20" ht="29.25" customHeight="1" x14ac:dyDescent="0.2">
      <c r="A43" s="126" t="s">
        <v>7</v>
      </c>
      <c r="B43" s="131" t="s">
        <v>7</v>
      </c>
      <c r="C43" s="123" t="s">
        <v>163</v>
      </c>
      <c r="D43" s="367"/>
      <c r="E43" s="17" t="s">
        <v>54</v>
      </c>
      <c r="F43" s="1386"/>
      <c r="G43" s="1389"/>
      <c r="H43" s="294" t="s">
        <v>27</v>
      </c>
      <c r="I43" s="1866" t="s">
        <v>143</v>
      </c>
      <c r="J43" s="64"/>
      <c r="K43" s="482"/>
      <c r="L43" s="1511"/>
      <c r="M43" s="1509"/>
      <c r="N43" s="223"/>
      <c r="O43" s="62"/>
      <c r="R43" s="20"/>
    </row>
    <row r="44" spans="1:20" ht="28.5" customHeight="1" x14ac:dyDescent="0.2">
      <c r="A44" s="124"/>
      <c r="B44" s="9"/>
      <c r="C44" s="2"/>
      <c r="D44" s="1382" t="s">
        <v>7</v>
      </c>
      <c r="E44" s="1658" t="s">
        <v>62</v>
      </c>
      <c r="F44" s="1387"/>
      <c r="G44" s="1842">
        <v>8040101</v>
      </c>
      <c r="H44" s="295"/>
      <c r="I44" s="1867"/>
      <c r="J44" s="1397" t="s">
        <v>10</v>
      </c>
      <c r="K44" s="210">
        <v>40</v>
      </c>
      <c r="L44" s="769">
        <v>40</v>
      </c>
      <c r="M44" s="542"/>
      <c r="N44" s="1459" t="s">
        <v>56</v>
      </c>
      <c r="O44" s="59" t="s">
        <v>34</v>
      </c>
      <c r="R44" s="20"/>
    </row>
    <row r="45" spans="1:20" ht="32.25" customHeight="1" x14ac:dyDescent="0.2">
      <c r="A45" s="124"/>
      <c r="B45" s="9"/>
      <c r="C45" s="2"/>
      <c r="D45" s="1382"/>
      <c r="E45" s="1658"/>
      <c r="F45" s="1387"/>
      <c r="G45" s="1842"/>
      <c r="H45" s="295"/>
      <c r="I45" s="1404"/>
      <c r="J45" s="1397"/>
      <c r="K45" s="210"/>
      <c r="L45" s="769"/>
      <c r="M45" s="542"/>
      <c r="N45" s="1459" t="s">
        <v>72</v>
      </c>
      <c r="O45" s="59">
        <v>7</v>
      </c>
    </row>
    <row r="46" spans="1:20" ht="32.25" customHeight="1" x14ac:dyDescent="0.2">
      <c r="A46" s="124"/>
      <c r="B46" s="9"/>
      <c r="C46" s="2"/>
      <c r="D46" s="1382"/>
      <c r="E46" s="1368"/>
      <c r="F46" s="1560"/>
      <c r="G46" s="1851"/>
      <c r="H46" s="295"/>
      <c r="I46" s="1404"/>
      <c r="J46" s="1397"/>
      <c r="K46" s="210"/>
      <c r="L46" s="769"/>
      <c r="M46" s="542"/>
      <c r="N46" s="968" t="s">
        <v>105</v>
      </c>
      <c r="O46" s="19">
        <v>10</v>
      </c>
      <c r="R46" s="20"/>
      <c r="S46" s="20"/>
      <c r="T46" s="20"/>
    </row>
    <row r="47" spans="1:20" ht="28.5" customHeight="1" x14ac:dyDescent="0.2">
      <c r="A47" s="124"/>
      <c r="B47" s="9"/>
      <c r="C47" s="2"/>
      <c r="D47" s="1413"/>
      <c r="E47" s="1418" t="s">
        <v>263</v>
      </c>
      <c r="F47" s="1414"/>
      <c r="G47" s="940"/>
      <c r="H47" s="295"/>
      <c r="I47" s="1412"/>
      <c r="J47" s="1415"/>
      <c r="K47" s="210"/>
      <c r="L47" s="769"/>
      <c r="M47" s="542"/>
      <c r="N47" s="108" t="s">
        <v>291</v>
      </c>
      <c r="O47" s="24">
        <v>1</v>
      </c>
    </row>
    <row r="48" spans="1:20" ht="55.5" customHeight="1" x14ac:dyDescent="0.2">
      <c r="A48" s="124"/>
      <c r="B48" s="9"/>
      <c r="C48" s="2"/>
      <c r="D48" s="1424"/>
      <c r="E48" s="1417" t="s">
        <v>264</v>
      </c>
      <c r="F48" s="1556"/>
      <c r="G48" s="1425"/>
      <c r="H48" s="1574"/>
      <c r="I48" s="1559"/>
      <c r="J48" s="1427"/>
      <c r="K48" s="578"/>
      <c r="L48" s="770"/>
      <c r="M48" s="761"/>
      <c r="N48" s="968" t="s">
        <v>294</v>
      </c>
      <c r="O48" s="19">
        <v>1</v>
      </c>
    </row>
    <row r="49" spans="1:24" ht="93" customHeight="1" x14ac:dyDescent="0.2">
      <c r="A49" s="124"/>
      <c r="B49" s="9"/>
      <c r="C49" s="2"/>
      <c r="D49" s="1381" t="s">
        <v>8</v>
      </c>
      <c r="E49" s="255" t="s">
        <v>200</v>
      </c>
      <c r="F49" s="1557"/>
      <c r="G49" s="1394">
        <v>8020102</v>
      </c>
      <c r="H49" s="296"/>
      <c r="I49" s="245"/>
      <c r="J49" s="258" t="s">
        <v>10</v>
      </c>
      <c r="K49" s="86">
        <f>50</f>
        <v>50</v>
      </c>
      <c r="L49" s="1323">
        <f>50+48.2</f>
        <v>98.2</v>
      </c>
      <c r="M49" s="1321">
        <f>L49-K49</f>
        <v>48.2</v>
      </c>
      <c r="N49" s="1437" t="s">
        <v>295</v>
      </c>
      <c r="O49" s="110">
        <v>2</v>
      </c>
      <c r="Q49" s="20"/>
      <c r="S49" s="20"/>
      <c r="T49" s="20"/>
      <c r="U49" s="20"/>
      <c r="V49" s="20"/>
    </row>
    <row r="50" spans="1:24" ht="41.25" customHeight="1" x14ac:dyDescent="0.2">
      <c r="A50" s="124"/>
      <c r="B50" s="9"/>
      <c r="C50" s="2"/>
      <c r="D50" s="1382" t="s">
        <v>9</v>
      </c>
      <c r="E50" s="36" t="s">
        <v>130</v>
      </c>
      <c r="F50" s="235"/>
      <c r="G50" s="1850">
        <v>802010201</v>
      </c>
      <c r="H50" s="296"/>
      <c r="I50" s="245"/>
      <c r="J50" s="118" t="s">
        <v>10</v>
      </c>
      <c r="K50" s="61">
        <f>200</f>
        <v>200</v>
      </c>
      <c r="L50" s="1320">
        <f>200+55</f>
        <v>255</v>
      </c>
      <c r="M50" s="1329">
        <f>L50-K50</f>
        <v>55</v>
      </c>
      <c r="N50" s="1632" t="s">
        <v>131</v>
      </c>
      <c r="O50" s="314">
        <v>10</v>
      </c>
      <c r="R50" s="20"/>
      <c r="S50" s="20"/>
      <c r="T50" s="20"/>
    </row>
    <row r="51" spans="1:24" ht="41.25" customHeight="1" x14ac:dyDescent="0.2">
      <c r="A51" s="124"/>
      <c r="B51" s="9"/>
      <c r="C51" s="2"/>
      <c r="D51" s="1382"/>
      <c r="E51" s="255"/>
      <c r="F51" s="235"/>
      <c r="G51" s="1851"/>
      <c r="H51" s="296"/>
      <c r="I51" s="245"/>
      <c r="J51" s="258"/>
      <c r="K51" s="61"/>
      <c r="L51" s="746"/>
      <c r="M51" s="1523"/>
      <c r="N51" s="1633"/>
      <c r="O51" s="315"/>
      <c r="R51" s="20"/>
      <c r="S51" s="20"/>
      <c r="T51" s="20"/>
    </row>
    <row r="52" spans="1:24" ht="55.5" customHeight="1" x14ac:dyDescent="0.2">
      <c r="A52" s="124"/>
      <c r="B52" s="9"/>
      <c r="C52" s="2"/>
      <c r="D52" s="374" t="s">
        <v>11</v>
      </c>
      <c r="E52" s="36" t="s">
        <v>183</v>
      </c>
      <c r="F52" s="235"/>
      <c r="G52" s="1390">
        <v>8020108</v>
      </c>
      <c r="H52" s="296"/>
      <c r="I52" s="245"/>
      <c r="J52" s="250" t="s">
        <v>10</v>
      </c>
      <c r="K52" s="49">
        <v>5</v>
      </c>
      <c r="L52" s="1510">
        <v>5</v>
      </c>
      <c r="M52" s="735"/>
      <c r="N52" s="211" t="s">
        <v>203</v>
      </c>
      <c r="O52" s="316">
        <v>1</v>
      </c>
      <c r="R52" s="20"/>
      <c r="S52" s="20"/>
      <c r="T52" s="20"/>
      <c r="U52" s="20"/>
    </row>
    <row r="53" spans="1:24" ht="36.75" customHeight="1" x14ac:dyDescent="0.2">
      <c r="A53" s="124"/>
      <c r="B53" s="9"/>
      <c r="C53" s="2"/>
      <c r="D53" s="1382" t="s">
        <v>162</v>
      </c>
      <c r="E53" s="1640" t="s">
        <v>184</v>
      </c>
      <c r="F53" s="235"/>
      <c r="G53" s="1850">
        <v>8020109</v>
      </c>
      <c r="H53" s="296"/>
      <c r="I53" s="245"/>
      <c r="J53" s="151" t="s">
        <v>10</v>
      </c>
      <c r="K53" s="80">
        <v>5</v>
      </c>
      <c r="L53" s="751">
        <v>5</v>
      </c>
      <c r="M53" s="739"/>
      <c r="N53" s="211" t="s">
        <v>187</v>
      </c>
      <c r="O53" s="151">
        <v>40</v>
      </c>
      <c r="R53" s="20"/>
      <c r="S53" s="20"/>
      <c r="T53" s="20"/>
    </row>
    <row r="54" spans="1:24" ht="16.5" customHeight="1" thickBot="1" x14ac:dyDescent="0.25">
      <c r="A54" s="127"/>
      <c r="B54" s="1"/>
      <c r="C54" s="128"/>
      <c r="D54" s="1383"/>
      <c r="E54" s="1635"/>
      <c r="F54" s="1388"/>
      <c r="G54" s="1843"/>
      <c r="H54" s="297"/>
      <c r="I54" s="246"/>
      <c r="J54" s="251" t="s">
        <v>14</v>
      </c>
      <c r="K54" s="77">
        <f>SUM(K44:K53)</f>
        <v>300</v>
      </c>
      <c r="L54" s="749">
        <f>SUM(L44:L53)</f>
        <v>403.2</v>
      </c>
      <c r="M54" s="1525">
        <f>SUM(M44:M53)</f>
        <v>103.2</v>
      </c>
      <c r="N54" s="256" t="s">
        <v>186</v>
      </c>
      <c r="O54" s="317">
        <v>100</v>
      </c>
      <c r="Q54" s="20"/>
    </row>
    <row r="55" spans="1:24" ht="13.5" thickBot="1" x14ac:dyDescent="0.25">
      <c r="A55" s="3" t="s">
        <v>7</v>
      </c>
      <c r="B55" s="129" t="s">
        <v>7</v>
      </c>
      <c r="C55" s="1755" t="s">
        <v>13</v>
      </c>
      <c r="D55" s="1756"/>
      <c r="E55" s="1756"/>
      <c r="F55" s="1756"/>
      <c r="G55" s="1756"/>
      <c r="H55" s="1626"/>
      <c r="I55" s="1626"/>
      <c r="J55" s="1626"/>
      <c r="K55" s="52">
        <f>K54+K40+K38+K22+K35+K42</f>
        <v>1743.1</v>
      </c>
      <c r="L55" s="757">
        <f>L54+L40+L38+L22+L35+L42</f>
        <v>1973.2</v>
      </c>
      <c r="M55" s="1095">
        <f>M54+M40+M38+M22+M35+M42</f>
        <v>230.09999999999997</v>
      </c>
      <c r="N55" s="1599"/>
      <c r="O55" s="1601"/>
      <c r="U55" s="20"/>
    </row>
    <row r="56" spans="1:24" ht="13.5" thickBot="1" x14ac:dyDescent="0.25">
      <c r="A56" s="130" t="s">
        <v>7</v>
      </c>
      <c r="B56" s="876" t="s">
        <v>8</v>
      </c>
      <c r="C56" s="1900" t="s">
        <v>49</v>
      </c>
      <c r="D56" s="1629"/>
      <c r="E56" s="1629"/>
      <c r="F56" s="1629"/>
      <c r="G56" s="1629"/>
      <c r="H56" s="1629"/>
      <c r="I56" s="1629"/>
      <c r="J56" s="1629"/>
      <c r="K56" s="1629"/>
      <c r="L56" s="1629"/>
      <c r="M56" s="1629"/>
      <c r="N56" s="1629"/>
      <c r="O56" s="1630"/>
    </row>
    <row r="57" spans="1:24" ht="15.75" customHeight="1" x14ac:dyDescent="0.2">
      <c r="A57" s="130" t="s">
        <v>7</v>
      </c>
      <c r="B57" s="131" t="s">
        <v>8</v>
      </c>
      <c r="C57" s="135" t="s">
        <v>7</v>
      </c>
      <c r="D57" s="1382"/>
      <c r="E57" s="1758" t="s">
        <v>44</v>
      </c>
      <c r="F57" s="290"/>
      <c r="G57" s="1390"/>
      <c r="H57" s="1410" t="s">
        <v>27</v>
      </c>
      <c r="I57" s="1854" t="s">
        <v>143</v>
      </c>
      <c r="J57" s="112" t="s">
        <v>21</v>
      </c>
      <c r="K57" s="51">
        <v>400.1</v>
      </c>
      <c r="L57" s="1047">
        <v>400.1</v>
      </c>
      <c r="M57" s="486"/>
      <c r="N57" s="1373" t="s">
        <v>33</v>
      </c>
      <c r="O57" s="258">
        <v>1084</v>
      </c>
      <c r="T57" s="20"/>
    </row>
    <row r="58" spans="1:24" ht="15.75" customHeight="1" x14ac:dyDescent="0.2">
      <c r="A58" s="8"/>
      <c r="B58" s="9"/>
      <c r="C58" s="135"/>
      <c r="D58" s="1382"/>
      <c r="E58" s="1758"/>
      <c r="F58" s="290"/>
      <c r="G58" s="1390"/>
      <c r="H58" s="1410"/>
      <c r="I58" s="1854"/>
      <c r="J58" s="524" t="s">
        <v>88</v>
      </c>
      <c r="K58" s="525">
        <v>62.3</v>
      </c>
      <c r="L58" s="766">
        <v>62.3</v>
      </c>
      <c r="M58" s="1043"/>
      <c r="N58" s="1632" t="s">
        <v>132</v>
      </c>
      <c r="O58" s="118">
        <v>1360</v>
      </c>
    </row>
    <row r="59" spans="1:24" ht="15.75" customHeight="1" x14ac:dyDescent="0.2">
      <c r="A59" s="8"/>
      <c r="B59" s="9"/>
      <c r="C59" s="135"/>
      <c r="D59" s="1382"/>
      <c r="E59" s="1372"/>
      <c r="F59" s="290"/>
      <c r="G59" s="1390"/>
      <c r="H59" s="1410"/>
      <c r="I59" s="1396"/>
      <c r="J59" s="112"/>
      <c r="K59" s="51"/>
      <c r="L59" s="756"/>
      <c r="M59" s="1045"/>
      <c r="N59" s="1759"/>
      <c r="O59" s="59"/>
    </row>
    <row r="60" spans="1:24" ht="32.25" customHeight="1" x14ac:dyDescent="0.2">
      <c r="A60" s="8"/>
      <c r="B60" s="9"/>
      <c r="C60" s="135"/>
      <c r="D60" s="1555"/>
      <c r="E60" s="1552"/>
      <c r="F60" s="290"/>
      <c r="G60" s="1557"/>
      <c r="H60" s="1561"/>
      <c r="I60" s="1559"/>
      <c r="J60" s="112"/>
      <c r="K60" s="51"/>
      <c r="L60" s="756"/>
      <c r="M60" s="1045"/>
      <c r="N60" s="1551" t="s">
        <v>133</v>
      </c>
      <c r="O60" s="59">
        <v>12</v>
      </c>
    </row>
    <row r="61" spans="1:24" ht="32.25" customHeight="1" x14ac:dyDescent="0.2">
      <c r="A61" s="984"/>
      <c r="B61" s="496"/>
      <c r="C61" s="1007"/>
      <c r="D61" s="1554"/>
      <c r="E61" s="219"/>
      <c r="F61" s="1575"/>
      <c r="G61" s="1558"/>
      <c r="H61" s="283"/>
      <c r="I61" s="109"/>
      <c r="J61" s="220"/>
      <c r="K61" s="79"/>
      <c r="L61" s="1540"/>
      <c r="M61" s="1529"/>
      <c r="N61" s="1551" t="s">
        <v>103</v>
      </c>
      <c r="O61" s="59">
        <v>9</v>
      </c>
      <c r="X61" s="20"/>
    </row>
    <row r="62" spans="1:24" ht="18" customHeight="1" x14ac:dyDescent="0.2">
      <c r="A62" s="8"/>
      <c r="B62" s="9"/>
      <c r="C62" s="135"/>
      <c r="D62" s="1830" t="s">
        <v>7</v>
      </c>
      <c r="E62" s="1658" t="s">
        <v>91</v>
      </c>
      <c r="F62" s="291"/>
      <c r="G62" s="1842">
        <v>8020201</v>
      </c>
      <c r="H62" s="1410"/>
      <c r="I62" s="1396"/>
      <c r="J62" s="31" t="s">
        <v>10</v>
      </c>
      <c r="K62" s="61">
        <v>544.70000000000005</v>
      </c>
      <c r="L62" s="746">
        <v>544.70000000000005</v>
      </c>
      <c r="M62" s="546"/>
      <c r="N62" s="1550"/>
      <c r="O62" s="110"/>
      <c r="Q62" s="58"/>
      <c r="R62" s="58"/>
      <c r="S62" s="58"/>
      <c r="T62" s="58"/>
    </row>
    <row r="63" spans="1:24" ht="18" customHeight="1" x14ac:dyDescent="0.2">
      <c r="A63" s="8"/>
      <c r="B63" s="9"/>
      <c r="C63" s="135"/>
      <c r="D63" s="1830"/>
      <c r="E63" s="1658"/>
      <c r="F63" s="291"/>
      <c r="G63" s="1842"/>
      <c r="H63" s="1410"/>
      <c r="I63" s="1396"/>
      <c r="J63" s="31"/>
      <c r="K63" s="61"/>
      <c r="L63" s="746"/>
      <c r="M63" s="546"/>
      <c r="N63" s="1633"/>
      <c r="O63" s="110"/>
      <c r="Q63" s="58"/>
      <c r="T63" s="20"/>
    </row>
    <row r="64" spans="1:24" ht="18" customHeight="1" x14ac:dyDescent="0.2">
      <c r="A64" s="8"/>
      <c r="B64" s="9"/>
      <c r="C64" s="135"/>
      <c r="D64" s="1829"/>
      <c r="E64" s="1659"/>
      <c r="F64" s="291"/>
      <c r="G64" s="1851"/>
      <c r="H64" s="1410"/>
      <c r="I64" s="1396"/>
      <c r="J64" s="84"/>
      <c r="K64" s="952"/>
      <c r="L64" s="1232"/>
      <c r="M64" s="1233"/>
      <c r="N64" s="1759"/>
      <c r="O64" s="59"/>
      <c r="R64" s="20"/>
    </row>
    <row r="65" spans="1:21" ht="18.75" customHeight="1" x14ac:dyDescent="0.2">
      <c r="A65" s="8"/>
      <c r="B65" s="9"/>
      <c r="C65" s="135"/>
      <c r="D65" s="1382" t="s">
        <v>8</v>
      </c>
      <c r="E65" s="1623" t="s">
        <v>90</v>
      </c>
      <c r="F65" s="291"/>
      <c r="G65" s="1850">
        <v>8020301</v>
      </c>
      <c r="H65" s="1410"/>
      <c r="I65" s="1396"/>
      <c r="J65" s="24" t="s">
        <v>10</v>
      </c>
      <c r="K65" s="49">
        <v>1167.5</v>
      </c>
      <c r="L65" s="1510">
        <v>1167.5</v>
      </c>
      <c r="M65" s="1502"/>
      <c r="N65" s="1865"/>
      <c r="O65" s="314"/>
      <c r="P65" s="20"/>
      <c r="Q65" s="265"/>
      <c r="R65" s="265"/>
      <c r="T65" s="20"/>
    </row>
    <row r="66" spans="1:21" ht="18.75" customHeight="1" x14ac:dyDescent="0.2">
      <c r="A66" s="8"/>
      <c r="B66" s="9"/>
      <c r="C66" s="135"/>
      <c r="D66" s="1382"/>
      <c r="E66" s="1658"/>
      <c r="F66" s="291"/>
      <c r="G66" s="1842"/>
      <c r="H66" s="1410"/>
      <c r="I66" s="1396"/>
      <c r="J66" s="424"/>
      <c r="K66" s="61"/>
      <c r="L66" s="746"/>
      <c r="M66" s="546"/>
      <c r="N66" s="1763"/>
      <c r="O66" s="315"/>
      <c r="P66" s="20"/>
      <c r="Q66" s="20"/>
      <c r="R66" s="20"/>
      <c r="T66" s="20"/>
    </row>
    <row r="67" spans="1:21" ht="18.75" customHeight="1" x14ac:dyDescent="0.2">
      <c r="A67" s="8"/>
      <c r="B67" s="9"/>
      <c r="C67" s="135"/>
      <c r="D67" s="1382"/>
      <c r="E67" s="1658"/>
      <c r="F67" s="291"/>
      <c r="G67" s="1842"/>
      <c r="H67" s="1410"/>
      <c r="I67" s="1396"/>
      <c r="J67" s="540"/>
      <c r="K67" s="720"/>
      <c r="L67" s="767"/>
      <c r="M67" s="759"/>
      <c r="N67" s="1369"/>
      <c r="O67" s="315"/>
      <c r="P67" s="20"/>
      <c r="Q67" s="20"/>
      <c r="R67" s="20"/>
      <c r="T67" s="20"/>
    </row>
    <row r="68" spans="1:21" ht="43.5" customHeight="1" x14ac:dyDescent="0.2">
      <c r="A68" s="8"/>
      <c r="B68" s="9"/>
      <c r="C68" s="299"/>
      <c r="D68" s="1380" t="s">
        <v>9</v>
      </c>
      <c r="E68" s="1360" t="s">
        <v>28</v>
      </c>
      <c r="F68" s="291"/>
      <c r="G68" s="1393">
        <v>8020401</v>
      </c>
      <c r="H68" s="1410"/>
      <c r="I68" s="1396"/>
      <c r="J68" s="25" t="s">
        <v>10</v>
      </c>
      <c r="K68" s="49">
        <v>74.8</v>
      </c>
      <c r="L68" s="1510">
        <v>74.8</v>
      </c>
      <c r="M68" s="1508"/>
      <c r="N68" s="1403"/>
      <c r="O68" s="314"/>
      <c r="P68" s="20"/>
    </row>
    <row r="69" spans="1:21" ht="18.75" customHeight="1" x14ac:dyDescent="0.2">
      <c r="A69" s="132"/>
      <c r="B69" s="9"/>
      <c r="C69" s="135"/>
      <c r="D69" s="1380" t="s">
        <v>11</v>
      </c>
      <c r="E69" s="1899" t="s">
        <v>92</v>
      </c>
      <c r="F69" s="228"/>
      <c r="G69" s="1850">
        <v>8030201</v>
      </c>
      <c r="H69" s="1410"/>
      <c r="I69" s="1396"/>
      <c r="J69" s="25" t="s">
        <v>10</v>
      </c>
      <c r="K69" s="49">
        <v>826.8</v>
      </c>
      <c r="L69" s="1510">
        <v>826.8</v>
      </c>
      <c r="M69" s="1502"/>
      <c r="N69" s="1633" t="s">
        <v>102</v>
      </c>
      <c r="O69" s="118">
        <v>770</v>
      </c>
    </row>
    <row r="70" spans="1:21" ht="17.25" customHeight="1" x14ac:dyDescent="0.2">
      <c r="A70" s="132"/>
      <c r="B70" s="9"/>
      <c r="C70" s="135"/>
      <c r="D70" s="1382"/>
      <c r="E70" s="1662"/>
      <c r="F70" s="228"/>
      <c r="G70" s="1842"/>
      <c r="H70" s="1410"/>
      <c r="I70" s="1396"/>
      <c r="J70" s="31"/>
      <c r="K70" s="61"/>
      <c r="L70" s="746"/>
      <c r="M70" s="546"/>
      <c r="N70" s="1633"/>
      <c r="O70" s="110"/>
      <c r="U70" s="20"/>
    </row>
    <row r="71" spans="1:21" ht="18.75" customHeight="1" x14ac:dyDescent="0.2">
      <c r="A71" s="124"/>
      <c r="B71" s="9"/>
      <c r="C71" s="135"/>
      <c r="D71" s="1382"/>
      <c r="E71" s="1662"/>
      <c r="F71" s="228"/>
      <c r="G71" s="1842"/>
      <c r="H71" s="1410"/>
      <c r="I71" s="1396"/>
      <c r="J71" s="533"/>
      <c r="K71" s="952"/>
      <c r="L71" s="1232"/>
      <c r="M71" s="759"/>
      <c r="N71" s="1633"/>
      <c r="O71" s="110"/>
      <c r="Q71" s="20"/>
    </row>
    <row r="72" spans="1:21" ht="28.5" customHeight="1" x14ac:dyDescent="0.2">
      <c r="A72" s="8"/>
      <c r="B72" s="9"/>
      <c r="C72" s="135"/>
      <c r="D72" s="1382"/>
      <c r="E72" s="1361" t="s">
        <v>296</v>
      </c>
      <c r="F72" s="228"/>
      <c r="G72" s="1842"/>
      <c r="H72" s="1410"/>
      <c r="I72" s="1396"/>
      <c r="J72" s="25" t="s">
        <v>10</v>
      </c>
      <c r="K72" s="49">
        <v>4</v>
      </c>
      <c r="L72" s="1510">
        <v>4</v>
      </c>
      <c r="M72" s="1508"/>
      <c r="N72" s="1369"/>
      <c r="O72" s="424"/>
    </row>
    <row r="73" spans="1:21" ht="15.75" customHeight="1" x14ac:dyDescent="0.2">
      <c r="A73" s="124"/>
      <c r="B73" s="9"/>
      <c r="C73" s="135"/>
      <c r="D73" s="1828" t="s">
        <v>162</v>
      </c>
      <c r="E73" s="1623" t="s">
        <v>297</v>
      </c>
      <c r="F73" s="291"/>
      <c r="G73" s="1850">
        <v>8030301</v>
      </c>
      <c r="H73" s="1410"/>
      <c r="I73" s="1396"/>
      <c r="J73" s="25" t="s">
        <v>10</v>
      </c>
      <c r="K73" s="49">
        <v>327.2</v>
      </c>
      <c r="L73" s="1510">
        <v>327.2</v>
      </c>
      <c r="M73" s="1502"/>
      <c r="N73" s="1763"/>
      <c r="O73" s="314"/>
      <c r="R73" s="20"/>
      <c r="S73" s="20"/>
    </row>
    <row r="74" spans="1:21" ht="15.75" customHeight="1" x14ac:dyDescent="0.2">
      <c r="A74" s="124"/>
      <c r="B74" s="9"/>
      <c r="C74" s="135"/>
      <c r="D74" s="1830"/>
      <c r="E74" s="1658"/>
      <c r="F74" s="291"/>
      <c r="G74" s="1842"/>
      <c r="H74" s="1410"/>
      <c r="I74" s="1396"/>
      <c r="J74" s="31"/>
      <c r="K74" s="61"/>
      <c r="L74" s="746"/>
      <c r="M74" s="546"/>
      <c r="N74" s="1663"/>
      <c r="O74" s="315"/>
      <c r="R74" s="20"/>
    </row>
    <row r="75" spans="1:21" ht="15.75" customHeight="1" x14ac:dyDescent="0.2">
      <c r="A75" s="124"/>
      <c r="B75" s="9"/>
      <c r="C75" s="2"/>
      <c r="D75" s="1830"/>
      <c r="E75" s="1659"/>
      <c r="F75" s="291"/>
      <c r="G75" s="1851"/>
      <c r="H75" s="397"/>
      <c r="I75" s="1396"/>
      <c r="J75" s="84"/>
      <c r="K75" s="952"/>
      <c r="L75" s="1232"/>
      <c r="M75" s="1233"/>
      <c r="N75" s="1375"/>
      <c r="O75" s="319"/>
      <c r="R75" s="20"/>
      <c r="U75" s="20"/>
    </row>
    <row r="76" spans="1:21" ht="18" customHeight="1" x14ac:dyDescent="0.2">
      <c r="A76" s="132"/>
      <c r="B76" s="9"/>
      <c r="C76" s="135"/>
      <c r="D76" s="1423" t="s">
        <v>163</v>
      </c>
      <c r="E76" s="1658" t="s">
        <v>101</v>
      </c>
      <c r="F76" s="1839" t="s">
        <v>100</v>
      </c>
      <c r="G76" s="1842">
        <v>8040201</v>
      </c>
      <c r="H76" s="1428"/>
      <c r="I76" s="1422"/>
      <c r="J76" s="31" t="s">
        <v>10</v>
      </c>
      <c r="K76" s="61">
        <v>440.1</v>
      </c>
      <c r="L76" s="746">
        <v>440.1</v>
      </c>
      <c r="M76" s="546"/>
      <c r="N76" s="1667" t="s">
        <v>134</v>
      </c>
      <c r="O76" s="66">
        <v>2</v>
      </c>
      <c r="S76" s="20"/>
      <c r="T76" s="20"/>
      <c r="U76" s="20"/>
    </row>
    <row r="77" spans="1:21" ht="18" customHeight="1" x14ac:dyDescent="0.2">
      <c r="A77" s="132"/>
      <c r="B77" s="9"/>
      <c r="C77" s="135"/>
      <c r="D77" s="1426"/>
      <c r="E77" s="1658"/>
      <c r="F77" s="1839"/>
      <c r="G77" s="1842"/>
      <c r="H77" s="1428"/>
      <c r="I77" s="1422"/>
      <c r="J77" s="31"/>
      <c r="K77" s="61"/>
      <c r="L77" s="746"/>
      <c r="M77" s="546"/>
      <c r="N77" s="1667"/>
      <c r="O77" s="66"/>
      <c r="S77" s="20"/>
      <c r="U77" s="20"/>
    </row>
    <row r="78" spans="1:21" ht="18" customHeight="1" x14ac:dyDescent="0.2">
      <c r="A78" s="132"/>
      <c r="B78" s="9"/>
      <c r="C78" s="135"/>
      <c r="D78" s="1426"/>
      <c r="E78" s="1658"/>
      <c r="F78" s="1839"/>
      <c r="G78" s="1842"/>
      <c r="H78" s="1428"/>
      <c r="I78" s="1422"/>
      <c r="J78" s="533"/>
      <c r="K78" s="720"/>
      <c r="L78" s="767"/>
      <c r="M78" s="1530"/>
      <c r="N78" s="1667"/>
      <c r="O78" s="110"/>
      <c r="S78" s="20"/>
      <c r="U78" s="20"/>
    </row>
    <row r="79" spans="1:21" ht="26.25" customHeight="1" x14ac:dyDescent="0.2">
      <c r="A79" s="132"/>
      <c r="B79" s="9"/>
      <c r="C79" s="135"/>
      <c r="D79" s="1426"/>
      <c r="E79" s="1640" t="s">
        <v>136</v>
      </c>
      <c r="F79" s="237"/>
      <c r="G79" s="1850">
        <v>8040202</v>
      </c>
      <c r="H79" s="1428"/>
      <c r="I79" s="1422"/>
      <c r="J79" s="31"/>
      <c r="K79" s="61"/>
      <c r="L79" s="746"/>
      <c r="M79" s="735"/>
      <c r="N79" s="1667"/>
      <c r="O79" s="315"/>
      <c r="S79" s="20"/>
    </row>
    <row r="80" spans="1:21" ht="24" customHeight="1" x14ac:dyDescent="0.2">
      <c r="A80" s="132"/>
      <c r="B80" s="9"/>
      <c r="C80" s="135"/>
      <c r="D80" s="1555"/>
      <c r="E80" s="1639"/>
      <c r="F80" s="237"/>
      <c r="G80" s="1851"/>
      <c r="H80" s="397"/>
      <c r="I80" s="1559"/>
      <c r="J80" s="84"/>
      <c r="K80" s="86"/>
      <c r="L80" s="748"/>
      <c r="M80" s="736"/>
      <c r="N80" s="882"/>
      <c r="O80" s="319"/>
      <c r="S80" s="20"/>
      <c r="U80" s="20"/>
    </row>
    <row r="81" spans="1:22" ht="50.25" customHeight="1" x14ac:dyDescent="0.2">
      <c r="A81" s="132"/>
      <c r="B81" s="9"/>
      <c r="C81" s="180"/>
      <c r="D81" s="1402"/>
      <c r="E81" s="572" t="s">
        <v>137</v>
      </c>
      <c r="F81" s="1557"/>
      <c r="G81" s="1394">
        <v>8040203</v>
      </c>
      <c r="H81" s="356"/>
      <c r="I81" s="1397"/>
      <c r="J81" s="221" t="s">
        <v>10</v>
      </c>
      <c r="K81" s="86">
        <v>178.8</v>
      </c>
      <c r="L81" s="748">
        <v>178.8</v>
      </c>
      <c r="M81" s="736"/>
      <c r="N81" s="1373" t="s">
        <v>135</v>
      </c>
      <c r="O81" s="258">
        <v>1</v>
      </c>
      <c r="Q81" s="20"/>
      <c r="S81" s="20"/>
      <c r="U81" s="20"/>
      <c r="V81" s="20"/>
    </row>
    <row r="82" spans="1:22" ht="25.5" customHeight="1" x14ac:dyDescent="0.2">
      <c r="A82" s="132"/>
      <c r="B82" s="9"/>
      <c r="C82" s="180"/>
      <c r="D82" s="1402"/>
      <c r="E82" s="1631" t="s">
        <v>209</v>
      </c>
      <c r="F82" s="155"/>
      <c r="G82" s="1850">
        <v>8040204</v>
      </c>
      <c r="H82" s="284"/>
      <c r="I82" s="1397"/>
      <c r="J82" s="117" t="s">
        <v>10</v>
      </c>
      <c r="K82" s="61">
        <v>42.4</v>
      </c>
      <c r="L82" s="746">
        <v>42.4</v>
      </c>
      <c r="M82" s="735"/>
      <c r="N82" s="1363" t="s">
        <v>135</v>
      </c>
      <c r="O82" s="110">
        <v>1</v>
      </c>
      <c r="R82" s="20"/>
      <c r="S82" s="20"/>
      <c r="U82" s="20"/>
    </row>
    <row r="83" spans="1:22" ht="27.75" customHeight="1" x14ac:dyDescent="0.2">
      <c r="A83" s="132"/>
      <c r="B83" s="9"/>
      <c r="C83" s="180"/>
      <c r="D83" s="1402"/>
      <c r="E83" s="1639"/>
      <c r="F83" s="235"/>
      <c r="G83" s="1851"/>
      <c r="H83" s="284"/>
      <c r="I83" s="1397"/>
      <c r="J83" s="221"/>
      <c r="K83" s="86"/>
      <c r="L83" s="748"/>
      <c r="M83" s="736"/>
      <c r="N83" s="1373"/>
      <c r="O83" s="325"/>
      <c r="R83" s="20"/>
      <c r="S83" s="20"/>
      <c r="U83" s="20"/>
    </row>
    <row r="84" spans="1:22" ht="16.5" customHeight="1" x14ac:dyDescent="0.2">
      <c r="A84" s="132"/>
      <c r="B84" s="9"/>
      <c r="C84" s="135"/>
      <c r="D84" s="1828" t="s">
        <v>193</v>
      </c>
      <c r="E84" s="1658" t="s">
        <v>29</v>
      </c>
      <c r="F84" s="291"/>
      <c r="G84" s="1850">
        <v>8040301</v>
      </c>
      <c r="H84" s="1410"/>
      <c r="I84" s="1396"/>
      <c r="J84" s="25" t="s">
        <v>10</v>
      </c>
      <c r="K84" s="115">
        <v>318.39999999999998</v>
      </c>
      <c r="L84" s="1541">
        <v>318.39999999999998</v>
      </c>
      <c r="M84" s="1531"/>
      <c r="N84" s="1363"/>
      <c r="O84" s="110"/>
    </row>
    <row r="85" spans="1:22" ht="16.5" customHeight="1" x14ac:dyDescent="0.2">
      <c r="A85" s="124"/>
      <c r="B85" s="9"/>
      <c r="C85" s="224"/>
      <c r="D85" s="1830"/>
      <c r="E85" s="1658"/>
      <c r="F85" s="291"/>
      <c r="G85" s="1842"/>
      <c r="H85" s="1410"/>
      <c r="I85" s="1396"/>
      <c r="J85" s="31"/>
      <c r="K85" s="61"/>
      <c r="L85" s="746"/>
      <c r="M85" s="546"/>
      <c r="N85" s="1363"/>
      <c r="O85" s="110"/>
      <c r="R85" s="20"/>
    </row>
    <row r="86" spans="1:22" ht="16.5" customHeight="1" x14ac:dyDescent="0.2">
      <c r="A86" s="124"/>
      <c r="B86" s="9"/>
      <c r="C86" s="224"/>
      <c r="D86" s="1829"/>
      <c r="E86" s="1658"/>
      <c r="F86" s="291"/>
      <c r="G86" s="1851"/>
      <c r="H86" s="1410"/>
      <c r="I86" s="1396"/>
      <c r="J86" s="533"/>
      <c r="K86" s="875"/>
      <c r="L86" s="1542"/>
      <c r="M86" s="1532"/>
      <c r="N86" s="1363"/>
      <c r="O86" s="110"/>
      <c r="Q86" s="20"/>
      <c r="T86" s="20"/>
    </row>
    <row r="87" spans="1:22" ht="14.25" customHeight="1" x14ac:dyDescent="0.2">
      <c r="A87" s="124"/>
      <c r="B87" s="9"/>
      <c r="C87" s="225"/>
      <c r="D87" s="1402" t="s">
        <v>12</v>
      </c>
      <c r="E87" s="1623" t="s">
        <v>138</v>
      </c>
      <c r="F87" s="252"/>
      <c r="G87" s="1850">
        <v>80602</v>
      </c>
      <c r="H87" s="284"/>
      <c r="I87" s="1397"/>
      <c r="J87" s="118" t="s">
        <v>10</v>
      </c>
      <c r="K87" s="49">
        <v>2.8</v>
      </c>
      <c r="L87" s="1510">
        <v>2.8</v>
      </c>
      <c r="M87" s="1508"/>
      <c r="N87" s="1362" t="s">
        <v>164</v>
      </c>
      <c r="O87" s="118">
        <v>7</v>
      </c>
      <c r="R87" s="20"/>
    </row>
    <row r="88" spans="1:22" ht="14.25" customHeight="1" x14ac:dyDescent="0.2">
      <c r="A88" s="124"/>
      <c r="B88" s="9"/>
      <c r="C88" s="225"/>
      <c r="D88" s="1402"/>
      <c r="E88" s="1658"/>
      <c r="F88" s="252"/>
      <c r="G88" s="1842"/>
      <c r="H88" s="284"/>
      <c r="I88" s="1397"/>
      <c r="J88" s="117"/>
      <c r="K88" s="61"/>
      <c r="L88" s="746"/>
      <c r="M88" s="735"/>
      <c r="N88" s="1363"/>
      <c r="O88" s="110"/>
      <c r="P88" s="20"/>
    </row>
    <row r="89" spans="1:22" ht="13.5" thickBot="1" x14ac:dyDescent="0.25">
      <c r="A89" s="3"/>
      <c r="B89" s="1"/>
      <c r="C89" s="133"/>
      <c r="D89" s="1383"/>
      <c r="E89" s="1624"/>
      <c r="F89" s="292"/>
      <c r="G89" s="1843"/>
      <c r="H89" s="1406"/>
      <c r="I89" s="1399"/>
      <c r="J89" s="12" t="s">
        <v>14</v>
      </c>
      <c r="K89" s="77">
        <f>SUM(K57:K88)</f>
        <v>4389.9000000000005</v>
      </c>
      <c r="L89" s="749">
        <f>SUM(L57:L88)</f>
        <v>4389.9000000000005</v>
      </c>
      <c r="M89" s="737"/>
      <c r="N89" s="1370"/>
      <c r="O89" s="317"/>
      <c r="Q89" s="265"/>
    </row>
    <row r="90" spans="1:22" ht="17.25" customHeight="1" x14ac:dyDescent="0.2">
      <c r="A90" s="143" t="s">
        <v>7</v>
      </c>
      <c r="B90" s="144" t="s">
        <v>8</v>
      </c>
      <c r="C90" s="119" t="s">
        <v>8</v>
      </c>
      <c r="D90" s="368"/>
      <c r="E90" s="97" t="s">
        <v>120</v>
      </c>
      <c r="F90" s="95"/>
      <c r="G90" s="1389"/>
      <c r="H90" s="285"/>
      <c r="I90" s="98"/>
      <c r="J90" s="98"/>
      <c r="K90" s="1504"/>
      <c r="L90" s="1526"/>
      <c r="M90" s="1533"/>
      <c r="N90" s="233"/>
      <c r="O90" s="326"/>
      <c r="R90" s="20"/>
      <c r="S90" s="20"/>
    </row>
    <row r="91" spans="1:22" ht="40.5" customHeight="1" x14ac:dyDescent="0.2">
      <c r="A91" s="8"/>
      <c r="B91" s="9"/>
      <c r="C91" s="300"/>
      <c r="D91" s="1863" t="s">
        <v>7</v>
      </c>
      <c r="E91" s="1631" t="s">
        <v>168</v>
      </c>
      <c r="F91" s="96"/>
      <c r="G91" s="1842">
        <v>801010604</v>
      </c>
      <c r="H91" s="286">
        <v>2</v>
      </c>
      <c r="I91" s="1856" t="s">
        <v>143</v>
      </c>
      <c r="J91" s="1397" t="s">
        <v>10</v>
      </c>
      <c r="K91" s="61">
        <v>230</v>
      </c>
      <c r="L91" s="746">
        <v>230</v>
      </c>
      <c r="M91" s="735"/>
      <c r="N91" s="1373" t="s">
        <v>210</v>
      </c>
      <c r="O91" s="325">
        <v>100</v>
      </c>
      <c r="R91" s="20"/>
      <c r="T91" s="20"/>
    </row>
    <row r="92" spans="1:22" ht="40.5" customHeight="1" x14ac:dyDescent="0.2">
      <c r="A92" s="8"/>
      <c r="B92" s="9"/>
      <c r="C92" s="174"/>
      <c r="D92" s="1863"/>
      <c r="E92" s="1631"/>
      <c r="F92" s="96"/>
      <c r="G92" s="1842"/>
      <c r="H92" s="286"/>
      <c r="I92" s="1856"/>
      <c r="J92" s="1397"/>
      <c r="K92" s="61"/>
      <c r="L92" s="746"/>
      <c r="M92" s="735"/>
      <c r="N92" s="1373" t="s">
        <v>174</v>
      </c>
      <c r="O92" s="325">
        <v>1070</v>
      </c>
      <c r="R92" s="20"/>
    </row>
    <row r="93" spans="1:22" ht="30" customHeight="1" x14ac:dyDescent="0.2">
      <c r="A93" s="8"/>
      <c r="B93" s="9"/>
      <c r="C93" s="174"/>
      <c r="D93" s="1860"/>
      <c r="E93" s="1639"/>
      <c r="F93" s="96"/>
      <c r="G93" s="1851"/>
      <c r="H93" s="286"/>
      <c r="I93" s="1862"/>
      <c r="J93" s="1397"/>
      <c r="K93" s="210"/>
      <c r="L93" s="769"/>
      <c r="M93" s="542"/>
      <c r="N93" s="1373" t="s">
        <v>175</v>
      </c>
      <c r="O93" s="325">
        <v>4</v>
      </c>
      <c r="R93" s="20"/>
    </row>
    <row r="94" spans="1:22" ht="36" customHeight="1" x14ac:dyDescent="0.2">
      <c r="A94" s="8"/>
      <c r="B94" s="9"/>
      <c r="C94" s="174"/>
      <c r="D94" s="1402" t="s">
        <v>8</v>
      </c>
      <c r="E94" s="1640" t="s">
        <v>160</v>
      </c>
      <c r="F94" s="252"/>
      <c r="G94" s="1850">
        <v>801010605</v>
      </c>
      <c r="H94" s="287">
        <v>6</v>
      </c>
      <c r="I94" s="1861" t="s">
        <v>148</v>
      </c>
      <c r="J94" s="1400" t="s">
        <v>10</v>
      </c>
      <c r="K94" s="238">
        <v>56.7</v>
      </c>
      <c r="L94" s="771">
        <v>56.7</v>
      </c>
      <c r="M94" s="762"/>
      <c r="N94" s="1420" t="s">
        <v>288</v>
      </c>
      <c r="O94" s="1549" t="s">
        <v>307</v>
      </c>
      <c r="R94" s="20"/>
    </row>
    <row r="95" spans="1:22" ht="24" customHeight="1" x14ac:dyDescent="0.2">
      <c r="A95" s="8"/>
      <c r="B95" s="9"/>
      <c r="C95" s="174"/>
      <c r="D95" s="1402"/>
      <c r="E95" s="1631"/>
      <c r="F95" s="252"/>
      <c r="G95" s="1851"/>
      <c r="H95" s="286"/>
      <c r="I95" s="1856"/>
      <c r="J95" s="1397"/>
      <c r="K95" s="210"/>
      <c r="L95" s="769"/>
      <c r="M95" s="542"/>
      <c r="N95" s="1421"/>
      <c r="O95" s="258"/>
      <c r="R95" s="20"/>
      <c r="U95" s="20"/>
    </row>
    <row r="96" spans="1:22" ht="22.5" customHeight="1" x14ac:dyDescent="0.2">
      <c r="A96" s="8"/>
      <c r="B96" s="9"/>
      <c r="C96" s="174"/>
      <c r="D96" s="1859" t="s">
        <v>9</v>
      </c>
      <c r="E96" s="1640" t="s">
        <v>125</v>
      </c>
      <c r="F96" s="252"/>
      <c r="G96" s="1842">
        <v>801010606</v>
      </c>
      <c r="H96" s="287">
        <v>2</v>
      </c>
      <c r="I96" s="1861" t="s">
        <v>143</v>
      </c>
      <c r="J96" s="1400" t="s">
        <v>10</v>
      </c>
      <c r="K96" s="238">
        <v>2</v>
      </c>
      <c r="L96" s="771">
        <v>2</v>
      </c>
      <c r="M96" s="762"/>
      <c r="N96" s="192" t="s">
        <v>176</v>
      </c>
      <c r="O96" s="151">
        <v>100</v>
      </c>
      <c r="R96" s="20"/>
    </row>
    <row r="97" spans="1:21" ht="36" customHeight="1" x14ac:dyDescent="0.2">
      <c r="A97" s="8"/>
      <c r="B97" s="9"/>
      <c r="C97" s="174"/>
      <c r="D97" s="1860"/>
      <c r="E97" s="1639"/>
      <c r="F97" s="252"/>
      <c r="G97" s="1842"/>
      <c r="H97" s="286"/>
      <c r="I97" s="1862"/>
      <c r="J97" s="1397"/>
      <c r="K97" s="210"/>
      <c r="L97" s="769"/>
      <c r="M97" s="542"/>
      <c r="N97" s="1362" t="s">
        <v>154</v>
      </c>
      <c r="O97" s="66"/>
      <c r="R97" s="20"/>
      <c r="T97" s="20"/>
    </row>
    <row r="98" spans="1:21" ht="30.75" customHeight="1" x14ac:dyDescent="0.2">
      <c r="A98" s="8"/>
      <c r="B98" s="9"/>
      <c r="C98" s="174"/>
      <c r="D98" s="1402" t="s">
        <v>11</v>
      </c>
      <c r="E98" s="1640" t="s">
        <v>121</v>
      </c>
      <c r="F98" s="252"/>
      <c r="G98" s="1850">
        <v>801010607</v>
      </c>
      <c r="H98" s="287">
        <v>2</v>
      </c>
      <c r="I98" s="1400" t="s">
        <v>143</v>
      </c>
      <c r="J98" s="1400" t="s">
        <v>10</v>
      </c>
      <c r="K98" s="238">
        <v>10</v>
      </c>
      <c r="L98" s="771">
        <v>10</v>
      </c>
      <c r="M98" s="762"/>
      <c r="N98" s="192" t="s">
        <v>139</v>
      </c>
      <c r="O98" s="118">
        <v>100</v>
      </c>
      <c r="R98" s="20"/>
    </row>
    <row r="99" spans="1:21" ht="17.25" customHeight="1" x14ac:dyDescent="0.2">
      <c r="A99" s="8"/>
      <c r="B99" s="9"/>
      <c r="C99" s="174"/>
      <c r="D99" s="1402"/>
      <c r="E99" s="1631"/>
      <c r="F99" s="96"/>
      <c r="G99" s="1842"/>
      <c r="H99" s="347"/>
      <c r="I99" s="1397"/>
      <c r="J99" s="1401"/>
      <c r="K99" s="578"/>
      <c r="L99" s="770"/>
      <c r="M99" s="761"/>
      <c r="N99" s="1632" t="s">
        <v>165</v>
      </c>
      <c r="O99" s="118">
        <v>1</v>
      </c>
      <c r="R99" s="20"/>
      <c r="S99" s="20"/>
    </row>
    <row r="100" spans="1:21" ht="16.5" customHeight="1" thickBot="1" x14ac:dyDescent="0.25">
      <c r="A100" s="3"/>
      <c r="B100" s="1"/>
      <c r="C100" s="133"/>
      <c r="D100" s="1383"/>
      <c r="E100" s="1364"/>
      <c r="F100" s="292"/>
      <c r="G100" s="1843"/>
      <c r="H100" s="1406"/>
      <c r="I100" s="254"/>
      <c r="J100" s="222" t="s">
        <v>14</v>
      </c>
      <c r="K100" s="77">
        <f>SUM(K90:K99)</f>
        <v>298.7</v>
      </c>
      <c r="L100" s="749">
        <f>SUM(L90:L99)</f>
        <v>298.7</v>
      </c>
      <c r="M100" s="737"/>
      <c r="N100" s="1664"/>
      <c r="O100" s="317"/>
      <c r="R100" s="20"/>
    </row>
    <row r="101" spans="1:21" ht="21.75" customHeight="1" x14ac:dyDescent="0.2">
      <c r="A101" s="122" t="s">
        <v>7</v>
      </c>
      <c r="B101" s="131" t="s">
        <v>8</v>
      </c>
      <c r="C101" s="134" t="s">
        <v>9</v>
      </c>
      <c r="D101" s="367"/>
      <c r="E101" s="1665" t="s">
        <v>123</v>
      </c>
      <c r="F101" s="1386"/>
      <c r="G101" s="1841">
        <v>80601</v>
      </c>
      <c r="H101" s="1405">
        <v>6</v>
      </c>
      <c r="I101" s="1857" t="s">
        <v>148</v>
      </c>
      <c r="J101" s="106" t="s">
        <v>10</v>
      </c>
      <c r="K101" s="242">
        <f>154.5-18</f>
        <v>136.5</v>
      </c>
      <c r="L101" s="1527">
        <f>154.5-18</f>
        <v>136.5</v>
      </c>
      <c r="M101" s="1534"/>
      <c r="N101" s="1666" t="s">
        <v>124</v>
      </c>
      <c r="O101" s="21">
        <v>7</v>
      </c>
      <c r="P101" s="104"/>
    </row>
    <row r="102" spans="1:21" ht="21.75" customHeight="1" x14ac:dyDescent="0.2">
      <c r="A102" s="124"/>
      <c r="B102" s="9"/>
      <c r="C102" s="224"/>
      <c r="D102" s="1382"/>
      <c r="E102" s="1658"/>
      <c r="F102" s="1387"/>
      <c r="G102" s="1842"/>
      <c r="H102" s="1410"/>
      <c r="I102" s="1854"/>
      <c r="J102" s="424" t="s">
        <v>243</v>
      </c>
      <c r="K102" s="429">
        <v>18</v>
      </c>
      <c r="L102" s="747">
        <v>18</v>
      </c>
      <c r="M102" s="512"/>
      <c r="N102" s="1667"/>
      <c r="O102" s="653"/>
      <c r="P102" s="104"/>
    </row>
    <row r="103" spans="1:21" ht="13.5" customHeight="1" thickBot="1" x14ac:dyDescent="0.25">
      <c r="A103" s="3"/>
      <c r="B103" s="1"/>
      <c r="C103" s="133"/>
      <c r="D103" s="1383"/>
      <c r="E103" s="1624"/>
      <c r="F103" s="292"/>
      <c r="G103" s="1843"/>
      <c r="H103" s="1406"/>
      <c r="I103" s="1858"/>
      <c r="J103" s="222" t="s">
        <v>14</v>
      </c>
      <c r="K103" s="77">
        <f>SUM(K101:K102)</f>
        <v>154.5</v>
      </c>
      <c r="L103" s="749">
        <f>SUM(L101:L102)</f>
        <v>154.5</v>
      </c>
      <c r="M103" s="737"/>
      <c r="N103" s="1668"/>
      <c r="O103" s="327"/>
      <c r="P103" s="107"/>
      <c r="R103" s="20"/>
    </row>
    <row r="104" spans="1:21" ht="41.25" customHeight="1" x14ac:dyDescent="0.2">
      <c r="A104" s="130" t="s">
        <v>7</v>
      </c>
      <c r="B104" s="131" t="s">
        <v>8</v>
      </c>
      <c r="C104" s="123" t="s">
        <v>11</v>
      </c>
      <c r="D104" s="369"/>
      <c r="E104" s="361" t="s">
        <v>45</v>
      </c>
      <c r="F104" s="587"/>
      <c r="G104" s="363"/>
      <c r="H104" s="364"/>
      <c r="I104" s="365"/>
      <c r="J104" s="177"/>
      <c r="K104" s="242"/>
      <c r="L104" s="1527"/>
      <c r="M104" s="1534"/>
      <c r="N104" s="91"/>
      <c r="O104" s="106"/>
      <c r="S104" s="20"/>
      <c r="T104" s="20"/>
    </row>
    <row r="105" spans="1:21" ht="17.25" customHeight="1" x14ac:dyDescent="0.2">
      <c r="A105" s="8"/>
      <c r="B105" s="9"/>
      <c r="C105" s="135"/>
      <c r="D105" s="1382" t="s">
        <v>7</v>
      </c>
      <c r="E105" s="1640" t="s">
        <v>182</v>
      </c>
      <c r="F105" s="1898"/>
      <c r="G105" s="1850">
        <v>8010118</v>
      </c>
      <c r="H105" s="288">
        <v>4</v>
      </c>
      <c r="I105" s="1856" t="s">
        <v>181</v>
      </c>
      <c r="J105" s="14" t="s">
        <v>10</v>
      </c>
      <c r="K105" s="80">
        <v>20</v>
      </c>
      <c r="L105" s="751">
        <v>20</v>
      </c>
      <c r="M105" s="739"/>
      <c r="N105" s="1655" t="s">
        <v>180</v>
      </c>
      <c r="O105" s="1400">
        <v>1</v>
      </c>
      <c r="Q105" s="20"/>
    </row>
    <row r="106" spans="1:21" ht="17.25" customHeight="1" x14ac:dyDescent="0.2">
      <c r="A106" s="8"/>
      <c r="B106" s="9"/>
      <c r="C106" s="135"/>
      <c r="D106" s="1382"/>
      <c r="E106" s="1631"/>
      <c r="F106" s="1898"/>
      <c r="G106" s="1842"/>
      <c r="H106" s="1410"/>
      <c r="I106" s="1856"/>
      <c r="J106" s="25" t="s">
        <v>76</v>
      </c>
      <c r="K106" s="49"/>
      <c r="L106" s="1510"/>
      <c r="M106" s="1508"/>
      <c r="N106" s="1656"/>
      <c r="O106" s="1397"/>
      <c r="Q106" s="20"/>
      <c r="T106" s="20"/>
    </row>
    <row r="107" spans="1:21" ht="15" customHeight="1" x14ac:dyDescent="0.2">
      <c r="A107" s="8"/>
      <c r="B107" s="9"/>
      <c r="C107" s="301"/>
      <c r="D107" s="1382"/>
      <c r="E107" s="1639"/>
      <c r="F107" s="1898"/>
      <c r="G107" s="1851"/>
      <c r="H107" s="283"/>
      <c r="I107" s="1396"/>
      <c r="J107" s="171" t="s">
        <v>14</v>
      </c>
      <c r="K107" s="170">
        <f>SUM(K105:K106)</f>
        <v>20</v>
      </c>
      <c r="L107" s="1543">
        <f>SUM(L105:L106)</f>
        <v>20</v>
      </c>
      <c r="M107" s="1535"/>
      <c r="N107" s="1657"/>
      <c r="O107" s="1401"/>
      <c r="Q107" s="20"/>
      <c r="T107" s="20"/>
    </row>
    <row r="108" spans="1:21" ht="33" customHeight="1" x14ac:dyDescent="0.2">
      <c r="A108" s="8"/>
      <c r="B108" s="9"/>
      <c r="C108" s="135"/>
      <c r="D108" s="1380" t="s">
        <v>8</v>
      </c>
      <c r="E108" s="1640" t="s">
        <v>223</v>
      </c>
      <c r="F108" s="1839"/>
      <c r="G108" s="1850">
        <v>8010117</v>
      </c>
      <c r="H108" s="288">
        <v>4</v>
      </c>
      <c r="I108" s="1861" t="s">
        <v>181</v>
      </c>
      <c r="J108" s="25" t="s">
        <v>10</v>
      </c>
      <c r="K108" s="80">
        <v>17</v>
      </c>
      <c r="L108" s="751">
        <v>17</v>
      </c>
      <c r="M108" s="1502"/>
      <c r="N108" s="1894" t="s">
        <v>260</v>
      </c>
      <c r="O108" s="1400">
        <v>1</v>
      </c>
      <c r="P108" s="58"/>
      <c r="Q108" s="265"/>
    </row>
    <row r="109" spans="1:21" ht="16.5" customHeight="1" x14ac:dyDescent="0.2">
      <c r="A109" s="139"/>
      <c r="B109" s="136"/>
      <c r="C109" s="301"/>
      <c r="D109" s="1382"/>
      <c r="E109" s="1631"/>
      <c r="F109" s="1839"/>
      <c r="G109" s="1851"/>
      <c r="H109" s="1410"/>
      <c r="I109" s="1862"/>
      <c r="J109" s="163" t="s">
        <v>14</v>
      </c>
      <c r="K109" s="164">
        <f>SUM(K108:K108)</f>
        <v>17</v>
      </c>
      <c r="L109" s="1544">
        <f>SUM(L108:L108)</f>
        <v>17</v>
      </c>
      <c r="M109" s="1536"/>
      <c r="N109" s="1897"/>
      <c r="O109" s="893"/>
      <c r="P109" s="58"/>
      <c r="Q109" s="20"/>
      <c r="R109" s="20"/>
    </row>
    <row r="110" spans="1:21" ht="26.25" customHeight="1" x14ac:dyDescent="0.2">
      <c r="A110" s="138"/>
      <c r="B110" s="9"/>
      <c r="C110" s="301"/>
      <c r="D110" s="1828" t="s">
        <v>9</v>
      </c>
      <c r="E110" s="1640" t="s">
        <v>106</v>
      </c>
      <c r="F110" s="930"/>
      <c r="G110" s="1842">
        <v>8010109</v>
      </c>
      <c r="H110" s="938" t="s">
        <v>65</v>
      </c>
      <c r="I110" s="1396" t="s">
        <v>147</v>
      </c>
      <c r="J110" s="14" t="s">
        <v>10</v>
      </c>
      <c r="K110" s="578">
        <v>22</v>
      </c>
      <c r="L110" s="770">
        <v>22</v>
      </c>
      <c r="M110" s="1528"/>
      <c r="N110" s="357" t="s">
        <v>66</v>
      </c>
      <c r="O110" s="1401">
        <v>1</v>
      </c>
      <c r="Q110" s="20"/>
      <c r="U110" s="20"/>
    </row>
    <row r="111" spans="1:21" ht="15.75" customHeight="1" x14ac:dyDescent="0.2">
      <c r="A111" s="138"/>
      <c r="B111" s="9"/>
      <c r="C111" s="301"/>
      <c r="D111" s="1830"/>
      <c r="E111" s="1631"/>
      <c r="F111" s="158"/>
      <c r="G111" s="1842"/>
      <c r="H111" s="1410"/>
      <c r="I111" s="1396"/>
      <c r="J111" s="89" t="s">
        <v>22</v>
      </c>
      <c r="K111" s="115"/>
      <c r="L111" s="1541"/>
      <c r="M111" s="1524"/>
      <c r="N111" s="161" t="s">
        <v>104</v>
      </c>
      <c r="O111" s="1400"/>
      <c r="Q111" s="20"/>
    </row>
    <row r="112" spans="1:21" ht="15.75" customHeight="1" x14ac:dyDescent="0.2">
      <c r="A112" s="138"/>
      <c r="B112" s="9"/>
      <c r="C112" s="301"/>
      <c r="D112" s="1830"/>
      <c r="E112" s="1631"/>
      <c r="F112" s="158"/>
      <c r="G112" s="1842"/>
      <c r="H112" s="1410"/>
      <c r="I112" s="1396"/>
      <c r="J112" s="1407"/>
      <c r="K112" s="51"/>
      <c r="L112" s="756"/>
      <c r="M112" s="1548"/>
      <c r="N112" s="162"/>
      <c r="O112" s="1397"/>
      <c r="Q112" s="20"/>
    </row>
    <row r="113" spans="1:21" x14ac:dyDescent="0.2">
      <c r="A113" s="138"/>
      <c r="B113" s="9"/>
      <c r="C113" s="137"/>
      <c r="D113" s="1829"/>
      <c r="E113" s="1639"/>
      <c r="F113" s="264"/>
      <c r="G113" s="1851"/>
      <c r="H113" s="283"/>
      <c r="I113" s="109"/>
      <c r="J113" s="171" t="s">
        <v>14</v>
      </c>
      <c r="K113" s="164">
        <f>SUM(K110:K112)</f>
        <v>22</v>
      </c>
      <c r="L113" s="1544">
        <f>SUM(L110:L112)</f>
        <v>22</v>
      </c>
      <c r="M113" s="1537"/>
      <c r="N113" s="92" t="s">
        <v>114</v>
      </c>
      <c r="O113" s="151"/>
      <c r="Q113" s="20"/>
      <c r="S113" s="20"/>
    </row>
    <row r="114" spans="1:21" ht="17.25" customHeight="1" x14ac:dyDescent="0.2">
      <c r="A114" s="8"/>
      <c r="B114" s="9"/>
      <c r="C114" s="135"/>
      <c r="D114" s="1382" t="s">
        <v>11</v>
      </c>
      <c r="E114" s="1631" t="s">
        <v>107</v>
      </c>
      <c r="F114" s="1892"/>
      <c r="G114" s="1842">
        <v>8010110</v>
      </c>
      <c r="H114" s="1410">
        <v>5</v>
      </c>
      <c r="I114" s="1854" t="s">
        <v>147</v>
      </c>
      <c r="J114" s="165" t="s">
        <v>10</v>
      </c>
      <c r="K114" s="210">
        <v>155.4</v>
      </c>
      <c r="L114" s="769">
        <v>155.4</v>
      </c>
      <c r="M114" s="542"/>
      <c r="N114" s="166" t="s">
        <v>74</v>
      </c>
      <c r="O114" s="328">
        <v>30</v>
      </c>
      <c r="Q114" s="20"/>
      <c r="R114" s="20"/>
    </row>
    <row r="115" spans="1:21" ht="17.25" customHeight="1" x14ac:dyDescent="0.2">
      <c r="A115" s="8"/>
      <c r="B115" s="9"/>
      <c r="C115" s="135"/>
      <c r="D115" s="1382"/>
      <c r="E115" s="1631"/>
      <c r="F115" s="1892"/>
      <c r="G115" s="1842"/>
      <c r="H115" s="1410"/>
      <c r="I115" s="1854"/>
      <c r="J115" s="956" t="s">
        <v>243</v>
      </c>
      <c r="K115" s="713">
        <v>21.5</v>
      </c>
      <c r="L115" s="803">
        <v>21.5</v>
      </c>
      <c r="M115" s="1507"/>
      <c r="N115" s="166"/>
      <c r="O115" s="328"/>
      <c r="Q115" s="20"/>
      <c r="R115" s="20"/>
    </row>
    <row r="116" spans="1:21" ht="17.25" customHeight="1" x14ac:dyDescent="0.2">
      <c r="A116" s="8"/>
      <c r="B116" s="9"/>
      <c r="C116" s="135"/>
      <c r="D116" s="1382"/>
      <c r="E116" s="1631"/>
      <c r="F116" s="1892"/>
      <c r="G116" s="1842"/>
      <c r="H116" s="1410"/>
      <c r="I116" s="1396"/>
      <c r="J116" s="167" t="s">
        <v>22</v>
      </c>
      <c r="K116" s="49">
        <v>306.60000000000002</v>
      </c>
      <c r="L116" s="1510">
        <v>306.60000000000002</v>
      </c>
      <c r="M116" s="1508"/>
      <c r="N116" s="166"/>
      <c r="O116" s="110"/>
      <c r="Q116" s="20"/>
      <c r="S116" s="20"/>
    </row>
    <row r="117" spans="1:21" ht="15.75" customHeight="1" x14ac:dyDescent="0.2">
      <c r="A117" s="8"/>
      <c r="B117" s="9"/>
      <c r="C117" s="301"/>
      <c r="D117" s="1382"/>
      <c r="E117" s="1639"/>
      <c r="F117" s="1892"/>
      <c r="G117" s="1851"/>
      <c r="H117" s="283"/>
      <c r="I117" s="1396"/>
      <c r="J117" s="163" t="s">
        <v>14</v>
      </c>
      <c r="K117" s="164">
        <f>SUM(K114:K116)</f>
        <v>483.5</v>
      </c>
      <c r="L117" s="1544">
        <f>SUM(L114:L116)</f>
        <v>483.5</v>
      </c>
      <c r="M117" s="1538"/>
      <c r="N117" s="1366"/>
      <c r="O117" s="329"/>
      <c r="Q117" s="20"/>
      <c r="R117" s="20"/>
    </row>
    <row r="118" spans="1:21" ht="15.75" customHeight="1" x14ac:dyDescent="0.2">
      <c r="A118" s="8"/>
      <c r="B118" s="9"/>
      <c r="C118" s="135"/>
      <c r="D118" s="1828" t="s">
        <v>162</v>
      </c>
      <c r="E118" s="1640" t="s">
        <v>222</v>
      </c>
      <c r="F118" s="1387"/>
      <c r="G118" s="1850">
        <v>8010111</v>
      </c>
      <c r="H118" s="1410">
        <v>5</v>
      </c>
      <c r="I118" s="1853" t="s">
        <v>147</v>
      </c>
      <c r="J118" s="25" t="s">
        <v>10</v>
      </c>
      <c r="K118" s="238">
        <v>18.7</v>
      </c>
      <c r="L118" s="771">
        <v>18.7</v>
      </c>
      <c r="M118" s="762"/>
      <c r="N118" s="168" t="s">
        <v>97</v>
      </c>
      <c r="O118" s="330">
        <v>1</v>
      </c>
      <c r="P118" s="46"/>
      <c r="Q118" s="20"/>
    </row>
    <row r="119" spans="1:21" ht="15.75" x14ac:dyDescent="0.2">
      <c r="A119" s="8"/>
      <c r="B119" s="9"/>
      <c r="C119" s="135"/>
      <c r="D119" s="1830"/>
      <c r="E119" s="1631"/>
      <c r="F119" s="1387"/>
      <c r="G119" s="1842"/>
      <c r="H119" s="1410"/>
      <c r="I119" s="1854"/>
      <c r="J119" s="25" t="s">
        <v>156</v>
      </c>
      <c r="K119" s="49"/>
      <c r="L119" s="1510"/>
      <c r="M119" s="1508"/>
      <c r="N119" s="169" t="s">
        <v>73</v>
      </c>
      <c r="O119" s="331">
        <v>1</v>
      </c>
      <c r="P119" s="46"/>
      <c r="Q119" s="20"/>
      <c r="R119" s="20"/>
      <c r="S119" s="20"/>
      <c r="T119" s="20"/>
    </row>
    <row r="120" spans="1:21" ht="14.25" customHeight="1" x14ac:dyDescent="0.2">
      <c r="A120" s="8"/>
      <c r="B120" s="9"/>
      <c r="C120" s="135"/>
      <c r="D120" s="1830"/>
      <c r="E120" s="1631"/>
      <c r="F120" s="1387"/>
      <c r="G120" s="1842"/>
      <c r="H120" s="1410"/>
      <c r="I120" s="1396"/>
      <c r="J120" s="31"/>
      <c r="K120" s="61"/>
      <c r="L120" s="746"/>
      <c r="M120" s="735"/>
      <c r="N120" s="1648" t="s">
        <v>98</v>
      </c>
      <c r="O120" s="332"/>
      <c r="P120" s="46"/>
      <c r="Q120" s="20"/>
    </row>
    <row r="121" spans="1:21" x14ac:dyDescent="0.2">
      <c r="A121" s="139"/>
      <c r="B121" s="136"/>
      <c r="C121" s="301"/>
      <c r="D121" s="1829"/>
      <c r="E121" s="1639"/>
      <c r="F121" s="1387"/>
      <c r="G121" s="1842"/>
      <c r="H121" s="1410"/>
      <c r="I121" s="1396"/>
      <c r="J121" s="163" t="s">
        <v>14</v>
      </c>
      <c r="K121" s="170">
        <f>SUM(K118:K120)</f>
        <v>18.7</v>
      </c>
      <c r="L121" s="1543">
        <f>SUM(L118:L120)</f>
        <v>18.7</v>
      </c>
      <c r="M121" s="763"/>
      <c r="N121" s="1649"/>
      <c r="O121" s="258"/>
      <c r="Q121" s="20"/>
      <c r="R121" s="20"/>
    </row>
    <row r="122" spans="1:21" ht="32.25" customHeight="1" x14ac:dyDescent="0.2">
      <c r="A122" s="8"/>
      <c r="B122" s="9"/>
      <c r="C122" s="135"/>
      <c r="D122" s="1828" t="s">
        <v>163</v>
      </c>
      <c r="E122" s="1631" t="s">
        <v>169</v>
      </c>
      <c r="F122" s="1839"/>
      <c r="G122" s="1850">
        <v>8010120</v>
      </c>
      <c r="H122" s="938">
        <v>5</v>
      </c>
      <c r="I122" s="1395" t="s">
        <v>147</v>
      </c>
      <c r="J122" s="25" t="s">
        <v>22</v>
      </c>
      <c r="K122" s="345">
        <v>366.3</v>
      </c>
      <c r="L122" s="1545">
        <v>366.3</v>
      </c>
      <c r="M122" s="1539"/>
      <c r="N122" s="1852" t="s">
        <v>119</v>
      </c>
      <c r="O122" s="333">
        <v>70</v>
      </c>
      <c r="Q122" s="20"/>
      <c r="R122" s="20"/>
    </row>
    <row r="123" spans="1:21" ht="32.25" customHeight="1" x14ac:dyDescent="0.2">
      <c r="A123" s="8"/>
      <c r="B123" s="9"/>
      <c r="C123" s="135"/>
      <c r="D123" s="1830"/>
      <c r="E123" s="1631"/>
      <c r="F123" s="1839"/>
      <c r="G123" s="1842"/>
      <c r="H123" s="1410"/>
      <c r="I123" s="1396"/>
      <c r="J123" s="14" t="s">
        <v>76</v>
      </c>
      <c r="K123" s="346">
        <v>64.7</v>
      </c>
      <c r="L123" s="1546">
        <v>64.7</v>
      </c>
      <c r="M123" s="1539"/>
      <c r="N123" s="1651"/>
      <c r="O123" s="1397"/>
      <c r="Q123" s="20"/>
    </row>
    <row r="124" spans="1:21" ht="15.75" customHeight="1" x14ac:dyDescent="0.2">
      <c r="A124" s="139"/>
      <c r="B124" s="136"/>
      <c r="C124" s="301"/>
      <c r="D124" s="1829"/>
      <c r="E124" s="1639"/>
      <c r="F124" s="1839"/>
      <c r="G124" s="1851"/>
      <c r="H124" s="283"/>
      <c r="I124" s="109"/>
      <c r="J124" s="171" t="s">
        <v>14</v>
      </c>
      <c r="K124" s="170">
        <f>SUM(K122:K123)</f>
        <v>431</v>
      </c>
      <c r="L124" s="1543">
        <f>SUM(L122:L123)</f>
        <v>431</v>
      </c>
      <c r="M124" s="1535"/>
      <c r="N124" s="172" t="s">
        <v>115</v>
      </c>
      <c r="O124" s="334"/>
      <c r="Q124" s="20"/>
      <c r="R124" s="20"/>
    </row>
    <row r="125" spans="1:21" ht="15.75" customHeight="1" x14ac:dyDescent="0.2">
      <c r="A125" s="8"/>
      <c r="B125" s="9"/>
      <c r="C125" s="135"/>
      <c r="D125" s="1382" t="s">
        <v>193</v>
      </c>
      <c r="E125" s="1640" t="s">
        <v>298</v>
      </c>
      <c r="F125" s="1892"/>
      <c r="G125" s="1850">
        <v>8010121</v>
      </c>
      <c r="H125" s="1410">
        <v>5</v>
      </c>
      <c r="I125" s="1853" t="s">
        <v>147</v>
      </c>
      <c r="J125" s="25" t="s">
        <v>10</v>
      </c>
      <c r="K125" s="49">
        <v>6.5</v>
      </c>
      <c r="L125" s="1510">
        <v>6.5</v>
      </c>
      <c r="M125" s="1502"/>
      <c r="N125" s="1894" t="s">
        <v>274</v>
      </c>
      <c r="O125" s="335" t="s">
        <v>31</v>
      </c>
      <c r="Q125" s="20"/>
    </row>
    <row r="126" spans="1:21" ht="15.75" customHeight="1" x14ac:dyDescent="0.2">
      <c r="A126" s="8"/>
      <c r="B126" s="136"/>
      <c r="C126" s="135"/>
      <c r="D126" s="1382"/>
      <c r="E126" s="1631"/>
      <c r="F126" s="1892"/>
      <c r="G126" s="1842"/>
      <c r="H126" s="1410"/>
      <c r="I126" s="1854"/>
      <c r="J126" s="217"/>
      <c r="K126" s="61"/>
      <c r="L126" s="746"/>
      <c r="M126" s="735"/>
      <c r="N126" s="1895"/>
      <c r="O126" s="335"/>
      <c r="Q126" s="20"/>
    </row>
    <row r="127" spans="1:21" ht="16.5" customHeight="1" x14ac:dyDescent="0.2">
      <c r="A127" s="139"/>
      <c r="B127" s="136"/>
      <c r="C127" s="301"/>
      <c r="D127" s="1382"/>
      <c r="E127" s="1639"/>
      <c r="F127" s="1893"/>
      <c r="G127" s="1851"/>
      <c r="H127" s="1410"/>
      <c r="I127" s="1396"/>
      <c r="J127" s="163" t="s">
        <v>14</v>
      </c>
      <c r="K127" s="891">
        <f>SUM(K125:K126)</f>
        <v>6.5</v>
      </c>
      <c r="L127" s="1547">
        <f>SUM(L125:L126)</f>
        <v>6.5</v>
      </c>
      <c r="M127" s="1538"/>
      <c r="N127" s="1164"/>
      <c r="O127" s="893"/>
      <c r="Q127" s="20"/>
      <c r="R127" s="20"/>
      <c r="S127" s="20"/>
    </row>
    <row r="128" spans="1:21" ht="15" customHeight="1" thickBot="1" x14ac:dyDescent="0.25">
      <c r="A128" s="140"/>
      <c r="B128" s="141"/>
      <c r="C128" s="273"/>
      <c r="D128" s="1383"/>
      <c r="E128" s="1642" t="s">
        <v>68</v>
      </c>
      <c r="F128" s="1643"/>
      <c r="G128" s="1643"/>
      <c r="H128" s="1643"/>
      <c r="I128" s="1643"/>
      <c r="J128" s="1644"/>
      <c r="K128" s="182">
        <f>K127+K124+K107+K121+K117+K113+K109</f>
        <v>998.7</v>
      </c>
      <c r="L128" s="776">
        <f>L127+L124+L107+L121+L117+L113+L109</f>
        <v>998.7</v>
      </c>
      <c r="M128" s="1505"/>
      <c r="N128" s="1645"/>
      <c r="O128" s="1896"/>
      <c r="U128" s="20"/>
    </row>
    <row r="129" spans="1:21" ht="13.5" thickBot="1" x14ac:dyDescent="0.25">
      <c r="A129" s="145" t="s">
        <v>7</v>
      </c>
      <c r="B129" s="215" t="s">
        <v>8</v>
      </c>
      <c r="C129" s="1625" t="s">
        <v>13</v>
      </c>
      <c r="D129" s="1626"/>
      <c r="E129" s="1626"/>
      <c r="F129" s="1626"/>
      <c r="G129" s="1626"/>
      <c r="H129" s="1626"/>
      <c r="I129" s="1626"/>
      <c r="J129" s="1627"/>
      <c r="K129" s="52">
        <f>K103+K100+K128+K89</f>
        <v>5841.8000000000011</v>
      </c>
      <c r="L129" s="757">
        <f>L103+L100+L128+L89</f>
        <v>5841.8000000000011</v>
      </c>
      <c r="M129" s="744"/>
      <c r="N129" s="1599"/>
      <c r="O129" s="1601"/>
      <c r="P129" s="105"/>
    </row>
    <row r="130" spans="1:21" ht="13.5" thickBot="1" x14ac:dyDescent="0.25">
      <c r="A130" s="145" t="s">
        <v>7</v>
      </c>
      <c r="B130" s="146" t="s">
        <v>9</v>
      </c>
      <c r="C130" s="1628" t="s">
        <v>57</v>
      </c>
      <c r="D130" s="1629"/>
      <c r="E130" s="1629"/>
      <c r="F130" s="1629"/>
      <c r="G130" s="1629"/>
      <c r="H130" s="1629"/>
      <c r="I130" s="1629"/>
      <c r="J130" s="1629"/>
      <c r="K130" s="1629"/>
      <c r="L130" s="1629"/>
      <c r="M130" s="1629"/>
      <c r="N130" s="1629"/>
      <c r="O130" s="1630"/>
      <c r="R130" s="20"/>
    </row>
    <row r="131" spans="1:21" ht="29.25" customHeight="1" x14ac:dyDescent="0.2">
      <c r="A131" s="130" t="s">
        <v>7</v>
      </c>
      <c r="B131" s="131" t="s">
        <v>9</v>
      </c>
      <c r="C131" s="123" t="s">
        <v>7</v>
      </c>
      <c r="D131" s="367"/>
      <c r="E131" s="45" t="s">
        <v>166</v>
      </c>
      <c r="F131" s="274"/>
      <c r="G131" s="1389"/>
      <c r="H131" s="1410">
        <v>2</v>
      </c>
      <c r="I131" s="1395" t="s">
        <v>143</v>
      </c>
      <c r="J131" s="18"/>
      <c r="K131" s="67"/>
      <c r="L131" s="745"/>
      <c r="M131" s="734"/>
      <c r="N131" s="1376"/>
      <c r="O131" s="337"/>
      <c r="T131" s="20"/>
    </row>
    <row r="132" spans="1:21" ht="30" customHeight="1" x14ac:dyDescent="0.2">
      <c r="A132" s="8"/>
      <c r="B132" s="9"/>
      <c r="C132" s="2"/>
      <c r="D132" s="1380" t="s">
        <v>7</v>
      </c>
      <c r="E132" s="1640" t="s">
        <v>82</v>
      </c>
      <c r="F132" s="1387"/>
      <c r="G132" s="1842">
        <v>8050104</v>
      </c>
      <c r="H132" s="1410"/>
      <c r="I132" s="1396"/>
      <c r="J132" s="118" t="s">
        <v>10</v>
      </c>
      <c r="K132" s="49">
        <v>3</v>
      </c>
      <c r="L132" s="1510">
        <v>3</v>
      </c>
      <c r="M132" s="1508"/>
      <c r="N132" s="1379" t="s">
        <v>110</v>
      </c>
      <c r="O132" s="118">
        <v>1</v>
      </c>
      <c r="Q132" s="20"/>
      <c r="U132" s="20"/>
    </row>
    <row r="133" spans="1:21" ht="16.5" customHeight="1" thickBot="1" x14ac:dyDescent="0.25">
      <c r="A133" s="8"/>
      <c r="B133" s="9"/>
      <c r="C133" s="137"/>
      <c r="D133" s="1382"/>
      <c r="E133" s="1635"/>
      <c r="F133" s="1371"/>
      <c r="G133" s="1843"/>
      <c r="H133" s="280"/>
      <c r="I133" s="194"/>
      <c r="J133" s="195" t="s">
        <v>14</v>
      </c>
      <c r="K133" s="196">
        <f>SUM(K131:K132)</f>
        <v>3</v>
      </c>
      <c r="L133" s="786">
        <f>SUM(L131:L132)</f>
        <v>3</v>
      </c>
      <c r="M133" s="777"/>
      <c r="N133" s="1370"/>
      <c r="O133" s="1374"/>
      <c r="R133" s="20"/>
    </row>
    <row r="134" spans="1:21" ht="30.75" customHeight="1" x14ac:dyDescent="0.2">
      <c r="A134" s="130" t="s">
        <v>7</v>
      </c>
      <c r="B134" s="131" t="s">
        <v>9</v>
      </c>
      <c r="C134" s="134" t="s">
        <v>8</v>
      </c>
      <c r="D134" s="370"/>
      <c r="E134" s="1634" t="s">
        <v>140</v>
      </c>
      <c r="F134" s="1838" t="s">
        <v>51</v>
      </c>
      <c r="G134" s="1841">
        <v>808050107</v>
      </c>
      <c r="H134" s="1405" t="s">
        <v>27</v>
      </c>
      <c r="I134" s="1398" t="s">
        <v>143</v>
      </c>
      <c r="J134" s="18" t="s">
        <v>10</v>
      </c>
      <c r="K134" s="197">
        <v>10</v>
      </c>
      <c r="L134" s="787">
        <v>10</v>
      </c>
      <c r="M134" s="778"/>
      <c r="N134" s="198" t="s">
        <v>141</v>
      </c>
      <c r="O134" s="106">
        <v>1</v>
      </c>
    </row>
    <row r="135" spans="1:21" ht="18" customHeight="1" x14ac:dyDescent="0.2">
      <c r="A135" s="8"/>
      <c r="B135" s="9"/>
      <c r="C135" s="135"/>
      <c r="D135" s="371"/>
      <c r="E135" s="1631"/>
      <c r="F135" s="1839"/>
      <c r="G135" s="1842"/>
      <c r="H135" s="1410"/>
      <c r="I135" s="1396"/>
      <c r="J135" s="31"/>
      <c r="K135" s="243"/>
      <c r="L135" s="788"/>
      <c r="M135" s="779"/>
      <c r="N135" s="92" t="s">
        <v>142</v>
      </c>
      <c r="O135" s="19">
        <v>100</v>
      </c>
      <c r="U135" s="20"/>
    </row>
    <row r="136" spans="1:21" ht="16.5" customHeight="1" thickBot="1" x14ac:dyDescent="0.25">
      <c r="A136" s="3"/>
      <c r="B136" s="1"/>
      <c r="C136" s="199"/>
      <c r="D136" s="372"/>
      <c r="E136" s="1635"/>
      <c r="F136" s="1840"/>
      <c r="G136" s="1843"/>
      <c r="H136" s="1406"/>
      <c r="I136" s="1399"/>
      <c r="J136" s="200"/>
      <c r="K136" s="201"/>
      <c r="L136" s="789"/>
      <c r="M136" s="780"/>
      <c r="N136" s="202" t="s">
        <v>159</v>
      </c>
      <c r="O136" s="338"/>
      <c r="U136" s="20"/>
    </row>
    <row r="137" spans="1:21" ht="54" customHeight="1" thickBot="1" x14ac:dyDescent="0.25">
      <c r="A137" s="145" t="s">
        <v>7</v>
      </c>
      <c r="B137" s="146" t="s">
        <v>9</v>
      </c>
      <c r="C137" s="185" t="s">
        <v>9</v>
      </c>
      <c r="D137" s="373"/>
      <c r="E137" s="203" t="s">
        <v>227</v>
      </c>
      <c r="F137" s="275" t="s">
        <v>47</v>
      </c>
      <c r="G137" s="302">
        <v>8050101</v>
      </c>
      <c r="H137" s="281">
        <v>2</v>
      </c>
      <c r="I137" s="204" t="s">
        <v>143</v>
      </c>
      <c r="J137" s="205" t="s">
        <v>10</v>
      </c>
      <c r="K137" s="206">
        <v>12</v>
      </c>
      <c r="L137" s="790">
        <v>12</v>
      </c>
      <c r="M137" s="781"/>
      <c r="N137" s="207" t="s">
        <v>178</v>
      </c>
      <c r="O137" s="339">
        <v>1</v>
      </c>
      <c r="P137" s="20"/>
      <c r="S137" s="20"/>
      <c r="T137" s="20"/>
    </row>
    <row r="138" spans="1:21" ht="53.25" customHeight="1" x14ac:dyDescent="0.2">
      <c r="A138" s="130" t="s">
        <v>7</v>
      </c>
      <c r="B138" s="131" t="s">
        <v>9</v>
      </c>
      <c r="C138" s="123" t="s">
        <v>11</v>
      </c>
      <c r="D138" s="367"/>
      <c r="E138" s="209" t="s">
        <v>167</v>
      </c>
      <c r="F138" s="276"/>
      <c r="G138" s="1408"/>
      <c r="H138" s="1844">
        <v>2</v>
      </c>
      <c r="I138" s="1398" t="s">
        <v>143</v>
      </c>
      <c r="J138" s="13"/>
      <c r="K138" s="69"/>
      <c r="L138" s="791"/>
      <c r="M138" s="1102"/>
      <c r="N138" s="223"/>
      <c r="O138" s="337"/>
      <c r="R138" s="20"/>
      <c r="T138" s="20"/>
    </row>
    <row r="139" spans="1:21" ht="43.5" customHeight="1" x14ac:dyDescent="0.2">
      <c r="A139" s="8"/>
      <c r="B139" s="9"/>
      <c r="C139" s="2"/>
      <c r="D139" s="1382" t="s">
        <v>7</v>
      </c>
      <c r="E139" s="208" t="s">
        <v>63</v>
      </c>
      <c r="F139" s="1847" t="s">
        <v>48</v>
      </c>
      <c r="G139" s="1833">
        <v>8050201</v>
      </c>
      <c r="H139" s="1845"/>
      <c r="I139" s="93"/>
      <c r="J139" s="669" t="s">
        <v>10</v>
      </c>
      <c r="K139" s="61">
        <v>15</v>
      </c>
      <c r="L139" s="746">
        <v>15</v>
      </c>
      <c r="M139" s="735"/>
      <c r="N139" s="68" t="s">
        <v>83</v>
      </c>
      <c r="O139" s="340">
        <v>1</v>
      </c>
      <c r="R139" s="20"/>
    </row>
    <row r="140" spans="1:21" ht="28.5" customHeight="1" thickBot="1" x14ac:dyDescent="0.25">
      <c r="A140" s="3"/>
      <c r="B140" s="1"/>
      <c r="C140" s="142"/>
      <c r="D140" s="1383"/>
      <c r="E140" s="160"/>
      <c r="F140" s="1848"/>
      <c r="G140" s="1849"/>
      <c r="H140" s="1846"/>
      <c r="I140" s="94"/>
      <c r="J140" s="40" t="s">
        <v>14</v>
      </c>
      <c r="K140" s="78">
        <f>SUM(K138:K139)</f>
        <v>15</v>
      </c>
      <c r="L140" s="792">
        <f>SUM(L138:L139)</f>
        <v>15</v>
      </c>
      <c r="M140" s="783"/>
      <c r="N140" s="344" t="s">
        <v>64</v>
      </c>
      <c r="O140" s="341">
        <v>2</v>
      </c>
      <c r="S140" s="20"/>
    </row>
    <row r="141" spans="1:21" ht="40.5" customHeight="1" x14ac:dyDescent="0.2">
      <c r="A141" s="130" t="s">
        <v>7</v>
      </c>
      <c r="B141" s="131" t="s">
        <v>9</v>
      </c>
      <c r="C141" s="123" t="s">
        <v>162</v>
      </c>
      <c r="D141" s="367"/>
      <c r="E141" s="969" t="s">
        <v>95</v>
      </c>
      <c r="F141" s="277" t="s">
        <v>96</v>
      </c>
      <c r="G141" s="1408"/>
      <c r="H141" s="282" t="s">
        <v>27</v>
      </c>
      <c r="I141" s="1395" t="s">
        <v>143</v>
      </c>
      <c r="J141" s="13"/>
      <c r="K141" s="69"/>
      <c r="L141" s="791"/>
      <c r="M141" s="1102"/>
      <c r="N141" s="32"/>
      <c r="O141" s="321"/>
      <c r="R141" s="20"/>
      <c r="S141" s="20"/>
      <c r="T141" s="20"/>
    </row>
    <row r="142" spans="1:21" ht="42" customHeight="1" x14ac:dyDescent="0.2">
      <c r="A142" s="8"/>
      <c r="B142" s="9"/>
      <c r="C142" s="2"/>
      <c r="D142" s="1382"/>
      <c r="E142" s="1419" t="s">
        <v>299</v>
      </c>
      <c r="F142" s="962"/>
      <c r="G142" s="1384"/>
      <c r="H142" s="280"/>
      <c r="I142" s="1396"/>
      <c r="J142" s="43"/>
      <c r="K142" s="53"/>
      <c r="L142" s="793"/>
      <c r="M142" s="1118"/>
      <c r="N142" s="1028" t="s">
        <v>300</v>
      </c>
      <c r="O142" s="1029">
        <v>1</v>
      </c>
      <c r="R142" s="20"/>
      <c r="S142" s="20"/>
      <c r="T142" s="20"/>
    </row>
    <row r="143" spans="1:21" ht="43.5" customHeight="1" x14ac:dyDescent="0.2">
      <c r="A143" s="984"/>
      <c r="B143" s="496"/>
      <c r="C143" s="497"/>
      <c r="D143" s="1577" t="s">
        <v>7</v>
      </c>
      <c r="E143" s="72" t="s">
        <v>87</v>
      </c>
      <c r="F143" s="1562"/>
      <c r="G143" s="1558">
        <v>8050501</v>
      </c>
      <c r="H143" s="1022"/>
      <c r="I143" s="1023"/>
      <c r="J143" s="937" t="s">
        <v>245</v>
      </c>
      <c r="K143" s="80">
        <v>58</v>
      </c>
      <c r="L143" s="751">
        <v>58</v>
      </c>
      <c r="M143" s="1503"/>
      <c r="N143" s="92" t="s">
        <v>152</v>
      </c>
      <c r="O143" s="151">
        <v>21</v>
      </c>
      <c r="U143" s="20"/>
    </row>
    <row r="144" spans="1:21" ht="30.75" customHeight="1" x14ac:dyDescent="0.2">
      <c r="A144" s="8"/>
      <c r="B144" s="9"/>
      <c r="C144" s="2"/>
      <c r="D144" s="1576"/>
      <c r="E144" s="263"/>
      <c r="F144" s="158"/>
      <c r="G144" s="1411"/>
      <c r="H144" s="1429"/>
      <c r="I144" s="93"/>
      <c r="J144" s="1020" t="s">
        <v>10</v>
      </c>
      <c r="K144" s="86">
        <v>490</v>
      </c>
      <c r="L144" s="748">
        <v>490</v>
      </c>
      <c r="M144" s="914"/>
      <c r="N144" s="963" t="s">
        <v>108</v>
      </c>
      <c r="O144" s="329">
        <v>1</v>
      </c>
      <c r="T144" s="20"/>
    </row>
    <row r="145" spans="1:25" ht="54" customHeight="1" x14ac:dyDescent="0.2">
      <c r="A145" s="8"/>
      <c r="B145" s="9"/>
      <c r="C145" s="2"/>
      <c r="D145" s="1424" t="s">
        <v>8</v>
      </c>
      <c r="E145" s="263" t="s">
        <v>84</v>
      </c>
      <c r="F145" s="1431"/>
      <c r="G145" s="1019">
        <v>8050502</v>
      </c>
      <c r="H145" s="1022"/>
      <c r="I145" s="1023"/>
      <c r="J145" s="1020" t="s">
        <v>10</v>
      </c>
      <c r="K145" s="86">
        <v>89.3</v>
      </c>
      <c r="L145" s="748">
        <v>89.3</v>
      </c>
      <c r="M145" s="914"/>
      <c r="N145" s="1021" t="s">
        <v>94</v>
      </c>
      <c r="O145" s="329">
        <v>1</v>
      </c>
      <c r="R145" s="20"/>
    </row>
    <row r="146" spans="1:25" ht="31.5" customHeight="1" x14ac:dyDescent="0.2">
      <c r="A146" s="8"/>
      <c r="B146" s="9"/>
      <c r="C146" s="2"/>
      <c r="D146" s="1830" t="s">
        <v>9</v>
      </c>
      <c r="E146" s="1620" t="s">
        <v>149</v>
      </c>
      <c r="F146" s="1392"/>
      <c r="G146" s="1833">
        <v>8050104</v>
      </c>
      <c r="H146" s="280"/>
      <c r="I146" s="93"/>
      <c r="J146" s="1430" t="s">
        <v>10</v>
      </c>
      <c r="K146" s="61">
        <f>130</f>
        <v>130</v>
      </c>
      <c r="L146" s="1320">
        <f>130+7</f>
        <v>137</v>
      </c>
      <c r="M146" s="1329">
        <f>L146-K146</f>
        <v>7</v>
      </c>
      <c r="N146" s="1409" t="s">
        <v>153</v>
      </c>
      <c r="O146" s="1385"/>
    </row>
    <row r="147" spans="1:25" ht="28.5" customHeight="1" x14ac:dyDescent="0.2">
      <c r="A147" s="8"/>
      <c r="B147" s="9"/>
      <c r="C147" s="2"/>
      <c r="D147" s="1830"/>
      <c r="E147" s="1620"/>
      <c r="F147" s="1392"/>
      <c r="G147" s="1833"/>
      <c r="H147" s="280"/>
      <c r="I147" s="93"/>
      <c r="J147" s="43"/>
      <c r="K147" s="53"/>
      <c r="L147" s="793"/>
      <c r="M147" s="784"/>
      <c r="N147" s="1367" t="s">
        <v>301</v>
      </c>
      <c r="O147" s="110">
        <v>1</v>
      </c>
      <c r="R147" s="20"/>
    </row>
    <row r="148" spans="1:25" ht="24.75" customHeight="1" x14ac:dyDescent="0.2">
      <c r="A148" s="8"/>
      <c r="B148" s="9"/>
      <c r="C148" s="2"/>
      <c r="D148" s="1830"/>
      <c r="E148" s="1620"/>
      <c r="F148" s="1392"/>
      <c r="G148" s="1384"/>
      <c r="H148" s="280"/>
      <c r="I148" s="93"/>
      <c r="J148" s="43"/>
      <c r="K148" s="53"/>
      <c r="L148" s="793"/>
      <c r="M148" s="784"/>
      <c r="N148" s="1890" t="s">
        <v>302</v>
      </c>
      <c r="O148" s="1836">
        <v>20</v>
      </c>
      <c r="R148" s="20"/>
    </row>
    <row r="149" spans="1:25" ht="18" customHeight="1" thickBot="1" x14ac:dyDescent="0.25">
      <c r="A149" s="3"/>
      <c r="B149" s="1"/>
      <c r="C149" s="7"/>
      <c r="D149" s="1831"/>
      <c r="E149" s="1832"/>
      <c r="F149" s="278"/>
      <c r="G149" s="1391"/>
      <c r="H149" s="1406"/>
      <c r="I149" s="1396"/>
      <c r="J149" s="189" t="s">
        <v>14</v>
      </c>
      <c r="K149" s="455">
        <f>SUM(K143:K148)</f>
        <v>767.3</v>
      </c>
      <c r="L149" s="753">
        <f>SUM(L143:L148)</f>
        <v>774.3</v>
      </c>
      <c r="M149" s="753">
        <f>SUM(M143:M148)</f>
        <v>7</v>
      </c>
      <c r="N149" s="1891"/>
      <c r="O149" s="1837"/>
      <c r="Q149" s="20"/>
    </row>
    <row r="150" spans="1:25" ht="14.25" customHeight="1" thickBot="1" x14ac:dyDescent="0.25">
      <c r="A150" s="147" t="s">
        <v>7</v>
      </c>
      <c r="B150" s="141" t="s">
        <v>9</v>
      </c>
      <c r="C150" s="1625" t="s">
        <v>13</v>
      </c>
      <c r="D150" s="1626"/>
      <c r="E150" s="1626"/>
      <c r="F150" s="1626"/>
      <c r="G150" s="1626"/>
      <c r="H150" s="1626"/>
      <c r="I150" s="1626"/>
      <c r="J150" s="1627"/>
      <c r="K150" s="52">
        <f>K149+K140+K133+K137+K134</f>
        <v>807.3</v>
      </c>
      <c r="L150" s="757">
        <f>L149+L140+L133+L137+L134</f>
        <v>814.3</v>
      </c>
      <c r="M150" s="757">
        <f>M149+M140+M133+M137+M134</f>
        <v>7</v>
      </c>
      <c r="N150" s="1599"/>
      <c r="O150" s="1601"/>
    </row>
    <row r="151" spans="1:25" ht="14.25" customHeight="1" thickBot="1" x14ac:dyDescent="0.25">
      <c r="A151" s="121" t="s">
        <v>7</v>
      </c>
      <c r="B151" s="1602" t="s">
        <v>15</v>
      </c>
      <c r="C151" s="1603"/>
      <c r="D151" s="1603"/>
      <c r="E151" s="1603"/>
      <c r="F151" s="1603"/>
      <c r="G151" s="1603"/>
      <c r="H151" s="1603"/>
      <c r="I151" s="1603"/>
      <c r="J151" s="1604"/>
      <c r="K151" s="54">
        <f>K150+K129+K55</f>
        <v>8392.2000000000007</v>
      </c>
      <c r="L151" s="796">
        <f>L150+L129+L55</f>
        <v>8629.3000000000011</v>
      </c>
      <c r="M151" s="796">
        <f>M150+M129+M55</f>
        <v>237.09999999999997</v>
      </c>
      <c r="N151" s="1605"/>
      <c r="O151" s="1607"/>
    </row>
    <row r="152" spans="1:25" ht="14.25" customHeight="1" thickBot="1" x14ac:dyDescent="0.25">
      <c r="A152" s="148" t="s">
        <v>12</v>
      </c>
      <c r="B152" s="1608" t="s">
        <v>50</v>
      </c>
      <c r="C152" s="1609"/>
      <c r="D152" s="1609"/>
      <c r="E152" s="1609"/>
      <c r="F152" s="1609"/>
      <c r="G152" s="1609"/>
      <c r="H152" s="1609"/>
      <c r="I152" s="1609"/>
      <c r="J152" s="1610"/>
      <c r="K152" s="55">
        <f>K151</f>
        <v>8392.2000000000007</v>
      </c>
      <c r="L152" s="797">
        <f>L151</f>
        <v>8629.3000000000011</v>
      </c>
      <c r="M152" s="797">
        <f>M151</f>
        <v>237.09999999999997</v>
      </c>
      <c r="N152" s="1611"/>
      <c r="O152" s="1613"/>
    </row>
    <row r="153" spans="1:25" ht="15" customHeight="1" x14ac:dyDescent="0.2">
      <c r="A153" s="1889" t="s">
        <v>309</v>
      </c>
      <c r="B153" s="1889"/>
      <c r="C153" s="1889"/>
      <c r="D153" s="1889"/>
      <c r="E153" s="1889"/>
      <c r="F153" s="1889"/>
      <c r="G153" s="1889"/>
      <c r="H153" s="1889"/>
      <c r="I153" s="1889"/>
      <c r="J153" s="1889"/>
      <c r="K153" s="1889"/>
      <c r="L153" s="1889"/>
      <c r="M153" s="1889"/>
      <c r="N153" s="1889"/>
      <c r="O153" s="188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21" customHeight="1" thickBot="1" x14ac:dyDescent="0.25">
      <c r="A154" s="1614" t="s">
        <v>17</v>
      </c>
      <c r="B154" s="1614"/>
      <c r="C154" s="1614"/>
      <c r="D154" s="1614"/>
      <c r="E154" s="1614"/>
      <c r="F154" s="1614"/>
      <c r="G154" s="1614"/>
      <c r="H154" s="1614"/>
      <c r="I154" s="1614"/>
      <c r="J154" s="1614"/>
      <c r="K154" s="1614"/>
      <c r="L154" s="1614"/>
      <c r="M154" s="1614"/>
      <c r="N154" s="27"/>
      <c r="O154" s="75"/>
    </row>
    <row r="155" spans="1:25" ht="70.5" customHeight="1" x14ac:dyDescent="0.2">
      <c r="A155" s="1596" t="s">
        <v>16</v>
      </c>
      <c r="B155" s="1597"/>
      <c r="C155" s="1597"/>
      <c r="D155" s="1597"/>
      <c r="E155" s="1597"/>
      <c r="F155" s="1597"/>
      <c r="G155" s="1597"/>
      <c r="H155" s="1597"/>
      <c r="I155" s="1597"/>
      <c r="J155" s="1598"/>
      <c r="K155" s="244" t="s">
        <v>112</v>
      </c>
      <c r="L155" s="801" t="s">
        <v>306</v>
      </c>
      <c r="M155" s="1506" t="s">
        <v>240</v>
      </c>
      <c r="N155" s="1358"/>
      <c r="O155" s="1358"/>
    </row>
    <row r="156" spans="1:25" ht="16.5" customHeight="1" x14ac:dyDescent="0.2">
      <c r="A156" s="1593" t="s">
        <v>25</v>
      </c>
      <c r="B156" s="1594"/>
      <c r="C156" s="1594"/>
      <c r="D156" s="1594"/>
      <c r="E156" s="1594"/>
      <c r="F156" s="1594"/>
      <c r="G156" s="1594"/>
      <c r="H156" s="1594"/>
      <c r="I156" s="1594"/>
      <c r="J156" s="1595"/>
      <c r="K156" s="710">
        <f>SUM(K157:K161)</f>
        <v>7596.5999999999995</v>
      </c>
      <c r="L156" s="802">
        <f>SUM(L157:L161)</f>
        <v>7833.7</v>
      </c>
      <c r="M156" s="1212">
        <f>SUM(M157:M161)</f>
        <v>237.10000000000036</v>
      </c>
      <c r="N156" s="1578"/>
      <c r="O156" s="1358"/>
    </row>
    <row r="157" spans="1:25" ht="13.5" customHeight="1" x14ac:dyDescent="0.2">
      <c r="A157" s="1582" t="s">
        <v>18</v>
      </c>
      <c r="B157" s="1583"/>
      <c r="C157" s="1583"/>
      <c r="D157" s="1583"/>
      <c r="E157" s="1583"/>
      <c r="F157" s="1583"/>
      <c r="G157" s="1583"/>
      <c r="H157" s="1583"/>
      <c r="I157" s="1583"/>
      <c r="J157" s="1584"/>
      <c r="K157" s="452">
        <f>SUMIF(J14:J148,"sb",K14:K148)</f>
        <v>6921.7999999999993</v>
      </c>
      <c r="L157" s="752">
        <f>SUMIF(J14:J148,"sb",L14:L148)</f>
        <v>7158.9</v>
      </c>
      <c r="M157" s="1210">
        <f>L157-K157</f>
        <v>237.10000000000036</v>
      </c>
      <c r="N157" s="486"/>
      <c r="O157" s="1359"/>
    </row>
    <row r="158" spans="1:25" ht="13.5" customHeight="1" x14ac:dyDescent="0.2">
      <c r="A158" s="1582" t="s">
        <v>244</v>
      </c>
      <c r="B158" s="1583"/>
      <c r="C158" s="1583"/>
      <c r="D158" s="1583"/>
      <c r="E158" s="1583"/>
      <c r="F158" s="1583"/>
      <c r="G158" s="1583"/>
      <c r="H158" s="1583"/>
      <c r="I158" s="1583"/>
      <c r="J158" s="1584"/>
      <c r="K158" s="452">
        <f>SUMIF(J15:J149,"sb(l)",K15:K149)</f>
        <v>39.5</v>
      </c>
      <c r="L158" s="752">
        <f>SUMIF(J15:J149,"sb(l)",L15:L149)</f>
        <v>39.5</v>
      </c>
      <c r="M158" s="1210"/>
      <c r="N158" s="486"/>
      <c r="O158" s="1359"/>
    </row>
    <row r="159" spans="1:25" ht="13.5" customHeight="1" x14ac:dyDescent="0.2">
      <c r="A159" s="1582" t="s">
        <v>53</v>
      </c>
      <c r="B159" s="1583"/>
      <c r="C159" s="1583"/>
      <c r="D159" s="1583"/>
      <c r="E159" s="1583"/>
      <c r="F159" s="1583"/>
      <c r="G159" s="1583"/>
      <c r="H159" s="1583"/>
      <c r="I159" s="1583"/>
      <c r="J159" s="1584"/>
      <c r="K159" s="452">
        <f>SUMIF(J15:J148,"sb(vr)",K15:K148)</f>
        <v>172.9</v>
      </c>
      <c r="L159" s="752">
        <f>SUMIF(J15:J148,"sb(vr)",L15:L148)</f>
        <v>172.9</v>
      </c>
      <c r="M159" s="1210"/>
      <c r="N159" s="58"/>
      <c r="O159" s="1359"/>
    </row>
    <row r="160" spans="1:25" ht="13.5" customHeight="1" x14ac:dyDescent="0.2">
      <c r="A160" s="1590" t="s">
        <v>24</v>
      </c>
      <c r="B160" s="1591"/>
      <c r="C160" s="1591"/>
      <c r="D160" s="1591"/>
      <c r="E160" s="1591"/>
      <c r="F160" s="1591"/>
      <c r="G160" s="1591"/>
      <c r="H160" s="1591"/>
      <c r="I160" s="1591"/>
      <c r="J160" s="1592"/>
      <c r="K160" s="713">
        <f>SUMIF(J15:J148,"sb(sp)",K15:K148)</f>
        <v>400.1</v>
      </c>
      <c r="L160" s="803">
        <f>SUMIF(J15:J148,"sb(sp)",L15:L148)</f>
        <v>400.1</v>
      </c>
      <c r="M160" s="1507"/>
      <c r="N160" s="1579"/>
      <c r="O160" s="1359"/>
    </row>
    <row r="161" spans="1:23" ht="13.5" customHeight="1" x14ac:dyDescent="0.2">
      <c r="A161" s="1590" t="s">
        <v>89</v>
      </c>
      <c r="B161" s="1591"/>
      <c r="C161" s="1591"/>
      <c r="D161" s="1591"/>
      <c r="E161" s="1591"/>
      <c r="F161" s="1591"/>
      <c r="G161" s="1591"/>
      <c r="H161" s="1591"/>
      <c r="I161" s="1591"/>
      <c r="J161" s="1592"/>
      <c r="K161" s="1205">
        <f>SUMIF(J15:J148,"sb(spl)",K15:K148)</f>
        <v>62.3</v>
      </c>
      <c r="L161" s="1207">
        <f>SUMIF(J15:J148,"sb(spl)",L15:L148)</f>
        <v>62.3</v>
      </c>
      <c r="M161" s="1211"/>
      <c r="N161" s="1579"/>
      <c r="O161" s="1359"/>
    </row>
    <row r="162" spans="1:23" x14ac:dyDescent="0.2">
      <c r="A162" s="1593" t="s">
        <v>26</v>
      </c>
      <c r="B162" s="1594"/>
      <c r="C162" s="1594"/>
      <c r="D162" s="1594"/>
      <c r="E162" s="1594"/>
      <c r="F162" s="1594"/>
      <c r="G162" s="1594"/>
      <c r="H162" s="1594"/>
      <c r="I162" s="1594"/>
      <c r="J162" s="1595"/>
      <c r="K162" s="710">
        <f>SUM(K163:K165)</f>
        <v>795.60000000000014</v>
      </c>
      <c r="L162" s="802">
        <f>SUM(L163:L165)</f>
        <v>795.60000000000014</v>
      </c>
      <c r="M162" s="1212"/>
      <c r="N162" s="1358"/>
      <c r="O162" s="1358"/>
    </row>
    <row r="163" spans="1:23" x14ac:dyDescent="0.2">
      <c r="A163" s="1582" t="s">
        <v>19</v>
      </c>
      <c r="B163" s="1583"/>
      <c r="C163" s="1583"/>
      <c r="D163" s="1583"/>
      <c r="E163" s="1583"/>
      <c r="F163" s="1583"/>
      <c r="G163" s="1583"/>
      <c r="H163" s="1583"/>
      <c r="I163" s="1583"/>
      <c r="J163" s="1584"/>
      <c r="K163" s="452">
        <f>SUMIF(J15:J148,"es",K15:K148)</f>
        <v>672.90000000000009</v>
      </c>
      <c r="L163" s="752">
        <f>SUMIF(J15:J148,"es",L15:L148)</f>
        <v>672.90000000000009</v>
      </c>
      <c r="M163" s="1210"/>
      <c r="N163" s="1359"/>
      <c r="O163" s="1359"/>
    </row>
    <row r="164" spans="1:23" x14ac:dyDescent="0.2">
      <c r="A164" s="1582" t="s">
        <v>246</v>
      </c>
      <c r="B164" s="1583"/>
      <c r="C164" s="1583"/>
      <c r="D164" s="1583"/>
      <c r="E164" s="1583"/>
      <c r="F164" s="1583"/>
      <c r="G164" s="1583"/>
      <c r="H164" s="1583"/>
      <c r="I164" s="1583"/>
      <c r="J164" s="1584"/>
      <c r="K164" s="452">
        <f>SUMIF(J16:J149,"lrvb",K16:K149)</f>
        <v>58</v>
      </c>
      <c r="L164" s="752">
        <f>SUMIF(J16:J149,"lrvb",L16:L149)</f>
        <v>58</v>
      </c>
      <c r="M164" s="1210"/>
      <c r="N164" s="1359"/>
      <c r="O164" s="1359"/>
      <c r="W164" s="20"/>
    </row>
    <row r="165" spans="1:23" x14ac:dyDescent="0.2">
      <c r="A165" s="1582" t="s">
        <v>86</v>
      </c>
      <c r="B165" s="1583"/>
      <c r="C165" s="1583"/>
      <c r="D165" s="1583"/>
      <c r="E165" s="1583"/>
      <c r="F165" s="1583"/>
      <c r="G165" s="1583"/>
      <c r="H165" s="1583"/>
      <c r="I165" s="1583"/>
      <c r="J165" s="1584"/>
      <c r="K165" s="452">
        <f>SUMIF(J15:J148,"kt",K15:K148)</f>
        <v>64.7</v>
      </c>
      <c r="L165" s="752">
        <f>SUMIF(J15:J148,"kt",L15:L148)</f>
        <v>64.7</v>
      </c>
      <c r="M165" s="1210"/>
      <c r="N165" s="1359"/>
      <c r="O165" s="1359"/>
    </row>
    <row r="166" spans="1:23" ht="13.5" thickBot="1" x14ac:dyDescent="0.25">
      <c r="A166" s="1585" t="s">
        <v>14</v>
      </c>
      <c r="B166" s="1586"/>
      <c r="C166" s="1586"/>
      <c r="D166" s="1586"/>
      <c r="E166" s="1586"/>
      <c r="F166" s="1586"/>
      <c r="G166" s="1586"/>
      <c r="H166" s="1586"/>
      <c r="I166" s="1586"/>
      <c r="J166" s="1587"/>
      <c r="K166" s="455">
        <f>K162+K156</f>
        <v>8392.1999999999989</v>
      </c>
      <c r="L166" s="753">
        <f>L162+L156</f>
        <v>8629.2999999999993</v>
      </c>
      <c r="M166" s="1214">
        <f>M162+M156</f>
        <v>237.10000000000036</v>
      </c>
      <c r="N166" s="1358"/>
      <c r="O166" s="1358"/>
    </row>
    <row r="167" spans="1:23" x14ac:dyDescent="0.2">
      <c r="A167" s="149"/>
      <c r="B167" s="187"/>
      <c r="C167" s="149"/>
      <c r="D167" s="187"/>
      <c r="E167" s="26"/>
      <c r="N167" s="29"/>
      <c r="O167" s="1359"/>
    </row>
    <row r="168" spans="1:23" x14ac:dyDescent="0.2">
      <c r="F168" s="1888" t="s">
        <v>289</v>
      </c>
      <c r="G168" s="1888"/>
      <c r="H168" s="1888"/>
      <c r="I168" s="1888"/>
      <c r="J168" s="1888"/>
      <c r="N168" s="27"/>
    </row>
    <row r="169" spans="1:23" x14ac:dyDescent="0.2">
      <c r="J169" s="15"/>
    </row>
    <row r="170" spans="1:23" x14ac:dyDescent="0.2">
      <c r="J170" s="15"/>
    </row>
    <row r="171" spans="1:23" x14ac:dyDescent="0.2">
      <c r="J171" s="15"/>
      <c r="K171" s="231"/>
      <c r="L171" s="231"/>
      <c r="M171" s="231"/>
    </row>
    <row r="172" spans="1:23" x14ac:dyDescent="0.2">
      <c r="K172" s="231"/>
      <c r="L172" s="231"/>
      <c r="M172" s="231"/>
    </row>
  </sheetData>
  <mergeCells count="178">
    <mergeCell ref="A153:O153"/>
    <mergeCell ref="G146:G147"/>
    <mergeCell ref="G139:G140"/>
    <mergeCell ref="G125:G127"/>
    <mergeCell ref="C130:O130"/>
    <mergeCell ref="E122:E124"/>
    <mergeCell ref="F122:F124"/>
    <mergeCell ref="N152:O152"/>
    <mergeCell ref="N148:N149"/>
    <mergeCell ref="O148:O149"/>
    <mergeCell ref="N122:N123"/>
    <mergeCell ref="N150:O150"/>
    <mergeCell ref="N151:O151"/>
    <mergeCell ref="N128:O128"/>
    <mergeCell ref="N125:N126"/>
    <mergeCell ref="C150:J150"/>
    <mergeCell ref="G132:G133"/>
    <mergeCell ref="N129:O129"/>
    <mergeCell ref="C129:J129"/>
    <mergeCell ref="E125:E127"/>
    <mergeCell ref="F139:F140"/>
    <mergeCell ref="D96:D97"/>
    <mergeCell ref="E146:E149"/>
    <mergeCell ref="E118:E121"/>
    <mergeCell ref="F105:F107"/>
    <mergeCell ref="E108:E109"/>
    <mergeCell ref="F125:F127"/>
    <mergeCell ref="D122:D124"/>
    <mergeCell ref="E91:E93"/>
    <mergeCell ref="B151:J151"/>
    <mergeCell ref="I125:I126"/>
    <mergeCell ref="E128:J128"/>
    <mergeCell ref="G134:G136"/>
    <mergeCell ref="E132:E133"/>
    <mergeCell ref="D118:D121"/>
    <mergeCell ref="D110:D113"/>
    <mergeCell ref="G122:G124"/>
    <mergeCell ref="E114:E117"/>
    <mergeCell ref="F168:J168"/>
    <mergeCell ref="G118:G121"/>
    <mergeCell ref="F108:F109"/>
    <mergeCell ref="G108:G109"/>
    <mergeCell ref="I108:I109"/>
    <mergeCell ref="B152:J152"/>
    <mergeCell ref="A158:J158"/>
    <mergeCell ref="A166:J166"/>
    <mergeCell ref="A159:J159"/>
    <mergeCell ref="A160:J160"/>
    <mergeCell ref="A161:J161"/>
    <mergeCell ref="A162:J162"/>
    <mergeCell ref="A163:J163"/>
    <mergeCell ref="A165:J165"/>
    <mergeCell ref="A164:J164"/>
    <mergeCell ref="A157:J157"/>
    <mergeCell ref="A155:J155"/>
    <mergeCell ref="H138:H140"/>
    <mergeCell ref="D146:D149"/>
    <mergeCell ref="A154:M154"/>
    <mergeCell ref="E134:E136"/>
    <mergeCell ref="F134:F136"/>
    <mergeCell ref="A156:J156"/>
    <mergeCell ref="G114:G117"/>
    <mergeCell ref="A2:O2"/>
    <mergeCell ref="A3:O3"/>
    <mergeCell ref="A4:O4"/>
    <mergeCell ref="A6:A9"/>
    <mergeCell ref="B6:B9"/>
    <mergeCell ref="C6:C9"/>
    <mergeCell ref="E6:E9"/>
    <mergeCell ref="F6:F9"/>
    <mergeCell ref="H6:H9"/>
    <mergeCell ref="N5:O5"/>
    <mergeCell ref="J6:J9"/>
    <mergeCell ref="D73:D75"/>
    <mergeCell ref="D62:D64"/>
    <mergeCell ref="G65:G67"/>
    <mergeCell ref="G69:G72"/>
    <mergeCell ref="G73:G75"/>
    <mergeCell ref="G76:G78"/>
    <mergeCell ref="O33:O34"/>
    <mergeCell ref="G44:G46"/>
    <mergeCell ref="C55:J55"/>
    <mergeCell ref="G36:G38"/>
    <mergeCell ref="G39:G40"/>
    <mergeCell ref="N39:N40"/>
    <mergeCell ref="I39:I40"/>
    <mergeCell ref="G41:G42"/>
    <mergeCell ref="H39:H40"/>
    <mergeCell ref="N33:N35"/>
    <mergeCell ref="F39:F40"/>
    <mergeCell ref="E37:E38"/>
    <mergeCell ref="E41:E42"/>
    <mergeCell ref="D91:D93"/>
    <mergeCell ref="D84:D86"/>
    <mergeCell ref="G62:G64"/>
    <mergeCell ref="E82:E83"/>
    <mergeCell ref="E84:E86"/>
    <mergeCell ref="N1:O1"/>
    <mergeCell ref="K6:K9"/>
    <mergeCell ref="L6:L9"/>
    <mergeCell ref="M6:M9"/>
    <mergeCell ref="I14:I15"/>
    <mergeCell ref="F36:F38"/>
    <mergeCell ref="H36:H38"/>
    <mergeCell ref="I36:I38"/>
    <mergeCell ref="F31:F32"/>
    <mergeCell ref="C56:O56"/>
    <mergeCell ref="E79:E80"/>
    <mergeCell ref="N65:N66"/>
    <mergeCell ref="E65:E67"/>
    <mergeCell ref="E76:E78"/>
    <mergeCell ref="N69:N71"/>
    <mergeCell ref="E69:E71"/>
    <mergeCell ref="E73:E75"/>
    <mergeCell ref="N73:N74"/>
    <mergeCell ref="F76:F78"/>
    <mergeCell ref="G53:G54"/>
    <mergeCell ref="O15:O16"/>
    <mergeCell ref="G6:G9"/>
    <mergeCell ref="A10:O10"/>
    <mergeCell ref="I6:I9"/>
    <mergeCell ref="O8:O9"/>
    <mergeCell ref="N6:O6"/>
    <mergeCell ref="N7:N9"/>
    <mergeCell ref="D6:D9"/>
    <mergeCell ref="I43:I44"/>
    <mergeCell ref="E39:E40"/>
    <mergeCell ref="E44:E45"/>
    <mergeCell ref="E53:E54"/>
    <mergeCell ref="N50:N51"/>
    <mergeCell ref="G50:G51"/>
    <mergeCell ref="A11:O11"/>
    <mergeCell ref="D15:D16"/>
    <mergeCell ref="N15:N16"/>
    <mergeCell ref="B12:O12"/>
    <mergeCell ref="G15:G16"/>
    <mergeCell ref="G24:G26"/>
    <mergeCell ref="E21:E22"/>
    <mergeCell ref="C13:O13"/>
    <mergeCell ref="E15:E16"/>
    <mergeCell ref="E87:E89"/>
    <mergeCell ref="N55:O55"/>
    <mergeCell ref="N105:N107"/>
    <mergeCell ref="I105:I106"/>
    <mergeCell ref="G91:G93"/>
    <mergeCell ref="G96:G97"/>
    <mergeCell ref="G94:G95"/>
    <mergeCell ref="I94:I95"/>
    <mergeCell ref="N76:N79"/>
    <mergeCell ref="E101:E103"/>
    <mergeCell ref="I91:I93"/>
    <mergeCell ref="E62:E64"/>
    <mergeCell ref="E57:E58"/>
    <mergeCell ref="G84:G86"/>
    <mergeCell ref="N101:N103"/>
    <mergeCell ref="N99:N100"/>
    <mergeCell ref="G79:G80"/>
    <mergeCell ref="G82:G83"/>
    <mergeCell ref="G101:G103"/>
    <mergeCell ref="I57:I58"/>
    <mergeCell ref="G87:G89"/>
    <mergeCell ref="N63:N64"/>
    <mergeCell ref="N58:N59"/>
    <mergeCell ref="N120:N121"/>
    <mergeCell ref="G105:G107"/>
    <mergeCell ref="G98:G100"/>
    <mergeCell ref="E94:E95"/>
    <mergeCell ref="E98:E99"/>
    <mergeCell ref="E110:E113"/>
    <mergeCell ref="I118:I119"/>
    <mergeCell ref="I96:I97"/>
    <mergeCell ref="I101:I103"/>
    <mergeCell ref="I114:I115"/>
    <mergeCell ref="E96:E97"/>
    <mergeCell ref="G110:G113"/>
    <mergeCell ref="F114:F117"/>
    <mergeCell ref="N108:N109"/>
    <mergeCell ref="E105:E107"/>
  </mergeCells>
  <printOptions horizontalCentered="1"/>
  <pageMargins left="0.78740157480314965" right="0" top="0.35433070866141736" bottom="0.19685039370078741" header="0.31496062992125984" footer="0.31496062992125984"/>
  <pageSetup paperSize="9" scale="75" orientation="portrait" r:id="rId1"/>
  <rowBreaks count="3" manualBreakCount="3">
    <brk id="32" max="14" man="1"/>
    <brk id="61" max="14" man="1"/>
    <brk id="103" max="14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8</vt:i4>
      </vt:variant>
    </vt:vector>
  </HeadingPairs>
  <TitlesOfParts>
    <vt:vector size="14" baseType="lpstr">
      <vt:lpstr>Asignavimų valdytojų kodai</vt:lpstr>
      <vt:lpstr>8 programa</vt:lpstr>
      <vt:lpstr>Lyginamasis variantas</vt:lpstr>
      <vt:lpstr>MVP pasmulkintas</vt:lpstr>
      <vt:lpstr>8 MVP</vt:lpstr>
      <vt:lpstr>Lyginamasis</vt:lpstr>
      <vt:lpstr>'8 MVP'!Print_Area</vt:lpstr>
      <vt:lpstr>'8 programa'!Print_Area</vt:lpstr>
      <vt:lpstr>Lyginamasis!Print_Area</vt:lpstr>
      <vt:lpstr>'Lyginamasis variantas'!Print_Area</vt:lpstr>
      <vt:lpstr>'8 MVP'!Print_Titles</vt:lpstr>
      <vt:lpstr>'8 programa'!Print_Titles</vt:lpstr>
      <vt:lpstr>Lyginamasis!Print_Titles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Audra Cepiene</cp:lastModifiedBy>
  <cp:lastPrinted>2017-03-23T12:55:23Z</cp:lastPrinted>
  <dcterms:created xsi:type="dcterms:W3CDTF">2004-04-19T12:01:47Z</dcterms:created>
  <dcterms:modified xsi:type="dcterms:W3CDTF">2017-05-08T06:50:32Z</dcterms:modified>
</cp:coreProperties>
</file>